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jpeg" ContentType="image/jpeg"/>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22" r:id="rId2"/>
    <sheet name="SC-New" sheetId="6" r:id="rId3"/>
    <sheet name="SC-Retro" sheetId="19" r:id="rId4"/>
    <sheet name="M_Input_Out" sheetId="14" r:id="rId5"/>
    <sheet name="M_Input" sheetId="3" r:id="rId6"/>
    <sheet name="M_Input_Retro_Out" sheetId="21" r:id="rId7"/>
    <sheet name="M_Input_Retro" sheetId="20" r:id="rId8"/>
    <sheet name="M_Input_Raw_Out" sheetId="15" r:id="rId9"/>
    <sheet name="M_Input_Raw" sheetId="13" r:id="rId10"/>
    <sheet name="MMap" sheetId="12" r:id="rId11"/>
    <sheet name="Savings &amp; Cost" sheetId="11" r:id="rId12"/>
    <sheet name="Notes &amp; ETO Data" sheetId="16" r:id="rId13"/>
    <sheet name="Applicability Matrix" sheetId="17" r:id="rId14"/>
    <sheet name="HVAC Retrofit Data" sheetId="18" r:id="rId15"/>
    <sheet name="Ecotope Data" sheetId="23" r:id="rId16"/>
  </sheets>
  <externalReferences>
    <externalReference r:id="rId17"/>
    <externalReference r:id="rId18"/>
  </externalReferences>
  <definedNames>
    <definedName name="BLDGTYP" localSheetId="13">[1]APPLIC!$C$11:$U$11</definedName>
    <definedName name="BLDGTYP" localSheetId="2">[1]APPLIC!$C$11:$U$11</definedName>
    <definedName name="BLDGTYP" localSheetId="3">[1]APPLIC!$C$11:$U$11</definedName>
    <definedName name="MeasureOutput">M_Input_Out!$A$3:$AL$21</definedName>
    <definedName name="MeasureOutputN">M_Input_Out!$A$4:$AM$21</definedName>
    <definedName name="MeasureOutputR">M_Input_Retro_Out!$A$3:$ML$21</definedName>
    <definedName name="OutSCurve" localSheetId="9">M_Input_Raw!$A$86:$AL$113</definedName>
    <definedName name="OutSCurve" localSheetId="7">M_Input_Retro!$A$86:$AL$113</definedName>
    <definedName name="OutSCurve">M_Input!$A$86:$AL$113</definedName>
    <definedName name="V_POST2013">[1]CHAR!$B$13:$T$52</definedName>
    <definedName name="V_PRE2013">[1]CHAR!$B$61:$T$100</definedName>
  </definedNames>
  <calcPr calcId="125725"/>
</workbook>
</file>

<file path=xl/calcChain.xml><?xml version="1.0" encoding="utf-8"?>
<calcChain xmlns="http://schemas.openxmlformats.org/spreadsheetml/2006/main">
  <c r="D9" i="19"/>
  <c r="D8"/>
  <c r="K33" i="17" l="1"/>
  <c r="D9" i="6"/>
  <c r="D8"/>
  <c r="H85" i="11" l="1"/>
  <c r="T67" l="1"/>
  <c r="D63" l="1"/>
  <c r="Q9" i="12"/>
  <c r="Q47" s="1"/>
  <c r="B31" i="11"/>
  <c r="B35"/>
  <c r="C7"/>
  <c r="B28"/>
  <c r="D10"/>
  <c r="C43"/>
  <c r="M56"/>
  <c r="M55"/>
  <c r="D8"/>
  <c r="C31"/>
  <c r="C8"/>
  <c r="B33"/>
  <c r="AE40"/>
  <c r="C33"/>
  <c r="B34"/>
  <c r="B30"/>
  <c r="C44"/>
  <c r="C36"/>
  <c r="C32"/>
  <c r="B36"/>
  <c r="B32"/>
  <c r="C42"/>
  <c r="C34"/>
  <c r="C30"/>
  <c r="C41"/>
  <c r="C35"/>
  <c r="F76"/>
  <c r="F75"/>
  <c r="F74"/>
  <c r="D74"/>
  <c r="I104"/>
  <c r="H104"/>
  <c r="I94"/>
  <c r="I95"/>
  <c r="I97"/>
  <c r="I98"/>
  <c r="I100"/>
  <c r="I102"/>
  <c r="I93"/>
  <c r="F92"/>
  <c r="G94"/>
  <c r="G95"/>
  <c r="F96"/>
  <c r="G97"/>
  <c r="G98"/>
  <c r="F99"/>
  <c r="G100"/>
  <c r="F101"/>
  <c r="G102"/>
  <c r="G93"/>
  <c r="H97"/>
  <c r="H98"/>
  <c r="D66" s="1"/>
  <c r="H100"/>
  <c r="H102"/>
  <c r="H94"/>
  <c r="D64" s="1"/>
  <c r="H95"/>
  <c r="H93"/>
  <c r="D62"/>
  <c r="C83" s="1"/>
  <c r="B22" i="22"/>
  <c r="B23"/>
  <c r="B24"/>
  <c r="B25"/>
  <c r="A25" s="1"/>
  <c r="B26"/>
  <c r="B27"/>
  <c r="B28"/>
  <c r="B29"/>
  <c r="B30"/>
  <c r="B31"/>
  <c r="B32"/>
  <c r="A32" s="1"/>
  <c r="B33"/>
  <c r="B34"/>
  <c r="B35"/>
  <c r="B36"/>
  <c r="B37"/>
  <c r="B38"/>
  <c r="B21"/>
  <c r="C9" i="19"/>
  <c r="E11" s="1"/>
  <c r="C9" i="6"/>
  <c r="E11" s="1"/>
  <c r="E60" s="1"/>
  <c r="D35" i="19"/>
  <c r="D159" s="1"/>
  <c r="A9"/>
  <c r="E23" i="22" s="1"/>
  <c r="D35" i="6"/>
  <c r="D159" s="1"/>
  <c r="A9"/>
  <c r="E19" i="22" s="1"/>
  <c r="C22"/>
  <c r="C23"/>
  <c r="A23" s="1"/>
  <c r="C24"/>
  <c r="A24" s="1"/>
  <c r="C25"/>
  <c r="C26"/>
  <c r="C27"/>
  <c r="A27" s="1"/>
  <c r="C28"/>
  <c r="A28" s="1"/>
  <c r="C29"/>
  <c r="C30"/>
  <c r="A30"/>
  <c r="C31"/>
  <c r="A31" s="1"/>
  <c r="C32"/>
  <c r="C33"/>
  <c r="A33" s="1"/>
  <c r="C34"/>
  <c r="A34" s="1"/>
  <c r="C35"/>
  <c r="A35" s="1"/>
  <c r="C36"/>
  <c r="A36" s="1"/>
  <c r="C37"/>
  <c r="A37" s="1"/>
  <c r="C38"/>
  <c r="A38" s="1"/>
  <c r="C21"/>
  <c r="A21" s="1"/>
  <c r="C4"/>
  <c r="A4" s="1"/>
  <c r="C5"/>
  <c r="C6"/>
  <c r="A6"/>
  <c r="C7"/>
  <c r="C8"/>
  <c r="C9"/>
  <c r="C10"/>
  <c r="A10" s="1"/>
  <c r="C11"/>
  <c r="C12"/>
  <c r="C13"/>
  <c r="C14"/>
  <c r="A14" s="1"/>
  <c r="C15"/>
  <c r="C16"/>
  <c r="A16" s="1"/>
  <c r="C17"/>
  <c r="A17" s="1"/>
  <c r="C18"/>
  <c r="A18" s="1"/>
  <c r="C19"/>
  <c r="C20"/>
  <c r="A20" s="1"/>
  <c r="C3"/>
  <c r="A3" s="1"/>
  <c r="A19"/>
  <c r="A15"/>
  <c r="A13"/>
  <c r="A12"/>
  <c r="A11"/>
  <c r="A9"/>
  <c r="A8"/>
  <c r="A7"/>
  <c r="A5"/>
  <c r="AD2"/>
  <c r="AC2"/>
  <c r="AB2"/>
  <c r="AA2"/>
  <c r="Z2"/>
  <c r="Y2"/>
  <c r="X2"/>
  <c r="W2"/>
  <c r="V2"/>
  <c r="U2"/>
  <c r="T2"/>
  <c r="S2"/>
  <c r="R2"/>
  <c r="Q2"/>
  <c r="P2"/>
  <c r="O2"/>
  <c r="N2"/>
  <c r="M2"/>
  <c r="L2"/>
  <c r="K2"/>
  <c r="Q12" i="12"/>
  <c r="Q13"/>
  <c r="Q14"/>
  <c r="Q15"/>
  <c r="Q16"/>
  <c r="Q17"/>
  <c r="Q18"/>
  <c r="Q19"/>
  <c r="Q20"/>
  <c r="Q21"/>
  <c r="Q22"/>
  <c r="Q23"/>
  <c r="Q24"/>
  <c r="Q25"/>
  <c r="Q26"/>
  <c r="Q27"/>
  <c r="Q28"/>
  <c r="Q29"/>
  <c r="Q30"/>
  <c r="Q31"/>
  <c r="Q32"/>
  <c r="Q33"/>
  <c r="Q34"/>
  <c r="Q35"/>
  <c r="Q36"/>
  <c r="Q37"/>
  <c r="Q38"/>
  <c r="Q39"/>
  <c r="Q40"/>
  <c r="Q41"/>
  <c r="Q42"/>
  <c r="Q43"/>
  <c r="Q44"/>
  <c r="Q45"/>
  <c r="Q46"/>
  <c r="Q57"/>
  <c r="Q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11"/>
  <c r="S40" i="18"/>
  <c r="S39"/>
  <c r="S38"/>
  <c r="S36"/>
  <c r="S35"/>
  <c r="S34"/>
  <c r="S33"/>
  <c r="S32"/>
  <c r="S31"/>
  <c r="S30"/>
  <c r="S26"/>
  <c r="S29"/>
  <c r="S28"/>
  <c r="S27"/>
  <c r="S25"/>
  <c r="S24"/>
  <c r="S23"/>
  <c r="P34"/>
  <c r="N24"/>
  <c r="N25"/>
  <c r="N26"/>
  <c r="N27"/>
  <c r="N28"/>
  <c r="N29"/>
  <c r="N30"/>
  <c r="N31"/>
  <c r="N32"/>
  <c r="N33"/>
  <c r="N23"/>
  <c r="O24"/>
  <c r="O25"/>
  <c r="O26"/>
  <c r="O27"/>
  <c r="O28"/>
  <c r="O29"/>
  <c r="O30"/>
  <c r="O31"/>
  <c r="O32"/>
  <c r="O33"/>
  <c r="O23"/>
  <c r="P24"/>
  <c r="P25"/>
  <c r="P26"/>
  <c r="P27"/>
  <c r="P28"/>
  <c r="P29"/>
  <c r="P30"/>
  <c r="P31"/>
  <c r="P32"/>
  <c r="P33"/>
  <c r="P23"/>
  <c r="A9" i="20"/>
  <c r="B9"/>
  <c r="D9"/>
  <c r="A10"/>
  <c r="B10"/>
  <c r="D10"/>
  <c r="A11"/>
  <c r="B11"/>
  <c r="D11"/>
  <c r="A12"/>
  <c r="B12"/>
  <c r="D12"/>
  <c r="A13"/>
  <c r="B13"/>
  <c r="D13"/>
  <c r="A14"/>
  <c r="B14"/>
  <c r="D14"/>
  <c r="A15"/>
  <c r="B15"/>
  <c r="D15"/>
  <c r="A16"/>
  <c r="B16"/>
  <c r="D16"/>
  <c r="A17"/>
  <c r="B17"/>
  <c r="D17"/>
  <c r="A18"/>
  <c r="B18"/>
  <c r="D18"/>
  <c r="A19"/>
  <c r="B19"/>
  <c r="D19"/>
  <c r="A20"/>
  <c r="B20"/>
  <c r="D20"/>
  <c r="A21"/>
  <c r="B21"/>
  <c r="D21"/>
  <c r="A22"/>
  <c r="B22"/>
  <c r="D22"/>
  <c r="A23"/>
  <c r="B23"/>
  <c r="D23"/>
  <c r="A24"/>
  <c r="B24"/>
  <c r="D24"/>
  <c r="A25"/>
  <c r="B25"/>
  <c r="D25"/>
  <c r="A26"/>
  <c r="B26"/>
  <c r="D26"/>
  <c r="A27"/>
  <c r="B27"/>
  <c r="D27"/>
  <c r="A28"/>
  <c r="B28"/>
  <c r="D28"/>
  <c r="A29"/>
  <c r="B29"/>
  <c r="D29"/>
  <c r="A30"/>
  <c r="B30"/>
  <c r="D30"/>
  <c r="A31"/>
  <c r="B31"/>
  <c r="D31"/>
  <c r="A32"/>
  <c r="B32"/>
  <c r="D32"/>
  <c r="A33"/>
  <c r="B33"/>
  <c r="D33"/>
  <c r="A34"/>
  <c r="B34"/>
  <c r="D34"/>
  <c r="A35"/>
  <c r="B35"/>
  <c r="D35"/>
  <c r="A36"/>
  <c r="B36"/>
  <c r="D36"/>
  <c r="A37"/>
  <c r="B37"/>
  <c r="D37"/>
  <c r="A38"/>
  <c r="B38"/>
  <c r="D38"/>
  <c r="A39"/>
  <c r="B39"/>
  <c r="D39"/>
  <c r="A40"/>
  <c r="B40"/>
  <c r="D40"/>
  <c r="A41"/>
  <c r="B41"/>
  <c r="D41"/>
  <c r="A42"/>
  <c r="B42"/>
  <c r="D42"/>
  <c r="A43"/>
  <c r="B43"/>
  <c r="D43"/>
  <c r="B8"/>
  <c r="A8"/>
  <c r="D8"/>
  <c r="B2"/>
  <c r="Y122" i="19"/>
  <c r="Y121"/>
  <c r="D121"/>
  <c r="C58"/>
  <c r="C53"/>
  <c r="C52"/>
  <c r="C77" s="1"/>
  <c r="C51"/>
  <c r="C76" s="1"/>
  <c r="C50"/>
  <c r="C49"/>
  <c r="C74" s="1"/>
  <c r="C48"/>
  <c r="C73" s="1"/>
  <c r="C47"/>
  <c r="C72" s="1"/>
  <c r="C46"/>
  <c r="C71"/>
  <c r="I31" i="22" s="1"/>
  <c r="C45" i="19"/>
  <c r="C70"/>
  <c r="I30" i="22" s="1"/>
  <c r="C44" i="19"/>
  <c r="C69"/>
  <c r="I29" i="22" s="1"/>
  <c r="D69" i="19"/>
  <c r="B69" s="1"/>
  <c r="C43"/>
  <c r="C68" s="1"/>
  <c r="C42"/>
  <c r="C67"/>
  <c r="I27" i="22" s="1"/>
  <c r="D67" i="19"/>
  <c r="B67" s="1"/>
  <c r="C41"/>
  <c r="C66" s="1"/>
  <c r="C40"/>
  <c r="C65" s="1"/>
  <c r="C39"/>
  <c r="C38"/>
  <c r="C63" s="1"/>
  <c r="C37"/>
  <c r="C62" s="1"/>
  <c r="C36"/>
  <c r="C61"/>
  <c r="I21" i="22" s="1"/>
  <c r="C35" i="19"/>
  <c r="G10"/>
  <c r="H10"/>
  <c r="I10"/>
  <c r="J10"/>
  <c r="K10"/>
  <c r="L10"/>
  <c r="M10"/>
  <c r="N10"/>
  <c r="O10"/>
  <c r="P10"/>
  <c r="Q10"/>
  <c r="R10"/>
  <c r="S10"/>
  <c r="T10"/>
  <c r="U10"/>
  <c r="V10"/>
  <c r="W10"/>
  <c r="X10"/>
  <c r="F10"/>
  <c r="C78"/>
  <c r="I38" i="22" s="1"/>
  <c r="C64" i="19"/>
  <c r="I24" i="22" s="1"/>
  <c r="D64" i="19"/>
  <c r="C75"/>
  <c r="I35" i="22" s="1"/>
  <c r="K37" i="17"/>
  <c r="D53" i="18"/>
  <c r="D52"/>
  <c r="D51"/>
  <c r="D49"/>
  <c r="D48"/>
  <c r="D47"/>
  <c r="D45"/>
  <c r="D44"/>
  <c r="D43"/>
  <c r="D41"/>
  <c r="D40"/>
  <c r="D39"/>
  <c r="D37"/>
  <c r="D36"/>
  <c r="D35"/>
  <c r="D33"/>
  <c r="D32"/>
  <c r="D31"/>
  <c r="D29"/>
  <c r="D28"/>
  <c r="D27"/>
  <c r="D25"/>
  <c r="D24"/>
  <c r="D23"/>
  <c r="D21"/>
  <c r="D20"/>
  <c r="D19"/>
  <c r="D17"/>
  <c r="D16"/>
  <c r="D15"/>
  <c r="K50" i="17"/>
  <c r="K46"/>
  <c r="K42"/>
  <c r="K38"/>
  <c r="K35"/>
  <c r="K34"/>
  <c r="K48"/>
  <c r="K44"/>
  <c r="K40"/>
  <c r="K36"/>
  <c r="K51"/>
  <c r="K47"/>
  <c r="K43"/>
  <c r="K39"/>
  <c r="K49"/>
  <c r="K45"/>
  <c r="K41"/>
  <c r="E5"/>
  <c r="E6"/>
  <c r="E7"/>
  <c r="E8"/>
  <c r="E9"/>
  <c r="E10"/>
  <c r="E11"/>
  <c r="E12"/>
  <c r="E13"/>
  <c r="E14"/>
  <c r="E15"/>
  <c r="E16"/>
  <c r="E17"/>
  <c r="E18"/>
  <c r="E19"/>
  <c r="E20"/>
  <c r="E21"/>
  <c r="E4"/>
  <c r="G5"/>
  <c r="G6"/>
  <c r="G7"/>
  <c r="G8"/>
  <c r="G9"/>
  <c r="G10"/>
  <c r="G11"/>
  <c r="G12"/>
  <c r="G13"/>
  <c r="G14"/>
  <c r="G15"/>
  <c r="G16"/>
  <c r="G17"/>
  <c r="G18"/>
  <c r="G19"/>
  <c r="G20"/>
  <c r="G21"/>
  <c r="G4"/>
  <c r="V12" i="12"/>
  <c r="V13"/>
  <c r="V14"/>
  <c r="V15"/>
  <c r="V16"/>
  <c r="V17"/>
  <c r="V18"/>
  <c r="V19"/>
  <c r="V20"/>
  <c r="V21"/>
  <c r="V22"/>
  <c r="V23"/>
  <c r="V24"/>
  <c r="V25"/>
  <c r="V26"/>
  <c r="V27"/>
  <c r="V28"/>
  <c r="V47"/>
  <c r="V48"/>
  <c r="V49"/>
  <c r="V50"/>
  <c r="V51"/>
  <c r="V52"/>
  <c r="V53"/>
  <c r="V54"/>
  <c r="V55"/>
  <c r="V56"/>
  <c r="V57"/>
  <c r="V58"/>
  <c r="V59"/>
  <c r="V60"/>
  <c r="V61"/>
  <c r="V62"/>
  <c r="V63"/>
  <c r="V64"/>
  <c r="V11"/>
  <c r="AG34" i="11"/>
  <c r="AG35"/>
  <c r="AG33"/>
  <c r="AG29"/>
  <c r="AG31"/>
  <c r="AG32"/>
  <c r="AG28"/>
  <c r="AG27"/>
  <c r="AG26"/>
  <c r="V17"/>
  <c r="V18"/>
  <c r="V19"/>
  <c r="U18"/>
  <c r="U19"/>
  <c r="U17"/>
  <c r="K29"/>
  <c r="K28"/>
  <c r="S21"/>
  <c r="T21"/>
  <c r="S22"/>
  <c r="U22"/>
  <c r="D11"/>
  <c r="T22"/>
  <c r="S23"/>
  <c r="U23"/>
  <c r="AF30"/>
  <c r="AG30"/>
  <c r="T23"/>
  <c r="V23"/>
  <c r="R22"/>
  <c r="V22"/>
  <c r="R23"/>
  <c r="R21"/>
  <c r="V21"/>
  <c r="S63"/>
  <c r="T63"/>
  <c r="S64"/>
  <c r="U64"/>
  <c r="T64"/>
  <c r="T62"/>
  <c r="S62"/>
  <c r="T65"/>
  <c r="D12" i="12"/>
  <c r="D13"/>
  <c r="D14"/>
  <c r="D15"/>
  <c r="D16"/>
  <c r="D17"/>
  <c r="D18"/>
  <c r="D19"/>
  <c r="D20"/>
  <c r="D21"/>
  <c r="D22"/>
  <c r="D23"/>
  <c r="D24"/>
  <c r="D25"/>
  <c r="D26"/>
  <c r="D27"/>
  <c r="D28"/>
  <c r="D29"/>
  <c r="D30"/>
  <c r="D31"/>
  <c r="D32"/>
  <c r="D33"/>
  <c r="D34"/>
  <c r="D35"/>
  <c r="D36"/>
  <c r="D37"/>
  <c r="D38"/>
  <c r="D39"/>
  <c r="D40"/>
  <c r="D41"/>
  <c r="D42"/>
  <c r="D43"/>
  <c r="D44"/>
  <c r="D45"/>
  <c r="D46"/>
  <c r="D11"/>
  <c r="D43" i="13"/>
  <c r="B43"/>
  <c r="D42"/>
  <c r="B42"/>
  <c r="D41"/>
  <c r="B41"/>
  <c r="D40"/>
  <c r="B40"/>
  <c r="D39"/>
  <c r="B39"/>
  <c r="A39"/>
  <c r="D38"/>
  <c r="B38"/>
  <c r="A38"/>
  <c r="D37"/>
  <c r="B37"/>
  <c r="A37"/>
  <c r="D36"/>
  <c r="B36"/>
  <c r="A36"/>
  <c r="D35"/>
  <c r="B35"/>
  <c r="A35"/>
  <c r="D34"/>
  <c r="B34"/>
  <c r="A34"/>
  <c r="D33"/>
  <c r="B33"/>
  <c r="A33"/>
  <c r="D32"/>
  <c r="B32"/>
  <c r="A32"/>
  <c r="D31"/>
  <c r="B31"/>
  <c r="A31"/>
  <c r="D30"/>
  <c r="B30"/>
  <c r="A30"/>
  <c r="D29"/>
  <c r="B29"/>
  <c r="A29"/>
  <c r="D28"/>
  <c r="B28"/>
  <c r="A28"/>
  <c r="D27"/>
  <c r="B27"/>
  <c r="A27"/>
  <c r="D26"/>
  <c r="B26"/>
  <c r="A26"/>
  <c r="D25"/>
  <c r="B25"/>
  <c r="A25"/>
  <c r="D24"/>
  <c r="B24"/>
  <c r="A24"/>
  <c r="D23"/>
  <c r="B23"/>
  <c r="A23"/>
  <c r="D22"/>
  <c r="B22"/>
  <c r="A22"/>
  <c r="D21"/>
  <c r="B21"/>
  <c r="A21"/>
  <c r="D20"/>
  <c r="B20"/>
  <c r="A20"/>
  <c r="D19"/>
  <c r="B19"/>
  <c r="A19"/>
  <c r="D18"/>
  <c r="B18"/>
  <c r="A18"/>
  <c r="D17"/>
  <c r="B17"/>
  <c r="A17"/>
  <c r="D16"/>
  <c r="B16"/>
  <c r="A16"/>
  <c r="D15"/>
  <c r="B15"/>
  <c r="A15"/>
  <c r="D14"/>
  <c r="B14"/>
  <c r="A14"/>
  <c r="D13"/>
  <c r="B13"/>
  <c r="A13"/>
  <c r="D12"/>
  <c r="B12"/>
  <c r="A12"/>
  <c r="D11"/>
  <c r="B11"/>
  <c r="A11"/>
  <c r="D10"/>
  <c r="B10"/>
  <c r="A10"/>
  <c r="D9"/>
  <c r="B9"/>
  <c r="A9"/>
  <c r="D8"/>
  <c r="B8"/>
  <c r="A8"/>
  <c r="B2"/>
  <c r="D9" i="3"/>
  <c r="D10"/>
  <c r="D11"/>
  <c r="D12"/>
  <c r="D13"/>
  <c r="D14"/>
  <c r="D15"/>
  <c r="D16"/>
  <c r="D17"/>
  <c r="D18"/>
  <c r="D19"/>
  <c r="D20"/>
  <c r="D21"/>
  <c r="D22"/>
  <c r="D23"/>
  <c r="D24"/>
  <c r="D25"/>
  <c r="D26"/>
  <c r="D27"/>
  <c r="D28"/>
  <c r="D29"/>
  <c r="D30"/>
  <c r="D31"/>
  <c r="D32"/>
  <c r="D33"/>
  <c r="D34"/>
  <c r="D35"/>
  <c r="D36"/>
  <c r="D37"/>
  <c r="D38"/>
  <c r="D39"/>
  <c r="D40"/>
  <c r="D41"/>
  <c r="D42"/>
  <c r="D43"/>
  <c r="D8"/>
  <c r="A39"/>
  <c r="A38"/>
  <c r="A37"/>
  <c r="A36"/>
  <c r="A35"/>
  <c r="A34"/>
  <c r="A33"/>
  <c r="A32"/>
  <c r="A31"/>
  <c r="A30"/>
  <c r="A29"/>
  <c r="A28"/>
  <c r="A27"/>
  <c r="A26"/>
  <c r="B28"/>
  <c r="B29"/>
  <c r="B30"/>
  <c r="B31"/>
  <c r="B32"/>
  <c r="B33"/>
  <c r="B34"/>
  <c r="B35"/>
  <c r="B36"/>
  <c r="B37"/>
  <c r="B38"/>
  <c r="B39"/>
  <c r="B40"/>
  <c r="B41"/>
  <c r="B42"/>
  <c r="B43"/>
  <c r="B26"/>
  <c r="B27"/>
  <c r="B9"/>
  <c r="B10"/>
  <c r="B11"/>
  <c r="B12"/>
  <c r="B13"/>
  <c r="B14"/>
  <c r="B15"/>
  <c r="B16"/>
  <c r="B17"/>
  <c r="B18"/>
  <c r="B19"/>
  <c r="B20"/>
  <c r="B21"/>
  <c r="B22"/>
  <c r="B23"/>
  <c r="B24"/>
  <c r="B25"/>
  <c r="B8"/>
  <c r="A24"/>
  <c r="A25"/>
  <c r="A9"/>
  <c r="A10"/>
  <c r="A11"/>
  <c r="A12"/>
  <c r="A13"/>
  <c r="A14"/>
  <c r="A15"/>
  <c r="A16"/>
  <c r="A17"/>
  <c r="A18"/>
  <c r="A19"/>
  <c r="A20"/>
  <c r="A21"/>
  <c r="A22"/>
  <c r="A23"/>
  <c r="A8"/>
  <c r="D76" i="11"/>
  <c r="D75"/>
  <c r="Q64"/>
  <c r="P64"/>
  <c r="Q63"/>
  <c r="P63"/>
  <c r="Q62"/>
  <c r="P62"/>
  <c r="D30"/>
  <c r="D31"/>
  <c r="D32"/>
  <c r="D33"/>
  <c r="D36"/>
  <c r="O32" i="12"/>
  <c r="C29" i="13" s="1"/>
  <c r="O33" i="12"/>
  <c r="C30" i="13" s="1"/>
  <c r="O34" i="12"/>
  <c r="C31" i="13" s="1"/>
  <c r="O35" i="12"/>
  <c r="C32" i="13" s="1"/>
  <c r="O38" i="12"/>
  <c r="C35" i="13" s="1"/>
  <c r="O68" i="12"/>
  <c r="O69"/>
  <c r="O70"/>
  <c r="O71"/>
  <c r="O74"/>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11"/>
  <c r="K19" i="11"/>
  <c r="K20"/>
  <c r="L20"/>
  <c r="J20"/>
  <c r="C9"/>
  <c r="J19"/>
  <c r="K18"/>
  <c r="J18"/>
  <c r="J17"/>
  <c r="L37"/>
  <c r="K17"/>
  <c r="N54"/>
  <c r="N53"/>
  <c r="N51"/>
  <c r="N50"/>
  <c r="B49"/>
  <c r="D28"/>
  <c r="Y122" i="6"/>
  <c r="Y121"/>
  <c r="C53"/>
  <c r="C78" s="1"/>
  <c r="C52"/>
  <c r="C77" s="1"/>
  <c r="C51"/>
  <c r="C50"/>
  <c r="C75"/>
  <c r="I17" i="22" s="1"/>
  <c r="C49" i="6"/>
  <c r="C74" s="1"/>
  <c r="C48"/>
  <c r="C47"/>
  <c r="C72" s="1"/>
  <c r="C46"/>
  <c r="C71" s="1"/>
  <c r="I13" i="22" s="1"/>
  <c r="C45" i="6"/>
  <c r="C70" s="1"/>
  <c r="C44"/>
  <c r="C69"/>
  <c r="I11" i="22" s="1"/>
  <c r="C43" i="6"/>
  <c r="C42"/>
  <c r="C67" s="1"/>
  <c r="I9" i="22" s="1"/>
  <c r="C41" i="6"/>
  <c r="C66" s="1"/>
  <c r="C40"/>
  <c r="C39"/>
  <c r="C64"/>
  <c r="I6" i="22" s="1"/>
  <c r="C38" i="6"/>
  <c r="C63" s="1"/>
  <c r="C37"/>
  <c r="C62"/>
  <c r="I4" i="22" s="1"/>
  <c r="C36" i="6"/>
  <c r="C61" s="1"/>
  <c r="C35"/>
  <c r="M10"/>
  <c r="N10"/>
  <c r="O10"/>
  <c r="P10"/>
  <c r="Q10"/>
  <c r="R10"/>
  <c r="S10"/>
  <c r="T10"/>
  <c r="U10"/>
  <c r="V10"/>
  <c r="W10"/>
  <c r="X10"/>
  <c r="I10"/>
  <c r="J10"/>
  <c r="K10"/>
  <c r="L10"/>
  <c r="H10"/>
  <c r="G10"/>
  <c r="F10"/>
  <c r="C58"/>
  <c r="C73"/>
  <c r="I15" i="22" s="1"/>
  <c r="C65" i="6"/>
  <c r="I7" i="22" s="1"/>
  <c r="C68" i="6"/>
  <c r="I10" i="22" s="1"/>
  <c r="C76" i="6"/>
  <c r="I18" i="22" s="1"/>
  <c r="O66" i="12"/>
  <c r="O30"/>
  <c r="C27" i="13" s="1"/>
  <c r="D34" i="11"/>
  <c r="O72" i="12"/>
  <c r="D121" i="6"/>
  <c r="O36" i="12"/>
  <c r="C33" i="13" s="1"/>
  <c r="X47" i="12"/>
  <c r="X48"/>
  <c r="X49"/>
  <c r="X50"/>
  <c r="X51"/>
  <c r="X52"/>
  <c r="X53"/>
  <c r="X54"/>
  <c r="X55"/>
  <c r="X56"/>
  <c r="X57"/>
  <c r="X58"/>
  <c r="X59"/>
  <c r="X60"/>
  <c r="X61"/>
  <c r="X62"/>
  <c r="X63"/>
  <c r="X64"/>
  <c r="X65"/>
  <c r="X66"/>
  <c r="X67"/>
  <c r="X68"/>
  <c r="X69"/>
  <c r="X70"/>
  <c r="X71"/>
  <c r="X72"/>
  <c r="X73"/>
  <c r="X74"/>
  <c r="X75"/>
  <c r="X76"/>
  <c r="X77"/>
  <c r="X78"/>
  <c r="X79"/>
  <c r="X80"/>
  <c r="X81"/>
  <c r="X82"/>
  <c r="C47"/>
  <c r="D47"/>
  <c r="C48"/>
  <c r="D48"/>
  <c r="C49"/>
  <c r="D49"/>
  <c r="C50"/>
  <c r="C51"/>
  <c r="D51"/>
  <c r="C52"/>
  <c r="C53"/>
  <c r="C54"/>
  <c r="D54"/>
  <c r="C55"/>
  <c r="D55"/>
  <c r="C56"/>
  <c r="C57"/>
  <c r="C58"/>
  <c r="C59"/>
  <c r="D59"/>
  <c r="C60"/>
  <c r="D60"/>
  <c r="C61"/>
  <c r="D61"/>
  <c r="C62"/>
  <c r="C63"/>
  <c r="C64"/>
  <c r="C65"/>
  <c r="C66"/>
  <c r="C67"/>
  <c r="D67"/>
  <c r="C68"/>
  <c r="C69"/>
  <c r="C70"/>
  <c r="D70"/>
  <c r="C71"/>
  <c r="D71"/>
  <c r="C72"/>
  <c r="C73"/>
  <c r="C74"/>
  <c r="C75"/>
  <c r="C76"/>
  <c r="D76"/>
  <c r="C77"/>
  <c r="D77"/>
  <c r="C78"/>
  <c r="D78"/>
  <c r="C79"/>
  <c r="C80"/>
  <c r="C81"/>
  <c r="D81"/>
  <c r="C82"/>
  <c r="A47"/>
  <c r="A48"/>
  <c r="A49"/>
  <c r="A81"/>
  <c r="A75"/>
  <c r="D75"/>
  <c r="A63"/>
  <c r="D63"/>
  <c r="A72"/>
  <c r="D72"/>
  <c r="A68"/>
  <c r="D68"/>
  <c r="A64"/>
  <c r="D64"/>
  <c r="A56"/>
  <c r="D56"/>
  <c r="A52"/>
  <c r="D52"/>
  <c r="A73"/>
  <c r="D73"/>
  <c r="A69"/>
  <c r="D69"/>
  <c r="A65"/>
  <c r="D65"/>
  <c r="A57"/>
  <c r="D57"/>
  <c r="A53"/>
  <c r="D53"/>
  <c r="A74"/>
  <c r="D74"/>
  <c r="A66"/>
  <c r="D66"/>
  <c r="A62"/>
  <c r="D62"/>
  <c r="A58"/>
  <c r="D58"/>
  <c r="A50"/>
  <c r="D50"/>
  <c r="A59"/>
  <c r="A79"/>
  <c r="D79"/>
  <c r="A80"/>
  <c r="D80"/>
  <c r="A82"/>
  <c r="D82"/>
  <c r="A60"/>
  <c r="A55"/>
  <c r="A77"/>
  <c r="A67"/>
  <c r="A61"/>
  <c r="A51"/>
  <c r="A76"/>
  <c r="A71"/>
  <c r="A78"/>
  <c r="A70"/>
  <c r="A54"/>
  <c r="X46"/>
  <c r="C46"/>
  <c r="X45"/>
  <c r="C45"/>
  <c r="X44"/>
  <c r="C44"/>
  <c r="X43"/>
  <c r="C43"/>
  <c r="X42"/>
  <c r="C42"/>
  <c r="X41"/>
  <c r="C41"/>
  <c r="X40"/>
  <c r="C40"/>
  <c r="X39"/>
  <c r="C39"/>
  <c r="X38"/>
  <c r="C38"/>
  <c r="X37"/>
  <c r="C37"/>
  <c r="X36"/>
  <c r="C36"/>
  <c r="X35"/>
  <c r="C35"/>
  <c r="X34"/>
  <c r="C34"/>
  <c r="A34"/>
  <c r="X33"/>
  <c r="C33"/>
  <c r="X32"/>
  <c r="C32"/>
  <c r="X31"/>
  <c r="C31"/>
  <c r="X30"/>
  <c r="C30"/>
  <c r="X29"/>
  <c r="C29"/>
  <c r="X28"/>
  <c r="C28"/>
  <c r="X27"/>
  <c r="C27"/>
  <c r="X26"/>
  <c r="C26"/>
  <c r="X25"/>
  <c r="C25"/>
  <c r="X24"/>
  <c r="C24"/>
  <c r="X23"/>
  <c r="C23"/>
  <c r="X22"/>
  <c r="C22"/>
  <c r="X21"/>
  <c r="C21"/>
  <c r="X20"/>
  <c r="C20"/>
  <c r="X19"/>
  <c r="C19"/>
  <c r="X18"/>
  <c r="C18"/>
  <c r="X17"/>
  <c r="C17"/>
  <c r="X16"/>
  <c r="C16"/>
  <c r="X15"/>
  <c r="C15"/>
  <c r="X14"/>
  <c r="C14"/>
  <c r="X13"/>
  <c r="C13"/>
  <c r="X12"/>
  <c r="C12"/>
  <c r="X11"/>
  <c r="C11"/>
  <c r="A42"/>
  <c r="A30"/>
  <c r="A14"/>
  <c r="A26"/>
  <c r="A38"/>
  <c r="A46"/>
  <c r="A18"/>
  <c r="A22"/>
  <c r="A13"/>
  <c r="A29"/>
  <c r="A33"/>
  <c r="A37"/>
  <c r="A41"/>
  <c r="A12"/>
  <c r="A16"/>
  <c r="A20"/>
  <c r="A24"/>
  <c r="A28"/>
  <c r="A32"/>
  <c r="A36"/>
  <c r="A40"/>
  <c r="A44"/>
  <c r="A17"/>
  <c r="A21"/>
  <c r="A25"/>
  <c r="A45"/>
  <c r="A11"/>
  <c r="A15"/>
  <c r="A19"/>
  <c r="A23"/>
  <c r="A27"/>
  <c r="A31"/>
  <c r="A35"/>
  <c r="A39"/>
  <c r="A43"/>
  <c r="A41" i="13"/>
  <c r="A41" i="3"/>
  <c r="A42"/>
  <c r="A42" i="13"/>
  <c r="A40" i="3"/>
  <c r="A40" i="13"/>
  <c r="A43"/>
  <c r="A43" i="3"/>
  <c r="B2"/>
  <c r="D68" i="6"/>
  <c r="B68" s="1"/>
  <c r="D65"/>
  <c r="A65" s="1"/>
  <c r="D64"/>
  <c r="A64" s="1"/>
  <c r="D76"/>
  <c r="J18" i="22" s="1"/>
  <c r="J7"/>
  <c r="AK7" s="1"/>
  <c r="B65" i="6"/>
  <c r="A64" i="19"/>
  <c r="B64"/>
  <c r="J24" i="22"/>
  <c r="D67" i="6"/>
  <c r="AI18" i="22"/>
  <c r="A69" i="19"/>
  <c r="C84" i="11"/>
  <c r="P13" i="12" s="1"/>
  <c r="E10" i="13" s="1"/>
  <c r="D65" i="11"/>
  <c r="C65" s="1"/>
  <c r="U62"/>
  <c r="U63"/>
  <c r="C39"/>
  <c r="C38"/>
  <c r="C37"/>
  <c r="B29"/>
  <c r="B27"/>
  <c r="B40"/>
  <c r="L17"/>
  <c r="U21"/>
  <c r="L18"/>
  <c r="D7"/>
  <c r="C28"/>
  <c r="D9"/>
  <c r="L19"/>
  <c r="L21"/>
  <c r="E35" i="6"/>
  <c r="E159" s="1"/>
  <c r="E34"/>
  <c r="AV18" i="22"/>
  <c r="B76" i="6"/>
  <c r="BA18" i="22"/>
  <c r="J6"/>
  <c r="AX6" s="1"/>
  <c r="AM7"/>
  <c r="BD24"/>
  <c r="AG24"/>
  <c r="AT7"/>
  <c r="AS7"/>
  <c r="BB7"/>
  <c r="AL7"/>
  <c r="C98" i="11"/>
  <c r="P27" i="12" s="1"/>
  <c r="E24" i="13" s="1"/>
  <c r="C96" i="11"/>
  <c r="P61" i="12" s="1"/>
  <c r="C99" i="11"/>
  <c r="P64" i="12" s="1"/>
  <c r="C63" i="11"/>
  <c r="C86"/>
  <c r="P15" i="12" s="1"/>
  <c r="E12" i="13" s="1"/>
  <c r="C90" i="11"/>
  <c r="P19" i="12" s="1"/>
  <c r="E16" i="13" s="1"/>
  <c r="C91" i="11"/>
  <c r="P56" i="12" s="1"/>
  <c r="C85" i="11"/>
  <c r="P50" i="12" s="1"/>
  <c r="C89" i="11"/>
  <c r="P18" i="12" s="1"/>
  <c r="E15" i="13" s="1"/>
  <c r="C88" i="11"/>
  <c r="P17" i="12" s="1"/>
  <c r="E14" i="13" s="1"/>
  <c r="C87" i="11"/>
  <c r="P16" i="12"/>
  <c r="E13" i="13" s="1"/>
  <c r="O65" i="12"/>
  <c r="O29"/>
  <c r="C26" i="13" s="1"/>
  <c r="D27" i="11"/>
  <c r="O78" i="12"/>
  <c r="O42"/>
  <c r="C39" i="13" s="1"/>
  <c r="D40" i="11"/>
  <c r="C29"/>
  <c r="C40"/>
  <c r="C27"/>
  <c r="C10"/>
  <c r="C11"/>
  <c r="O48" i="12"/>
  <c r="O50"/>
  <c r="P53"/>
  <c r="P55"/>
  <c r="O31"/>
  <c r="C28" i="13" s="1"/>
  <c r="D29" i="11"/>
  <c r="O67" i="12"/>
  <c r="O15"/>
  <c r="C12" i="13" s="1"/>
  <c r="O51" i="12"/>
  <c r="E31" i="11"/>
  <c r="E33"/>
  <c r="O17" i="12"/>
  <c r="C14" i="13" s="1"/>
  <c r="O53" i="12"/>
  <c r="F29" i="11"/>
  <c r="F32"/>
  <c r="F34"/>
  <c r="F37"/>
  <c r="F27"/>
  <c r="F44"/>
  <c r="AI28"/>
  <c r="AI32"/>
  <c r="AI26"/>
  <c r="AH30"/>
  <c r="AH34"/>
  <c r="AH29"/>
  <c r="F30"/>
  <c r="F36"/>
  <c r="F43"/>
  <c r="F40"/>
  <c r="AI30"/>
  <c r="AI34"/>
  <c r="AH32"/>
  <c r="AH26"/>
  <c r="F35"/>
  <c r="F41"/>
  <c r="AI29"/>
  <c r="AI33"/>
  <c r="AH27"/>
  <c r="AH31"/>
  <c r="AH35"/>
  <c r="F31"/>
  <c r="F39"/>
  <c r="F42"/>
  <c r="AI27"/>
  <c r="AI31"/>
  <c r="AI35"/>
  <c r="AH33"/>
  <c r="F28"/>
  <c r="F33"/>
  <c r="F38"/>
  <c r="AH28"/>
  <c r="O11" i="12"/>
  <c r="C8" i="13" s="1"/>
  <c r="E27" i="11"/>
  <c r="O47" i="12"/>
  <c r="O63"/>
  <c r="E43" i="11"/>
  <c r="O27" i="12"/>
  <c r="C24" i="13" s="1"/>
  <c r="E32" i="11"/>
  <c r="O16" i="12"/>
  <c r="C13" i="13" s="1"/>
  <c r="O52" i="12"/>
  <c r="O20"/>
  <c r="C17" i="13" s="1"/>
  <c r="E36" i="11"/>
  <c r="O56" i="12"/>
  <c r="O12"/>
  <c r="C9" i="13" s="1"/>
  <c r="E30" i="11"/>
  <c r="O14" i="12"/>
  <c r="C11" i="13" s="1"/>
  <c r="P20" i="12"/>
  <c r="E17" i="13" s="1"/>
  <c r="P52" i="12"/>
  <c r="AJ6" i="22"/>
  <c r="AT6"/>
  <c r="AF6"/>
  <c r="B88" i="11"/>
  <c r="B89"/>
  <c r="P72" i="12" s="1"/>
  <c r="B87" i="11"/>
  <c r="P34" i="12" s="1"/>
  <c r="E31" i="13" s="1"/>
  <c r="B91" i="11"/>
  <c r="B86"/>
  <c r="B90"/>
  <c r="P73" i="12" s="1"/>
  <c r="B85" i="11"/>
  <c r="P68" i="12" s="1"/>
  <c r="B99" i="11"/>
  <c r="B98"/>
  <c r="P45" i="12" s="1"/>
  <c r="E42" i="13" s="1"/>
  <c r="B41" i="11"/>
  <c r="B44"/>
  <c r="B43"/>
  <c r="B42"/>
  <c r="O44" i="12"/>
  <c r="C41" i="13" s="1"/>
  <c r="B37" i="11"/>
  <c r="B38"/>
  <c r="B39"/>
  <c r="E28"/>
  <c r="V44" i="12"/>
  <c r="V80"/>
  <c r="V43"/>
  <c r="V79"/>
  <c r="V82"/>
  <c r="V46"/>
  <c r="V70"/>
  <c r="V34"/>
  <c r="E39" i="11"/>
  <c r="O23" i="12"/>
  <c r="C20" i="13" s="1"/>
  <c r="O59" i="12"/>
  <c r="V30"/>
  <c r="V66"/>
  <c r="V81"/>
  <c r="V45"/>
  <c r="V72"/>
  <c r="V36"/>
  <c r="D42" i="11"/>
  <c r="E38"/>
  <c r="O22" i="12"/>
  <c r="C19" i="13" s="1"/>
  <c r="O58" i="12"/>
  <c r="V35"/>
  <c r="V71"/>
  <c r="V33"/>
  <c r="V69"/>
  <c r="V78"/>
  <c r="V42"/>
  <c r="V39"/>
  <c r="V75"/>
  <c r="O13"/>
  <c r="C10" i="13" s="1"/>
  <c r="E29" i="11"/>
  <c r="O49" i="12"/>
  <c r="V38"/>
  <c r="V74"/>
  <c r="E34" i="11"/>
  <c r="O21" i="12"/>
  <c r="C18" i="13" s="1"/>
  <c r="O57" i="12"/>
  <c r="E37" i="11"/>
  <c r="V76" i="12"/>
  <c r="V40"/>
  <c r="V41"/>
  <c r="V77"/>
  <c r="V37"/>
  <c r="V73"/>
  <c r="V32"/>
  <c r="V68"/>
  <c r="V65"/>
  <c r="V29"/>
  <c r="V31"/>
  <c r="V67"/>
  <c r="O37"/>
  <c r="C34" i="13" s="1"/>
  <c r="D35" i="11"/>
  <c r="O73" i="12"/>
  <c r="P70"/>
  <c r="P38"/>
  <c r="E35" i="13" s="1"/>
  <c r="P74" i="12"/>
  <c r="P46"/>
  <c r="E43" i="13"/>
  <c r="P82" i="12"/>
  <c r="P69"/>
  <c r="P33"/>
  <c r="E30" i="13"/>
  <c r="P35" i="12"/>
  <c r="E32" i="13" s="1"/>
  <c r="P71" i="12"/>
  <c r="O80"/>
  <c r="P37"/>
  <c r="E34" i="13" s="1"/>
  <c r="O82" i="12"/>
  <c r="O46"/>
  <c r="C43" i="13"/>
  <c r="D44" i="11"/>
  <c r="D37"/>
  <c r="O39" i="12"/>
  <c r="C36" i="13"/>
  <c r="O75" i="12"/>
  <c r="D41" i="11"/>
  <c r="O79" i="12"/>
  <c r="O43"/>
  <c r="C40" i="13" s="1"/>
  <c r="O40" i="12"/>
  <c r="C37" i="13" s="1"/>
  <c r="O76" i="12"/>
  <c r="D38" i="11"/>
  <c r="D39"/>
  <c r="O77" i="12"/>
  <c r="O41"/>
  <c r="C38" i="13" s="1"/>
  <c r="D43" i="11"/>
  <c r="O45" i="12"/>
  <c r="C42" i="13" s="1"/>
  <c r="O81" i="12"/>
  <c r="O54"/>
  <c r="O18"/>
  <c r="C15" i="13" s="1"/>
  <c r="O24" i="12"/>
  <c r="C21" i="13" s="1"/>
  <c r="E40" i="11"/>
  <c r="O60" i="12"/>
  <c r="O62"/>
  <c r="E42" i="11"/>
  <c r="O26" i="12"/>
  <c r="C23" i="13"/>
  <c r="O55" i="12"/>
  <c r="O19"/>
  <c r="C16" i="13" s="1"/>
  <c r="E35" i="11"/>
  <c r="O64" i="12"/>
  <c r="O28"/>
  <c r="C25" i="13" s="1"/>
  <c r="E44" i="11"/>
  <c r="O25" i="12"/>
  <c r="C22" i="13" s="1"/>
  <c r="O61" i="12"/>
  <c r="E41" i="11"/>
  <c r="AJ24" i="22" l="1"/>
  <c r="BC24"/>
  <c r="AP24"/>
  <c r="F24"/>
  <c r="AL24"/>
  <c r="AT24"/>
  <c r="AX24"/>
  <c r="AQ24"/>
  <c r="AI24"/>
  <c r="BA24"/>
  <c r="AN24"/>
  <c r="AK24"/>
  <c r="AV24"/>
  <c r="AR24"/>
  <c r="AO24"/>
  <c r="AS24"/>
  <c r="BB24"/>
  <c r="AW24"/>
  <c r="AF24"/>
  <c r="AH24"/>
  <c r="A67" i="6"/>
  <c r="B67"/>
  <c r="J9" i="22"/>
  <c r="I32"/>
  <c r="D72" i="19"/>
  <c r="I5" i="22"/>
  <c r="D63" i="6"/>
  <c r="I8" i="22"/>
  <c r="D66" i="6"/>
  <c r="I34" i="22"/>
  <c r="D74" i="19"/>
  <c r="AU24" i="22"/>
  <c r="AY24"/>
  <c r="AZ24"/>
  <c r="D71" i="6"/>
  <c r="I14" i="22"/>
  <c r="D72" i="6"/>
  <c r="I23" i="22"/>
  <c r="D63" i="19"/>
  <c r="I33" i="22"/>
  <c r="D73" i="19"/>
  <c r="I37" i="22"/>
  <c r="D77" i="19"/>
  <c r="I20" i="22"/>
  <c r="D78" i="6"/>
  <c r="I22" i="22"/>
  <c r="D62" i="19"/>
  <c r="I26" i="22"/>
  <c r="D66" i="19"/>
  <c r="I28" i="22"/>
  <c r="D68" i="19"/>
  <c r="I36" i="22"/>
  <c r="D76" i="19"/>
  <c r="AH6" i="22"/>
  <c r="AZ6"/>
  <c r="BD6"/>
  <c r="AO6"/>
  <c r="AM6"/>
  <c r="AU6"/>
  <c r="AY6"/>
  <c r="F6"/>
  <c r="AI6"/>
  <c r="AW6"/>
  <c r="AS18"/>
  <c r="AT18"/>
  <c r="AP18"/>
  <c r="AU18"/>
  <c r="I3"/>
  <c r="D61" i="6"/>
  <c r="I12" i="22"/>
  <c r="D70" i="6"/>
  <c r="I16" i="22"/>
  <c r="D74" i="6"/>
  <c r="I19" i="22"/>
  <c r="D77" i="6"/>
  <c r="I25" i="22"/>
  <c r="D65" i="19"/>
  <c r="AM24" i="22"/>
  <c r="B64" i="6"/>
  <c r="J27" i="22"/>
  <c r="D75" i="19"/>
  <c r="D61"/>
  <c r="D70"/>
  <c r="A76" i="6"/>
  <c r="J10" i="22"/>
  <c r="AL10" s="1"/>
  <c r="J29"/>
  <c r="D73" i="6"/>
  <c r="D75"/>
  <c r="A67" i="19"/>
  <c r="A68" i="6"/>
  <c r="D78" i="19"/>
  <c r="D71"/>
  <c r="G24" i="22"/>
  <c r="D69" i="6"/>
  <c r="D62"/>
  <c r="C95" i="11"/>
  <c r="P60" i="12" s="1"/>
  <c r="C64" i="11"/>
  <c r="B82" s="1"/>
  <c r="C66"/>
  <c r="C92"/>
  <c r="P21" i="12" s="1"/>
  <c r="E18" i="13" s="1"/>
  <c r="P12" i="12"/>
  <c r="E9" i="13" s="1"/>
  <c r="P48" i="12"/>
  <c r="P36"/>
  <c r="E33" i="13" s="1"/>
  <c r="P14" i="12"/>
  <c r="E11" i="13" s="1"/>
  <c r="AI7" i="22"/>
  <c r="AX18"/>
  <c r="AZ18"/>
  <c r="BD18"/>
  <c r="P32" i="12"/>
  <c r="E29" i="13" s="1"/>
  <c r="BA9" i="22"/>
  <c r="AY9"/>
  <c r="F9"/>
  <c r="BC9"/>
  <c r="AN9"/>
  <c r="AW9"/>
  <c r="AI9"/>
  <c r="P49" i="12"/>
  <c r="P51"/>
  <c r="AX7" i="22"/>
  <c r="AH7"/>
  <c r="AJ7"/>
  <c r="AN7"/>
  <c r="AP7"/>
  <c r="BA7"/>
  <c r="AK18"/>
  <c r="AQ18"/>
  <c r="AJ18"/>
  <c r="F18"/>
  <c r="H18"/>
  <c r="AF18"/>
  <c r="BC18"/>
  <c r="C62" i="11"/>
  <c r="AM18" i="22"/>
  <c r="Q52" i="12"/>
  <c r="AG7" i="22"/>
  <c r="AQ7"/>
  <c r="AF7"/>
  <c r="AO7"/>
  <c r="AN18"/>
  <c r="BB18"/>
  <c r="AW7"/>
  <c r="AY7"/>
  <c r="Q68" i="12"/>
  <c r="AZ9" i="22"/>
  <c r="BB9"/>
  <c r="AV9"/>
  <c r="AF9"/>
  <c r="AX9"/>
  <c r="AS9"/>
  <c r="P28" i="12"/>
  <c r="E25" i="13" s="1"/>
  <c r="AZ7" i="22"/>
  <c r="AV7"/>
  <c r="BC7"/>
  <c r="F7"/>
  <c r="BD7"/>
  <c r="AU7"/>
  <c r="AG18"/>
  <c r="AW18"/>
  <c r="AL18"/>
  <c r="AO29"/>
  <c r="AO18"/>
  <c r="AH18"/>
  <c r="AY18"/>
  <c r="Q73" i="12"/>
  <c r="A29" i="22"/>
  <c r="A26"/>
  <c r="A22"/>
  <c r="B93" i="11"/>
  <c r="B92"/>
  <c r="B94"/>
  <c r="P29" i="12"/>
  <c r="E26" i="13" s="1"/>
  <c r="P65" i="12"/>
  <c r="B96" i="11"/>
  <c r="B97"/>
  <c r="P24" i="12"/>
  <c r="E21" i="13" s="1"/>
  <c r="P81" i="12"/>
  <c r="P54"/>
  <c r="AK6" i="22"/>
  <c r="AV6"/>
  <c r="AQ6"/>
  <c r="BB6"/>
  <c r="AL6"/>
  <c r="BC6"/>
  <c r="F10"/>
  <c r="P63" i="12"/>
  <c r="P57"/>
  <c r="B95" i="11"/>
  <c r="AR29" i="22"/>
  <c r="AT29"/>
  <c r="C94" i="11"/>
  <c r="C97"/>
  <c r="AM29" i="22"/>
  <c r="AL29"/>
  <c r="BC29"/>
  <c r="C93" i="11"/>
  <c r="C82"/>
  <c r="H27" i="22"/>
  <c r="AS6"/>
  <c r="AG6"/>
  <c r="BA6"/>
  <c r="AP6"/>
  <c r="AN6"/>
  <c r="P25" i="12"/>
  <c r="E22" i="13" s="1"/>
  <c r="BA10" i="22"/>
  <c r="AF29"/>
  <c r="F11" i="6"/>
  <c r="F85" s="1"/>
  <c r="E59" i="19"/>
  <c r="E84" s="1"/>
  <c r="E121" s="1"/>
  <c r="E60"/>
  <c r="E85"/>
  <c r="E26" i="22"/>
  <c r="E31"/>
  <c r="Q76" i="12"/>
  <c r="Q60"/>
  <c r="Q81"/>
  <c r="Q65"/>
  <c r="Q49"/>
  <c r="Q77"/>
  <c r="Q69"/>
  <c r="Q61"/>
  <c r="Q53"/>
  <c r="Q80"/>
  <c r="Q72"/>
  <c r="Q64"/>
  <c r="Q56"/>
  <c r="Q48"/>
  <c r="Q82"/>
  <c r="Q78"/>
  <c r="Q74"/>
  <c r="Q70"/>
  <c r="Q66"/>
  <c r="Q62"/>
  <c r="Q58"/>
  <c r="Q54"/>
  <c r="Q50"/>
  <c r="Q79"/>
  <c r="Q75"/>
  <c r="Q71"/>
  <c r="Q67"/>
  <c r="Q63"/>
  <c r="Q59"/>
  <c r="Q55"/>
  <c r="Q51"/>
  <c r="E122" i="19"/>
  <c r="E35" i="22"/>
  <c r="E30"/>
  <c r="E29"/>
  <c r="E22"/>
  <c r="E36"/>
  <c r="E33"/>
  <c r="E5"/>
  <c r="E13"/>
  <c r="E15"/>
  <c r="E4"/>
  <c r="E10"/>
  <c r="E14"/>
  <c r="E20"/>
  <c r="E7"/>
  <c r="E11"/>
  <c r="E18"/>
  <c r="E16"/>
  <c r="E17"/>
  <c r="E8"/>
  <c r="E6"/>
  <c r="E12"/>
  <c r="E9"/>
  <c r="E3"/>
  <c r="E38"/>
  <c r="E37"/>
  <c r="E28"/>
  <c r="E32"/>
  <c r="E21"/>
  <c r="E27"/>
  <c r="E25"/>
  <c r="E34"/>
  <c r="E24"/>
  <c r="E35" i="19"/>
  <c r="E34"/>
  <c r="F11"/>
  <c r="E12"/>
  <c r="E122" i="6"/>
  <c r="E12"/>
  <c r="E59"/>
  <c r="E84" s="1"/>
  <c r="E121" s="1"/>
  <c r="E162" s="1"/>
  <c r="E85"/>
  <c r="B75" l="1"/>
  <c r="A75"/>
  <c r="J17" i="22"/>
  <c r="B75" i="19"/>
  <c r="J35" i="22"/>
  <c r="A75" i="19"/>
  <c r="A74" i="6"/>
  <c r="J16" i="22"/>
  <c r="B74" i="6"/>
  <c r="B61"/>
  <c r="J3" i="22"/>
  <c r="A61" i="6"/>
  <c r="AW29" i="22"/>
  <c r="AV29"/>
  <c r="AQ29"/>
  <c r="AH29"/>
  <c r="B61" i="19"/>
  <c r="J21" i="22"/>
  <c r="A61" i="19"/>
  <c r="J11" i="22"/>
  <c r="B69" i="6"/>
  <c r="H11" i="22" s="1"/>
  <c r="A69" i="6"/>
  <c r="A70" i="19"/>
  <c r="J30" i="22"/>
  <c r="B70" i="19"/>
  <c r="B77" i="6"/>
  <c r="H19" i="22" s="1"/>
  <c r="A77" i="6"/>
  <c r="G19" i="22" s="1"/>
  <c r="J19"/>
  <c r="B70" i="6"/>
  <c r="J12" i="22"/>
  <c r="A70" i="6"/>
  <c r="A68" i="19"/>
  <c r="J28" i="22"/>
  <c r="B68" i="19"/>
  <c r="H28" i="22" s="1"/>
  <c r="A62" i="19"/>
  <c r="B62"/>
  <c r="J22" i="22"/>
  <c r="B77" i="19"/>
  <c r="H37" i="22" s="1"/>
  <c r="J37"/>
  <c r="A77" i="19"/>
  <c r="J23" i="22"/>
  <c r="A63" i="19"/>
  <c r="B63"/>
  <c r="J13" i="22"/>
  <c r="A71" i="6"/>
  <c r="B71"/>
  <c r="B74" i="19"/>
  <c r="H34" i="22" s="1"/>
  <c r="A74" i="19"/>
  <c r="J34" i="22"/>
  <c r="A63" i="6"/>
  <c r="J5" i="22"/>
  <c r="B63" i="6"/>
  <c r="AT9" i="22"/>
  <c r="AJ9"/>
  <c r="AP9"/>
  <c r="AQ9"/>
  <c r="AH9"/>
  <c r="AM9"/>
  <c r="BD9"/>
  <c r="G9"/>
  <c r="AK9"/>
  <c r="AL9"/>
  <c r="AU9"/>
  <c r="AG9"/>
  <c r="AO9"/>
  <c r="H6"/>
  <c r="AU10"/>
  <c r="BC10"/>
  <c r="AZ10"/>
  <c r="H7"/>
  <c r="AI29"/>
  <c r="AN29"/>
  <c r="AF10"/>
  <c r="G10"/>
  <c r="AK29"/>
  <c r="AU29"/>
  <c r="G7"/>
  <c r="G29"/>
  <c r="BA29"/>
  <c r="AY29"/>
  <c r="AX29"/>
  <c r="AW10"/>
  <c r="AG29"/>
  <c r="G18"/>
  <c r="AZ29"/>
  <c r="AP29"/>
  <c r="H24"/>
  <c r="J31"/>
  <c r="B71" i="19"/>
  <c r="H31" i="22" s="1"/>
  <c r="A71" i="19"/>
  <c r="AH10" i="22"/>
  <c r="AO10"/>
  <c r="AN10"/>
  <c r="AQ10"/>
  <c r="AY10"/>
  <c r="AP10"/>
  <c r="AG10"/>
  <c r="AI10"/>
  <c r="AS10"/>
  <c r="AM10"/>
  <c r="AX10"/>
  <c r="BB10"/>
  <c r="AJ10"/>
  <c r="AK10"/>
  <c r="J25"/>
  <c r="B65" i="19"/>
  <c r="A65"/>
  <c r="B76"/>
  <c r="J36" i="22"/>
  <c r="A76" i="19"/>
  <c r="J26" i="22"/>
  <c r="A66" i="19"/>
  <c r="B66"/>
  <c r="E86" s="1"/>
  <c r="E123" s="1"/>
  <c r="A78" i="6"/>
  <c r="B78"/>
  <c r="J20" i="22"/>
  <c r="A73" i="19"/>
  <c r="G33" i="22" s="1"/>
  <c r="B73" i="19"/>
  <c r="J33" i="22"/>
  <c r="J14"/>
  <c r="B72" i="6"/>
  <c r="A72"/>
  <c r="A66"/>
  <c r="J8" i="22"/>
  <c r="B66" i="6"/>
  <c r="B72" i="19"/>
  <c r="J32" i="22"/>
  <c r="A72" i="19"/>
  <c r="J4" i="22"/>
  <c r="B62" i="6"/>
  <c r="A62"/>
  <c r="A78" i="19"/>
  <c r="J38" i="22"/>
  <c r="B78" i="19"/>
  <c r="A73" i="6"/>
  <c r="J15" i="22"/>
  <c r="B73" i="6"/>
  <c r="AX27" i="22"/>
  <c r="BD27"/>
  <c r="AH27"/>
  <c r="AJ27"/>
  <c r="AS27"/>
  <c r="F27"/>
  <c r="AI27"/>
  <c r="AQ27"/>
  <c r="AG27"/>
  <c r="AP27"/>
  <c r="AU27"/>
  <c r="G27"/>
  <c r="BB27"/>
  <c r="AK27"/>
  <c r="AF27"/>
  <c r="AR27"/>
  <c r="AV27"/>
  <c r="AW27"/>
  <c r="AM27"/>
  <c r="AL27"/>
  <c r="AT27"/>
  <c r="BC27"/>
  <c r="AY27"/>
  <c r="AZ27"/>
  <c r="AN27"/>
  <c r="AO27"/>
  <c r="BA27"/>
  <c r="G6"/>
  <c r="H10"/>
  <c r="AT10"/>
  <c r="H9"/>
  <c r="F34" i="6"/>
  <c r="AS29" i="22"/>
  <c r="AV10"/>
  <c r="BB29"/>
  <c r="F29"/>
  <c r="BD29"/>
  <c r="H29"/>
  <c r="AJ29"/>
  <c r="BD10"/>
  <c r="B83" i="11"/>
  <c r="B84"/>
  <c r="P47" i="12"/>
  <c r="P11"/>
  <c r="E8" i="13" s="1"/>
  <c r="P59" i="12"/>
  <c r="P23"/>
  <c r="E20" i="13" s="1"/>
  <c r="P80" i="12"/>
  <c r="P44"/>
  <c r="E41" i="13" s="1"/>
  <c r="P40" i="12"/>
  <c r="E37" i="13" s="1"/>
  <c r="P76" i="12"/>
  <c r="P26"/>
  <c r="E23" i="13" s="1"/>
  <c r="P62" i="12"/>
  <c r="P41"/>
  <c r="E38" i="13" s="1"/>
  <c r="P77" i="12"/>
  <c r="P22"/>
  <c r="E19" i="13" s="1"/>
  <c r="P58" i="12"/>
  <c r="P78"/>
  <c r="P42"/>
  <c r="E39" i="13" s="1"/>
  <c r="P39" i="12"/>
  <c r="E36" i="13" s="1"/>
  <c r="P75" i="12"/>
  <c r="P43"/>
  <c r="E40" i="13" s="1"/>
  <c r="P79" i="12"/>
  <c r="F60" i="6"/>
  <c r="F35"/>
  <c r="F59"/>
  <c r="F84" s="1"/>
  <c r="F121" s="1"/>
  <c r="F162" s="1"/>
  <c r="F12"/>
  <c r="G11"/>
  <c r="G59" s="1"/>
  <c r="G84" s="1"/>
  <c r="G121" s="1"/>
  <c r="G162" s="1"/>
  <c r="F122"/>
  <c r="E87" i="19"/>
  <c r="E159"/>
  <c r="F35"/>
  <c r="F159" s="1"/>
  <c r="F34"/>
  <c r="F12"/>
  <c r="F85"/>
  <c r="F122"/>
  <c r="G11"/>
  <c r="F59"/>
  <c r="F84" s="1"/>
  <c r="F121" s="1"/>
  <c r="F60"/>
  <c r="E89" l="1"/>
  <c r="E88"/>
  <c r="AI36" i="22"/>
  <c r="AX36"/>
  <c r="AH36"/>
  <c r="AM36"/>
  <c r="AU36"/>
  <c r="AG36"/>
  <c r="AQ36"/>
  <c r="BC36"/>
  <c r="AT36"/>
  <c r="AO36"/>
  <c r="AY36"/>
  <c r="AR36"/>
  <c r="AP36"/>
  <c r="BA36"/>
  <c r="AW36"/>
  <c r="AK36"/>
  <c r="BB36"/>
  <c r="AJ36"/>
  <c r="AL36"/>
  <c r="G36"/>
  <c r="H36"/>
  <c r="AN36"/>
  <c r="AF36"/>
  <c r="AV36"/>
  <c r="AZ36"/>
  <c r="BD36"/>
  <c r="F36"/>
  <c r="AS36"/>
  <c r="BA12"/>
  <c r="AG12"/>
  <c r="AO12"/>
  <c r="F12"/>
  <c r="BB12"/>
  <c r="AF12"/>
  <c r="AT12"/>
  <c r="AW12"/>
  <c r="AM12"/>
  <c r="AX12"/>
  <c r="AV12"/>
  <c r="AN12"/>
  <c r="AK12"/>
  <c r="AJ12"/>
  <c r="AS12"/>
  <c r="G12"/>
  <c r="AU12"/>
  <c r="AI12"/>
  <c r="BC12"/>
  <c r="AY12"/>
  <c r="AH12"/>
  <c r="AQ12"/>
  <c r="BD12"/>
  <c r="AL12"/>
  <c r="AP12"/>
  <c r="H12"/>
  <c r="AZ12"/>
  <c r="AY21"/>
  <c r="AK21"/>
  <c r="AM21"/>
  <c r="AG21"/>
  <c r="AJ21"/>
  <c r="AR21"/>
  <c r="AL21"/>
  <c r="BD21"/>
  <c r="AU21"/>
  <c r="F21"/>
  <c r="AO21"/>
  <c r="AP21"/>
  <c r="BC21"/>
  <c r="AV21"/>
  <c r="AX21"/>
  <c r="AS21"/>
  <c r="AI21"/>
  <c r="AW21"/>
  <c r="AN21"/>
  <c r="AQ21"/>
  <c r="AF21"/>
  <c r="AZ21"/>
  <c r="BA21"/>
  <c r="AT21"/>
  <c r="AH21"/>
  <c r="BB21"/>
  <c r="H21"/>
  <c r="AZ5"/>
  <c r="BB5"/>
  <c r="AS5"/>
  <c r="AJ5"/>
  <c r="AT5"/>
  <c r="AG5"/>
  <c r="AW5"/>
  <c r="AV5"/>
  <c r="AF5"/>
  <c r="BD5"/>
  <c r="AP5"/>
  <c r="AI5"/>
  <c r="AK5"/>
  <c r="BA5"/>
  <c r="AM5"/>
  <c r="AH5"/>
  <c r="AX5"/>
  <c r="AY5"/>
  <c r="F5"/>
  <c r="AN5"/>
  <c r="AU5"/>
  <c r="BC5"/>
  <c r="AQ5"/>
  <c r="AL5"/>
  <c r="AO5"/>
  <c r="H5"/>
  <c r="G5"/>
  <c r="AR37"/>
  <c r="AQ37"/>
  <c r="AZ37"/>
  <c r="BB37"/>
  <c r="AP37"/>
  <c r="BC37"/>
  <c r="AW37"/>
  <c r="AG37"/>
  <c r="AU37"/>
  <c r="AN37"/>
  <c r="AM37"/>
  <c r="AH37"/>
  <c r="AT37"/>
  <c r="AY37"/>
  <c r="AX37"/>
  <c r="F37"/>
  <c r="AV37"/>
  <c r="BA37"/>
  <c r="AS37"/>
  <c r="AK37"/>
  <c r="AI37"/>
  <c r="BD37"/>
  <c r="AF37"/>
  <c r="AJ37"/>
  <c r="AL37"/>
  <c r="AO37"/>
  <c r="AL3"/>
  <c r="AW3"/>
  <c r="AM3"/>
  <c r="AU3"/>
  <c r="AP3"/>
  <c r="H3"/>
  <c r="AH3"/>
  <c r="BA3"/>
  <c r="AK3"/>
  <c r="BB3"/>
  <c r="G3"/>
  <c r="AN3"/>
  <c r="AF3"/>
  <c r="AZ3"/>
  <c r="F3"/>
  <c r="AO3"/>
  <c r="AV3"/>
  <c r="AS3"/>
  <c r="AQ3"/>
  <c r="AI3"/>
  <c r="AX3"/>
  <c r="BC3"/>
  <c r="AT3"/>
  <c r="AJ3"/>
  <c r="AG3"/>
  <c r="BD3"/>
  <c r="AY3"/>
  <c r="AL15"/>
  <c r="AI15"/>
  <c r="G15"/>
  <c r="AM15"/>
  <c r="F15"/>
  <c r="AS15"/>
  <c r="AG15"/>
  <c r="AO15"/>
  <c r="AT15"/>
  <c r="AW15"/>
  <c r="BC15"/>
  <c r="BD15"/>
  <c r="AF15"/>
  <c r="AK15"/>
  <c r="H15"/>
  <c r="AX15"/>
  <c r="AJ15"/>
  <c r="BA15"/>
  <c r="AU15"/>
  <c r="AY15"/>
  <c r="AV15"/>
  <c r="AQ15"/>
  <c r="AN15"/>
  <c r="AP15"/>
  <c r="BB15"/>
  <c r="AZ15"/>
  <c r="AH15"/>
  <c r="AM8"/>
  <c r="AV8"/>
  <c r="AI8"/>
  <c r="BD8"/>
  <c r="AP8"/>
  <c r="BA8"/>
  <c r="BC8"/>
  <c r="AK8"/>
  <c r="AX8"/>
  <c r="AS8"/>
  <c r="AY8"/>
  <c r="AO8"/>
  <c r="AU8"/>
  <c r="AQ8"/>
  <c r="H8"/>
  <c r="F8"/>
  <c r="AH8"/>
  <c r="AT8"/>
  <c r="AZ8"/>
  <c r="BB8"/>
  <c r="AJ8"/>
  <c r="AL8"/>
  <c r="AW8"/>
  <c r="AF8"/>
  <c r="AG8"/>
  <c r="AN8"/>
  <c r="G8"/>
  <c r="AF14"/>
  <c r="AL14"/>
  <c r="AI14"/>
  <c r="AP14"/>
  <c r="AN14"/>
  <c r="AG14"/>
  <c r="AQ14"/>
  <c r="AS14"/>
  <c r="AW14"/>
  <c r="BD14"/>
  <c r="AH14"/>
  <c r="H14"/>
  <c r="AV14"/>
  <c r="AU14"/>
  <c r="AK14"/>
  <c r="G14"/>
  <c r="F14"/>
  <c r="AY14"/>
  <c r="AZ14"/>
  <c r="AT14"/>
  <c r="BA14"/>
  <c r="AJ14"/>
  <c r="AX14"/>
  <c r="AO14"/>
  <c r="BB14"/>
  <c r="BC14"/>
  <c r="AM14"/>
  <c r="BA20"/>
  <c r="AK20"/>
  <c r="BB20"/>
  <c r="AN20"/>
  <c r="AI20"/>
  <c r="AF20"/>
  <c r="AP20"/>
  <c r="AL20"/>
  <c r="AS20"/>
  <c r="AQ20"/>
  <c r="AO20"/>
  <c r="AU20"/>
  <c r="AT20"/>
  <c r="AY20"/>
  <c r="AZ20"/>
  <c r="BC20"/>
  <c r="BD20"/>
  <c r="AV20"/>
  <c r="AG20"/>
  <c r="AX20"/>
  <c r="AH20"/>
  <c r="AJ20"/>
  <c r="F20"/>
  <c r="AW20"/>
  <c r="AM20"/>
  <c r="G20"/>
  <c r="BA31"/>
  <c r="BC31"/>
  <c r="AT31"/>
  <c r="F31"/>
  <c r="AM31"/>
  <c r="AY31"/>
  <c r="AJ31"/>
  <c r="AL31"/>
  <c r="AQ31"/>
  <c r="AV31"/>
  <c r="AU31"/>
  <c r="AF31"/>
  <c r="AX31"/>
  <c r="AO31"/>
  <c r="AR31"/>
  <c r="BD31"/>
  <c r="G31"/>
  <c r="AS31"/>
  <c r="AW31"/>
  <c r="AP31"/>
  <c r="AK31"/>
  <c r="AG31"/>
  <c r="BB31"/>
  <c r="AI31"/>
  <c r="AH31"/>
  <c r="AZ31"/>
  <c r="AN31"/>
  <c r="AP34"/>
  <c r="AF34"/>
  <c r="F34"/>
  <c r="BB34"/>
  <c r="AN34"/>
  <c r="AT34"/>
  <c r="AX34"/>
  <c r="AO34"/>
  <c r="AQ34"/>
  <c r="AL34"/>
  <c r="AJ34"/>
  <c r="AS34"/>
  <c r="AR34"/>
  <c r="BA34"/>
  <c r="AM34"/>
  <c r="AU34"/>
  <c r="AH34"/>
  <c r="BD34"/>
  <c r="AI34"/>
  <c r="AY34"/>
  <c r="AW34"/>
  <c r="BC34"/>
  <c r="AV34"/>
  <c r="AK34"/>
  <c r="AZ34"/>
  <c r="AG34"/>
  <c r="AW23"/>
  <c r="AL23"/>
  <c r="AU23"/>
  <c r="AT23"/>
  <c r="AG23"/>
  <c r="AS23"/>
  <c r="BC23"/>
  <c r="AH23"/>
  <c r="F23"/>
  <c r="AF23"/>
  <c r="AI23"/>
  <c r="AR23"/>
  <c r="AO23"/>
  <c r="AZ23"/>
  <c r="AJ23"/>
  <c r="AM23"/>
  <c r="H23"/>
  <c r="AV23"/>
  <c r="BA23"/>
  <c r="AY23"/>
  <c r="AP23"/>
  <c r="AK23"/>
  <c r="AX23"/>
  <c r="AN23"/>
  <c r="BD23"/>
  <c r="BB23"/>
  <c r="AQ23"/>
  <c r="G23"/>
  <c r="AY22"/>
  <c r="AJ22"/>
  <c r="AQ22"/>
  <c r="AT22"/>
  <c r="AR22"/>
  <c r="BA22"/>
  <c r="AI22"/>
  <c r="AN22"/>
  <c r="AH22"/>
  <c r="AW22"/>
  <c r="F22"/>
  <c r="AU22"/>
  <c r="AS22"/>
  <c r="H22"/>
  <c r="BB22"/>
  <c r="AP22"/>
  <c r="AG22"/>
  <c r="AO22"/>
  <c r="AM22"/>
  <c r="BC22"/>
  <c r="G22"/>
  <c r="AL22"/>
  <c r="AZ22"/>
  <c r="BD22"/>
  <c r="AX22"/>
  <c r="AV22"/>
  <c r="AF22"/>
  <c r="AK22"/>
  <c r="AN28"/>
  <c r="AH28"/>
  <c r="AG28"/>
  <c r="AT28"/>
  <c r="AX28"/>
  <c r="AI28"/>
  <c r="BD28"/>
  <c r="AL28"/>
  <c r="AM28"/>
  <c r="AZ28"/>
  <c r="AF28"/>
  <c r="AY28"/>
  <c r="AQ28"/>
  <c r="AJ28"/>
  <c r="AU28"/>
  <c r="AR28"/>
  <c r="AV28"/>
  <c r="AK28"/>
  <c r="AS28"/>
  <c r="AW28"/>
  <c r="AO28"/>
  <c r="BB28"/>
  <c r="BA28"/>
  <c r="G28"/>
  <c r="AP28"/>
  <c r="BC28"/>
  <c r="F28"/>
  <c r="AV35"/>
  <c r="AP35"/>
  <c r="AR35"/>
  <c r="AF35"/>
  <c r="BA35"/>
  <c r="AY35"/>
  <c r="AW35"/>
  <c r="BB35"/>
  <c r="AL35"/>
  <c r="BC35"/>
  <c r="AS35"/>
  <c r="F35"/>
  <c r="AT35"/>
  <c r="AQ35"/>
  <c r="AG35"/>
  <c r="AM35"/>
  <c r="AO35"/>
  <c r="AJ35"/>
  <c r="AI35"/>
  <c r="AK35"/>
  <c r="AZ35"/>
  <c r="AN35"/>
  <c r="AX35"/>
  <c r="AU35"/>
  <c r="H35"/>
  <c r="BD35"/>
  <c r="AH35"/>
  <c r="G35"/>
  <c r="F88" i="6"/>
  <c r="AR38" i="22"/>
  <c r="AY38"/>
  <c r="AG38"/>
  <c r="AO38"/>
  <c r="AF38"/>
  <c r="AJ38"/>
  <c r="AZ38"/>
  <c r="AV38"/>
  <c r="G38"/>
  <c r="H38"/>
  <c r="AH38"/>
  <c r="F38"/>
  <c r="AW38"/>
  <c r="AN38"/>
  <c r="BB38"/>
  <c r="BD38"/>
  <c r="AQ38"/>
  <c r="AU38"/>
  <c r="AP38"/>
  <c r="AS38"/>
  <c r="AI38"/>
  <c r="AL38"/>
  <c r="AX38"/>
  <c r="AM38"/>
  <c r="AK38"/>
  <c r="AT38"/>
  <c r="BA38"/>
  <c r="BC38"/>
  <c r="AV4"/>
  <c r="AY4"/>
  <c r="BC4"/>
  <c r="AO4"/>
  <c r="F4"/>
  <c r="AT4"/>
  <c r="AI4"/>
  <c r="AF4"/>
  <c r="AX4"/>
  <c r="AJ4"/>
  <c r="AN4"/>
  <c r="G4"/>
  <c r="BA4"/>
  <c r="AL4"/>
  <c r="AM4"/>
  <c r="AK4"/>
  <c r="AU4"/>
  <c r="AG4"/>
  <c r="H4"/>
  <c r="AH4"/>
  <c r="BD4"/>
  <c r="AZ4"/>
  <c r="AQ4"/>
  <c r="AS4"/>
  <c r="AW4"/>
  <c r="AP4"/>
  <c r="BB4"/>
  <c r="AF25"/>
  <c r="AW25"/>
  <c r="AG25"/>
  <c r="AK25"/>
  <c r="AT25"/>
  <c r="AM25"/>
  <c r="BB25"/>
  <c r="AL25"/>
  <c r="BD25"/>
  <c r="F25"/>
  <c r="AR25"/>
  <c r="BC25"/>
  <c r="AY25"/>
  <c r="AX25"/>
  <c r="AU25"/>
  <c r="AH25"/>
  <c r="AN25"/>
  <c r="AS25"/>
  <c r="H25"/>
  <c r="G25"/>
  <c r="AO25"/>
  <c r="BA25"/>
  <c r="AZ25"/>
  <c r="AP25"/>
  <c r="AJ25"/>
  <c r="AQ25"/>
  <c r="AV25"/>
  <c r="AI25"/>
  <c r="E88" i="6"/>
  <c r="E89"/>
  <c r="E87"/>
  <c r="E86"/>
  <c r="E123" s="1"/>
  <c r="AI17" i="22"/>
  <c r="BC17"/>
  <c r="AU17"/>
  <c r="AY17"/>
  <c r="H17"/>
  <c r="AV17"/>
  <c r="AG17"/>
  <c r="AQ17"/>
  <c r="AN17"/>
  <c r="AL17"/>
  <c r="F17"/>
  <c r="AF17"/>
  <c r="BD17"/>
  <c r="AZ17"/>
  <c r="AH17"/>
  <c r="AP17"/>
  <c r="AW17"/>
  <c r="BA17"/>
  <c r="AM17"/>
  <c r="AS17"/>
  <c r="AK17"/>
  <c r="BB17"/>
  <c r="AX17"/>
  <c r="AT17"/>
  <c r="AO17"/>
  <c r="AJ17"/>
  <c r="G17"/>
  <c r="G32"/>
  <c r="AU32"/>
  <c r="AG32"/>
  <c r="AO32"/>
  <c r="F32"/>
  <c r="AW32"/>
  <c r="AK32"/>
  <c r="BA32"/>
  <c r="AF32"/>
  <c r="AY32"/>
  <c r="AZ32"/>
  <c r="BB32"/>
  <c r="AS32"/>
  <c r="H32"/>
  <c r="AL32"/>
  <c r="AP32"/>
  <c r="AX32"/>
  <c r="BD32"/>
  <c r="AQ32"/>
  <c r="AV32"/>
  <c r="AN32"/>
  <c r="AT32"/>
  <c r="AM32"/>
  <c r="AI32"/>
  <c r="AR32"/>
  <c r="AH32"/>
  <c r="AJ32"/>
  <c r="BC32"/>
  <c r="AX33"/>
  <c r="AS33"/>
  <c r="AH33"/>
  <c r="AJ33"/>
  <c r="AO33"/>
  <c r="AG33"/>
  <c r="AZ33"/>
  <c r="AW33"/>
  <c r="AF33"/>
  <c r="AN33"/>
  <c r="BB33"/>
  <c r="F33"/>
  <c r="BC33"/>
  <c r="AT33"/>
  <c r="AK33"/>
  <c r="AM33"/>
  <c r="AY33"/>
  <c r="AI33"/>
  <c r="AU33"/>
  <c r="AP33"/>
  <c r="AL33"/>
  <c r="AV33"/>
  <c r="BD33"/>
  <c r="AQ33"/>
  <c r="AR33"/>
  <c r="BA33"/>
  <c r="H33"/>
  <c r="AL26"/>
  <c r="BA26"/>
  <c r="AI26"/>
  <c r="AH26"/>
  <c r="AJ26"/>
  <c r="AX26"/>
  <c r="BC26"/>
  <c r="AT26"/>
  <c r="AN26"/>
  <c r="AM26"/>
  <c r="AU26"/>
  <c r="AG26"/>
  <c r="H26"/>
  <c r="AP26"/>
  <c r="BD26"/>
  <c r="F26"/>
  <c r="AW26"/>
  <c r="AF26"/>
  <c r="AR26"/>
  <c r="BB26"/>
  <c r="AZ26"/>
  <c r="AK26"/>
  <c r="AS26"/>
  <c r="AO26"/>
  <c r="AY26"/>
  <c r="AV26"/>
  <c r="AQ26"/>
  <c r="G26"/>
  <c r="AG13"/>
  <c r="AL13"/>
  <c r="AP13"/>
  <c r="AF13"/>
  <c r="F13"/>
  <c r="AU13"/>
  <c r="BC13"/>
  <c r="BB13"/>
  <c r="AS13"/>
  <c r="AI13"/>
  <c r="AT13"/>
  <c r="AM13"/>
  <c r="AQ13"/>
  <c r="AJ13"/>
  <c r="AK13"/>
  <c r="AZ13"/>
  <c r="AH13"/>
  <c r="BD13"/>
  <c r="G13"/>
  <c r="H13"/>
  <c r="AW13"/>
  <c r="AN13"/>
  <c r="BA13"/>
  <c r="AV13"/>
  <c r="AY13"/>
  <c r="AO13"/>
  <c r="AX13"/>
  <c r="AQ19"/>
  <c r="AZ19"/>
  <c r="AF19"/>
  <c r="AX19"/>
  <c r="AY19"/>
  <c r="AL19"/>
  <c r="BA19"/>
  <c r="AM19"/>
  <c r="AJ19"/>
  <c r="AS19"/>
  <c r="BD19"/>
  <c r="AP19"/>
  <c r="AT19"/>
  <c r="F19"/>
  <c r="AK19"/>
  <c r="AN19"/>
  <c r="AW19"/>
  <c r="AO19"/>
  <c r="AH19"/>
  <c r="AU19"/>
  <c r="AI19"/>
  <c r="BB19"/>
  <c r="AG19"/>
  <c r="BC19"/>
  <c r="AV19"/>
  <c r="AF30"/>
  <c r="AZ30"/>
  <c r="AH30"/>
  <c r="AO30"/>
  <c r="AR30"/>
  <c r="AS30"/>
  <c r="AG30"/>
  <c r="BB30"/>
  <c r="AT30"/>
  <c r="F30"/>
  <c r="BD30"/>
  <c r="BA30"/>
  <c r="AX30"/>
  <c r="AP30"/>
  <c r="AL30"/>
  <c r="G30"/>
  <c r="AI30"/>
  <c r="AJ30"/>
  <c r="AM30"/>
  <c r="BC30"/>
  <c r="H30"/>
  <c r="AU30"/>
  <c r="AY30"/>
  <c r="AV30"/>
  <c r="AW30"/>
  <c r="AQ30"/>
  <c r="AN30"/>
  <c r="AK30"/>
  <c r="AO11"/>
  <c r="AT11"/>
  <c r="AM11"/>
  <c r="BA11"/>
  <c r="AU11"/>
  <c r="AP11"/>
  <c r="AS11"/>
  <c r="BC11"/>
  <c r="AV11"/>
  <c r="AI11"/>
  <c r="BD11"/>
  <c r="AQ11"/>
  <c r="AX11"/>
  <c r="AF11"/>
  <c r="AW11"/>
  <c r="AJ11"/>
  <c r="AZ11"/>
  <c r="G11"/>
  <c r="F11"/>
  <c r="AH11"/>
  <c r="AY11"/>
  <c r="AN11"/>
  <c r="AL11"/>
  <c r="AG11"/>
  <c r="AK11"/>
  <c r="BB11"/>
  <c r="AF16"/>
  <c r="AY16"/>
  <c r="BD16"/>
  <c r="AT16"/>
  <c r="AL16"/>
  <c r="AX16"/>
  <c r="BA16"/>
  <c r="AW16"/>
  <c r="AP16"/>
  <c r="AV16"/>
  <c r="BC16"/>
  <c r="AH16"/>
  <c r="AZ16"/>
  <c r="AS16"/>
  <c r="AI16"/>
  <c r="AQ16"/>
  <c r="AN16"/>
  <c r="BB16"/>
  <c r="AO16"/>
  <c r="AK16"/>
  <c r="AJ16"/>
  <c r="H16"/>
  <c r="F16"/>
  <c r="AG16"/>
  <c r="AM16"/>
  <c r="G16"/>
  <c r="AU16"/>
  <c r="G21"/>
  <c r="F86" i="6"/>
  <c r="F123" s="1"/>
  <c r="H20" i="22"/>
  <c r="G34"/>
  <c r="G37"/>
  <c r="P67" i="12"/>
  <c r="P31"/>
  <c r="E28" i="13" s="1"/>
  <c r="P30" i="12"/>
  <c r="E27" i="13" s="1"/>
  <c r="P66" i="12"/>
  <c r="F87" i="6"/>
  <c r="F89"/>
  <c r="F159"/>
  <c r="H11"/>
  <c r="I11" s="1"/>
  <c r="G12"/>
  <c r="G122"/>
  <c r="G35"/>
  <c r="G60"/>
  <c r="G86" s="1"/>
  <c r="G123" s="1"/>
  <c r="G34"/>
  <c r="G85"/>
  <c r="H35"/>
  <c r="E124" i="19"/>
  <c r="G35"/>
  <c r="G159" s="1"/>
  <c r="G34"/>
  <c r="H11"/>
  <c r="G85"/>
  <c r="G60"/>
  <c r="G59"/>
  <c r="G84" s="1"/>
  <c r="G121" s="1"/>
  <c r="G122"/>
  <c r="G12"/>
  <c r="F87"/>
  <c r="F89"/>
  <c r="F88"/>
  <c r="F86"/>
  <c r="F123" s="1"/>
  <c r="E126" l="1"/>
  <c r="E125"/>
  <c r="F126" i="6"/>
  <c r="E124"/>
  <c r="F124"/>
  <c r="E126"/>
  <c r="E125"/>
  <c r="F125"/>
  <c r="H159"/>
  <c r="H85"/>
  <c r="J11"/>
  <c r="K11" s="1"/>
  <c r="I34"/>
  <c r="G159"/>
  <c r="H122"/>
  <c r="G87"/>
  <c r="G124" s="1"/>
  <c r="H12"/>
  <c r="H34"/>
  <c r="H59"/>
  <c r="H84" s="1"/>
  <c r="H121" s="1"/>
  <c r="H162" s="1"/>
  <c r="I122"/>
  <c r="G88"/>
  <c r="I85"/>
  <c r="G89"/>
  <c r="H60"/>
  <c r="I60"/>
  <c r="I35"/>
  <c r="I59"/>
  <c r="I84" s="1"/>
  <c r="I121" s="1"/>
  <c r="I162" s="1"/>
  <c r="I12"/>
  <c r="F125" i="19"/>
  <c r="G86"/>
  <c r="G123" s="1"/>
  <c r="G89"/>
  <c r="G88"/>
  <c r="G87"/>
  <c r="F126"/>
  <c r="H122"/>
  <c r="H35"/>
  <c r="H159" s="1"/>
  <c r="H60"/>
  <c r="H85"/>
  <c r="H34"/>
  <c r="H59"/>
  <c r="H84" s="1"/>
  <c r="H121" s="1"/>
  <c r="H12"/>
  <c r="I11"/>
  <c r="F124"/>
  <c r="J122" i="6" l="1"/>
  <c r="I87"/>
  <c r="G126"/>
  <c r="J59"/>
  <c r="J84" s="1"/>
  <c r="J121" s="1"/>
  <c r="J162" s="1"/>
  <c r="I88"/>
  <c r="I159"/>
  <c r="G125"/>
  <c r="J12"/>
  <c r="J34"/>
  <c r="J35"/>
  <c r="J159" s="1"/>
  <c r="J60"/>
  <c r="J88" s="1"/>
  <c r="J85"/>
  <c r="I86"/>
  <c r="I123" s="1"/>
  <c r="I89"/>
  <c r="H88"/>
  <c r="H87"/>
  <c r="H86"/>
  <c r="H123" s="1"/>
  <c r="H89"/>
  <c r="G126" i="19"/>
  <c r="G124"/>
  <c r="H88"/>
  <c r="H89"/>
  <c r="H87"/>
  <c r="H86"/>
  <c r="H123" s="1"/>
  <c r="I35"/>
  <c r="I159" s="1"/>
  <c r="I60"/>
  <c r="I59"/>
  <c r="I84" s="1"/>
  <c r="I121" s="1"/>
  <c r="I12"/>
  <c r="I34"/>
  <c r="J11"/>
  <c r="I122"/>
  <c r="I85"/>
  <c r="K85" i="6"/>
  <c r="K35"/>
  <c r="K34"/>
  <c r="K122"/>
  <c r="K12"/>
  <c r="L11"/>
  <c r="K60"/>
  <c r="K59"/>
  <c r="K84" s="1"/>
  <c r="K121" s="1"/>
  <c r="K162" s="1"/>
  <c r="G125" i="19"/>
  <c r="J86" i="6"/>
  <c r="J123" s="1"/>
  <c r="I125" l="1"/>
  <c r="J89"/>
  <c r="J126" s="1"/>
  <c r="J87"/>
  <c r="J124" s="1"/>
  <c r="I126"/>
  <c r="H125"/>
  <c r="I124"/>
  <c r="H124"/>
  <c r="H126"/>
  <c r="H125" i="19"/>
  <c r="H124"/>
  <c r="K159" i="6"/>
  <c r="L12"/>
  <c r="L35"/>
  <c r="L60"/>
  <c r="L122"/>
  <c r="M11"/>
  <c r="L34"/>
  <c r="L59"/>
  <c r="L84" s="1"/>
  <c r="L121" s="1"/>
  <c r="L162" s="1"/>
  <c r="L85"/>
  <c r="J85" i="19"/>
  <c r="J35"/>
  <c r="J159" s="1"/>
  <c r="J60"/>
  <c r="J59"/>
  <c r="J84" s="1"/>
  <c r="J121" s="1"/>
  <c r="J12"/>
  <c r="J34"/>
  <c r="J122"/>
  <c r="K11"/>
  <c r="I88"/>
  <c r="I89"/>
  <c r="I86"/>
  <c r="I123" s="1"/>
  <c r="I87"/>
  <c r="K88" i="6"/>
  <c r="K87"/>
  <c r="K86"/>
  <c r="K123" s="1"/>
  <c r="K89"/>
  <c r="H126" i="19"/>
  <c r="J125" i="6" l="1"/>
  <c r="K124"/>
  <c r="I126" i="19"/>
  <c r="K126" i="6"/>
  <c r="J87" i="19"/>
  <c r="J88"/>
  <c r="J89"/>
  <c r="J86"/>
  <c r="J123" s="1"/>
  <c r="L86" i="6"/>
  <c r="L123" s="1"/>
  <c r="L87"/>
  <c r="L89"/>
  <c r="L88"/>
  <c r="K85" i="19"/>
  <c r="K12"/>
  <c r="K122"/>
  <c r="K34"/>
  <c r="L11"/>
  <c r="K59"/>
  <c r="K84" s="1"/>
  <c r="K121" s="1"/>
  <c r="K60"/>
  <c r="K35"/>
  <c r="K159" s="1"/>
  <c r="I124"/>
  <c r="L159" i="6"/>
  <c r="M60"/>
  <c r="M34"/>
  <c r="M12"/>
  <c r="M35"/>
  <c r="M85"/>
  <c r="M122"/>
  <c r="N11"/>
  <c r="M59"/>
  <c r="M84" s="1"/>
  <c r="M121" s="1"/>
  <c r="M162" s="1"/>
  <c r="K125"/>
  <c r="I125" i="19"/>
  <c r="J126" l="1"/>
  <c r="L124" i="6"/>
  <c r="J125" i="19"/>
  <c r="L126" i="6"/>
  <c r="L122" i="19"/>
  <c r="L35"/>
  <c r="L159" s="1"/>
  <c r="L85"/>
  <c r="L34"/>
  <c r="L12"/>
  <c r="M11"/>
  <c r="L59"/>
  <c r="L84" s="1"/>
  <c r="L121" s="1"/>
  <c r="L60"/>
  <c r="L125" i="6"/>
  <c r="J124" i="19"/>
  <c r="M159" i="6"/>
  <c r="M87"/>
  <c r="M89"/>
  <c r="M86"/>
  <c r="M123" s="1"/>
  <c r="M88"/>
  <c r="O11"/>
  <c r="N60"/>
  <c r="N34"/>
  <c r="N59"/>
  <c r="N84" s="1"/>
  <c r="N121" s="1"/>
  <c r="N162" s="1"/>
  <c r="N85"/>
  <c r="N12"/>
  <c r="N122"/>
  <c r="N35"/>
  <c r="K88" i="19"/>
  <c r="K87"/>
  <c r="K89"/>
  <c r="K86"/>
  <c r="K123" s="1"/>
  <c r="M126" i="6" l="1"/>
  <c r="K125" i="19"/>
  <c r="N159" i="6"/>
  <c r="L87" i="19"/>
  <c r="L88"/>
  <c r="L86"/>
  <c r="L123" s="1"/>
  <c r="L89"/>
  <c r="N86" i="6"/>
  <c r="N123" s="1"/>
  <c r="N87"/>
  <c r="N89"/>
  <c r="N88"/>
  <c r="K124" i="19"/>
  <c r="M125" i="6"/>
  <c r="O35"/>
  <c r="O59"/>
  <c r="O84" s="1"/>
  <c r="O121" s="1"/>
  <c r="O162" s="1"/>
  <c r="O12"/>
  <c r="O34"/>
  <c r="O85"/>
  <c r="O60"/>
  <c r="P11"/>
  <c r="O122"/>
  <c r="M59" i="19"/>
  <c r="M84" s="1"/>
  <c r="M121" s="1"/>
  <c r="N11"/>
  <c r="M122"/>
  <c r="M34"/>
  <c r="M35"/>
  <c r="M159" s="1"/>
  <c r="M12"/>
  <c r="M85"/>
  <c r="M60"/>
  <c r="K126"/>
  <c r="M124" i="6"/>
  <c r="L124" i="19" l="1"/>
  <c r="N124" i="6"/>
  <c r="N126"/>
  <c r="M87" i="19"/>
  <c r="M88"/>
  <c r="M89"/>
  <c r="M86"/>
  <c r="M123" s="1"/>
  <c r="O159" i="6"/>
  <c r="N35" i="19"/>
  <c r="N159" s="1"/>
  <c r="N59"/>
  <c r="N84" s="1"/>
  <c r="N121" s="1"/>
  <c r="N60"/>
  <c r="O11"/>
  <c r="N122"/>
  <c r="N85"/>
  <c r="N34"/>
  <c r="N12"/>
  <c r="P59" i="6"/>
  <c r="P84" s="1"/>
  <c r="P121" s="1"/>
  <c r="P162" s="1"/>
  <c r="Q11"/>
  <c r="P35"/>
  <c r="P12"/>
  <c r="P34"/>
  <c r="P122"/>
  <c r="P85"/>
  <c r="P60"/>
  <c r="L125" i="19"/>
  <c r="L126"/>
  <c r="O88" i="6"/>
  <c r="O87"/>
  <c r="O89"/>
  <c r="O86"/>
  <c r="O123" s="1"/>
  <c r="N125"/>
  <c r="O126" l="1"/>
  <c r="M126" i="19"/>
  <c r="N87"/>
  <c r="N88"/>
  <c r="N86"/>
  <c r="N123" s="1"/>
  <c r="N89"/>
  <c r="P87" i="6"/>
  <c r="P89"/>
  <c r="P88"/>
  <c r="P86"/>
  <c r="P123" s="1"/>
  <c r="Q34"/>
  <c r="Q85"/>
  <c r="Q60"/>
  <c r="R11"/>
  <c r="Q35"/>
  <c r="Q122"/>
  <c r="Q12"/>
  <c r="Q59"/>
  <c r="Q84" s="1"/>
  <c r="Q121" s="1"/>
  <c r="Q162" s="1"/>
  <c r="O124"/>
  <c r="P159"/>
  <c r="P11" i="19"/>
  <c r="O12"/>
  <c r="O122"/>
  <c r="O59"/>
  <c r="O84" s="1"/>
  <c r="O121" s="1"/>
  <c r="O35"/>
  <c r="O159" s="1"/>
  <c r="O34"/>
  <c r="O85"/>
  <c r="O60"/>
  <c r="M124"/>
  <c r="O125" i="6"/>
  <c r="M125" i="19"/>
  <c r="P126" i="6" l="1"/>
  <c r="N125" i="19"/>
  <c r="N126"/>
  <c r="P124" i="6"/>
  <c r="O88" i="19"/>
  <c r="O87"/>
  <c r="O89"/>
  <c r="O86"/>
  <c r="O123" s="1"/>
  <c r="Q86" i="6"/>
  <c r="Q123" s="1"/>
  <c r="Q88"/>
  <c r="Q89"/>
  <c r="Q87"/>
  <c r="P125"/>
  <c r="N124" i="19"/>
  <c r="Q159" i="6"/>
  <c r="P85" i="19"/>
  <c r="P60"/>
  <c r="P35"/>
  <c r="P159" s="1"/>
  <c r="P122"/>
  <c r="Q11"/>
  <c r="P34"/>
  <c r="P59"/>
  <c r="P84" s="1"/>
  <c r="P121" s="1"/>
  <c r="P12"/>
  <c r="R122" i="6"/>
  <c r="R85"/>
  <c r="R60"/>
  <c r="R12"/>
  <c r="R35"/>
  <c r="R34"/>
  <c r="S11"/>
  <c r="R59"/>
  <c r="R84" s="1"/>
  <c r="R121" s="1"/>
  <c r="R162" s="1"/>
  <c r="O125" i="19" l="1"/>
  <c r="Q126" i="6"/>
  <c r="Q124"/>
  <c r="P87" i="19"/>
  <c r="P89"/>
  <c r="P86"/>
  <c r="P123" s="1"/>
  <c r="P88"/>
  <c r="O126"/>
  <c r="R159" i="6"/>
  <c r="S122"/>
  <c r="S60"/>
  <c r="S34"/>
  <c r="T11"/>
  <c r="S12"/>
  <c r="S35"/>
  <c r="S59"/>
  <c r="S84" s="1"/>
  <c r="S121" s="1"/>
  <c r="S162" s="1"/>
  <c r="S85"/>
  <c r="R86"/>
  <c r="R123" s="1"/>
  <c r="R88"/>
  <c r="R87"/>
  <c r="R89"/>
  <c r="Q122" i="19"/>
  <c r="Q35"/>
  <c r="Q159" s="1"/>
  <c r="Q60"/>
  <c r="Q85"/>
  <c r="Q59"/>
  <c r="Q84" s="1"/>
  <c r="Q121" s="1"/>
  <c r="Q12"/>
  <c r="R11"/>
  <c r="Q34"/>
  <c r="Q125" i="6"/>
  <c r="O124" i="19"/>
  <c r="P125" l="1"/>
  <c r="R125" i="6"/>
  <c r="P124" i="19"/>
  <c r="S159" i="6"/>
  <c r="S86"/>
  <c r="S123" s="1"/>
  <c r="S88"/>
  <c r="S89"/>
  <c r="S87"/>
  <c r="P126" i="19"/>
  <c r="T60" i="6"/>
  <c r="T122"/>
  <c r="T34"/>
  <c r="T12"/>
  <c r="T35"/>
  <c r="U11"/>
  <c r="T59"/>
  <c r="T84" s="1"/>
  <c r="T121" s="1"/>
  <c r="T162" s="1"/>
  <c r="T85"/>
  <c r="R34" i="19"/>
  <c r="R85"/>
  <c r="R35"/>
  <c r="R159" s="1"/>
  <c r="R60"/>
  <c r="R12"/>
  <c r="S11"/>
  <c r="R122"/>
  <c r="R59"/>
  <c r="R84" s="1"/>
  <c r="R121" s="1"/>
  <c r="Q86"/>
  <c r="Q123" s="1"/>
  <c r="Q89"/>
  <c r="Q87"/>
  <c r="Q88"/>
  <c r="R126" i="6"/>
  <c r="R124"/>
  <c r="S125" l="1"/>
  <c r="Q126" i="19"/>
  <c r="S122"/>
  <c r="T11"/>
  <c r="S60"/>
  <c r="S34"/>
  <c r="S35"/>
  <c r="S159" s="1"/>
  <c r="S85"/>
  <c r="S59"/>
  <c r="S84" s="1"/>
  <c r="S121" s="1"/>
  <c r="S12"/>
  <c r="R88"/>
  <c r="R87"/>
  <c r="R86"/>
  <c r="R123" s="1"/>
  <c r="R89"/>
  <c r="U59" i="6"/>
  <c r="U84" s="1"/>
  <c r="U121" s="1"/>
  <c r="U162" s="1"/>
  <c r="U60"/>
  <c r="U12"/>
  <c r="U34"/>
  <c r="U35"/>
  <c r="U85"/>
  <c r="U122"/>
  <c r="V11"/>
  <c r="Q125" i="19"/>
  <c r="S124" i="6"/>
  <c r="T159"/>
  <c r="T86"/>
  <c r="T123" s="1"/>
  <c r="T88"/>
  <c r="T89"/>
  <c r="T87"/>
  <c r="Q124" i="19"/>
  <c r="S126" i="6"/>
  <c r="T126" l="1"/>
  <c r="T124"/>
  <c r="R126" i="19"/>
  <c r="R124"/>
  <c r="U86" i="6"/>
  <c r="U123" s="1"/>
  <c r="U88"/>
  <c r="U89"/>
  <c r="U87"/>
  <c r="T85" i="19"/>
  <c r="T60"/>
  <c r="T35"/>
  <c r="T159" s="1"/>
  <c r="T122"/>
  <c r="T34"/>
  <c r="T12"/>
  <c r="T59"/>
  <c r="T84" s="1"/>
  <c r="T121" s="1"/>
  <c r="U11"/>
  <c r="S88"/>
  <c r="S87"/>
  <c r="S89"/>
  <c r="S86"/>
  <c r="S123" s="1"/>
  <c r="V35" i="6"/>
  <c r="V85"/>
  <c r="V59"/>
  <c r="V84" s="1"/>
  <c r="V121" s="1"/>
  <c r="V162" s="1"/>
  <c r="V12"/>
  <c r="V60"/>
  <c r="V34"/>
  <c r="W11"/>
  <c r="V122"/>
  <c r="U159"/>
  <c r="T125"/>
  <c r="R125" i="19"/>
  <c r="S126" l="1"/>
  <c r="U125" i="6"/>
  <c r="V86"/>
  <c r="V123" s="1"/>
  <c r="V88"/>
  <c r="V89"/>
  <c r="V87"/>
  <c r="V159"/>
  <c r="U59" i="19"/>
  <c r="U84" s="1"/>
  <c r="U121" s="1"/>
  <c r="U85"/>
  <c r="U35"/>
  <c r="U159" s="1"/>
  <c r="U34"/>
  <c r="U60"/>
  <c r="V11"/>
  <c r="U122"/>
  <c r="U12"/>
  <c r="X11" i="6"/>
  <c r="W12"/>
  <c r="W34"/>
  <c r="W85"/>
  <c r="W59"/>
  <c r="W84" s="1"/>
  <c r="W121" s="1"/>
  <c r="W162" s="1"/>
  <c r="W60"/>
  <c r="W35"/>
  <c r="W122"/>
  <c r="S125" i="19"/>
  <c r="U126" i="6"/>
  <c r="T86" i="19"/>
  <c r="T123" s="1"/>
  <c r="T88"/>
  <c r="T89"/>
  <c r="T87"/>
  <c r="S124"/>
  <c r="U124" i="6"/>
  <c r="V126" l="1"/>
  <c r="V124"/>
  <c r="T125" i="19"/>
  <c r="W86" i="6"/>
  <c r="W123" s="1"/>
  <c r="W88"/>
  <c r="W87"/>
  <c r="W89"/>
  <c r="V60" i="19"/>
  <c r="W11"/>
  <c r="V122"/>
  <c r="V12"/>
  <c r="V85"/>
  <c r="V35"/>
  <c r="V159" s="1"/>
  <c r="V59"/>
  <c r="V84" s="1"/>
  <c r="V121" s="1"/>
  <c r="V34"/>
  <c r="X35" i="6"/>
  <c r="X122"/>
  <c r="X59"/>
  <c r="X84" s="1"/>
  <c r="X121" s="1"/>
  <c r="X162" s="1"/>
  <c r="X85"/>
  <c r="X60"/>
  <c r="X12"/>
  <c r="X34"/>
  <c r="W159"/>
  <c r="U88" i="19"/>
  <c r="U89"/>
  <c r="U87"/>
  <c r="U86"/>
  <c r="U123" s="1"/>
  <c r="T126"/>
  <c r="T124"/>
  <c r="V125" i="6"/>
  <c r="W125" l="1"/>
  <c r="U124" i="19"/>
  <c r="W126" i="6"/>
  <c r="X88"/>
  <c r="X87"/>
  <c r="X89"/>
  <c r="X86"/>
  <c r="X123" s="1"/>
  <c r="W59" i="19"/>
  <c r="W84" s="1"/>
  <c r="W121" s="1"/>
  <c r="W34"/>
  <c r="W60"/>
  <c r="X11"/>
  <c r="W85"/>
  <c r="W122"/>
  <c r="W12"/>
  <c r="W35"/>
  <c r="W159" s="1"/>
  <c r="V88"/>
  <c r="V87"/>
  <c r="V86"/>
  <c r="V123" s="1"/>
  <c r="V89"/>
  <c r="U126"/>
  <c r="W124" i="6"/>
  <c r="X159"/>
  <c r="U125" i="19"/>
  <c r="V124" l="1"/>
  <c r="V126"/>
  <c r="X126" i="6"/>
  <c r="X124"/>
  <c r="W87" i="19"/>
  <c r="W88"/>
  <c r="W89"/>
  <c r="W86"/>
  <c r="W123" s="1"/>
  <c r="V125"/>
  <c r="X125" i="6"/>
  <c r="X35" i="19"/>
  <c r="X159" s="1"/>
  <c r="X59"/>
  <c r="X84" s="1"/>
  <c r="X121" s="1"/>
  <c r="X60"/>
  <c r="X34"/>
  <c r="X122"/>
  <c r="X85"/>
  <c r="X12"/>
  <c r="W125" l="1"/>
  <c r="W124"/>
  <c r="X87"/>
  <c r="X88"/>
  <c r="X86"/>
  <c r="X123" s="1"/>
  <c r="X89"/>
  <c r="W126"/>
  <c r="X126" l="1"/>
  <c r="X124"/>
  <c r="Y87" i="6"/>
  <c r="Y86"/>
  <c r="Y123" s="1"/>
  <c r="Y88"/>
  <c r="Y89"/>
  <c r="Y86" i="19"/>
  <c r="Y123" s="1"/>
  <c r="Y89"/>
  <c r="Y88"/>
  <c r="Y87"/>
  <c r="X125"/>
  <c r="Y124" l="1"/>
  <c r="Y125" i="6"/>
  <c r="Y124"/>
  <c r="Y125" i="19"/>
  <c r="Y126"/>
  <c r="Y126" i="6"/>
  <c r="S19" i="12" l="1"/>
  <c r="S44"/>
  <c r="S51"/>
  <c r="S36"/>
  <c r="S59"/>
  <c r="B53" i="6"/>
  <c r="S65" i="12"/>
  <c r="S21"/>
  <c r="S79"/>
  <c r="S72"/>
  <c r="S45"/>
  <c r="S29"/>
  <c r="S24"/>
  <c r="S66"/>
  <c r="S31"/>
  <c r="B39" i="19"/>
  <c r="B52"/>
  <c r="B51" i="6"/>
  <c r="S23" i="12"/>
  <c r="S37"/>
  <c r="S42"/>
  <c r="S53"/>
  <c r="S20"/>
  <c r="S38"/>
  <c r="S16"/>
  <c r="S64"/>
  <c r="S30"/>
  <c r="S57"/>
  <c r="B49" i="19"/>
  <c r="S70" i="12"/>
  <c r="S43"/>
  <c r="S48"/>
  <c r="B53" i="19"/>
  <c r="S32" i="12"/>
  <c r="B52" i="6"/>
  <c r="B38" i="19"/>
  <c r="S63" i="12"/>
  <c r="S14"/>
  <c r="S15"/>
  <c r="S28"/>
  <c r="B50" i="19"/>
  <c r="S50" i="12"/>
  <c r="S58"/>
  <c r="B48" i="19"/>
  <c r="S74" i="12"/>
  <c r="S68"/>
  <c r="S76"/>
  <c r="S18"/>
  <c r="S73"/>
  <c r="S27"/>
  <c r="B47" i="19"/>
  <c r="B44"/>
  <c r="S13" i="12"/>
  <c r="S67"/>
  <c r="S82"/>
  <c r="S41"/>
  <c r="S60"/>
  <c r="B45" i="19"/>
  <c r="S80" i="12"/>
  <c r="S78"/>
  <c r="S33"/>
  <c r="B36" i="19"/>
  <c r="B43"/>
  <c r="B40"/>
  <c r="S75" i="12"/>
  <c r="S49"/>
  <c r="S11"/>
  <c r="B41" i="19"/>
  <c r="S25" i="12"/>
  <c r="S22"/>
  <c r="B46" i="19"/>
  <c r="S46" i="12"/>
  <c r="S71"/>
  <c r="S52"/>
  <c r="S55"/>
  <c r="B39" i="6"/>
  <c r="S47" i="12"/>
  <c r="S35"/>
  <c r="S61"/>
  <c r="S39"/>
  <c r="S26"/>
  <c r="S77"/>
  <c r="B37" i="19"/>
  <c r="S54" i="12"/>
  <c r="S56"/>
  <c r="S40"/>
  <c r="B51" i="19"/>
  <c r="S34" i="12"/>
  <c r="S17"/>
  <c r="S69"/>
  <c r="S12"/>
  <c r="S81"/>
  <c r="S62"/>
  <c r="B50" i="6"/>
  <c r="B47"/>
  <c r="B44"/>
  <c r="B46"/>
  <c r="B41"/>
  <c r="B42"/>
  <c r="B38"/>
  <c r="B43"/>
  <c r="B49"/>
  <c r="B36"/>
  <c r="B45"/>
  <c r="B42" i="19"/>
  <c r="B37" i="6"/>
  <c r="B40"/>
  <c r="B48"/>
  <c r="R75" i="12" l="1"/>
  <c r="N75"/>
  <c r="L75"/>
  <c r="M75"/>
  <c r="M60"/>
  <c r="N60"/>
  <c r="L60"/>
  <c r="R60"/>
  <c r="L13"/>
  <c r="R13"/>
  <c r="M13"/>
  <c r="N13"/>
  <c r="M73"/>
  <c r="R73"/>
  <c r="L73"/>
  <c r="N73"/>
  <c r="L16"/>
  <c r="N16"/>
  <c r="R16"/>
  <c r="M16"/>
  <c r="M79"/>
  <c r="R79"/>
  <c r="L79"/>
  <c r="N79"/>
  <c r="L19"/>
  <c r="R19"/>
  <c r="M19"/>
  <c r="N19"/>
  <c r="M49"/>
  <c r="N49"/>
  <c r="L49"/>
  <c r="R49"/>
  <c r="M67"/>
  <c r="N67"/>
  <c r="L67"/>
  <c r="R67"/>
  <c r="M27"/>
  <c r="R27"/>
  <c r="N27"/>
  <c r="L27"/>
  <c r="N68"/>
  <c r="L68"/>
  <c r="M68"/>
  <c r="R68"/>
  <c r="R32"/>
  <c r="L32"/>
  <c r="N32"/>
  <c r="M32"/>
  <c r="L64"/>
  <c r="M64"/>
  <c r="N64"/>
  <c r="R64"/>
  <c r="N66"/>
  <c r="R66"/>
  <c r="L66"/>
  <c r="M66"/>
  <c r="L44"/>
  <c r="N44"/>
  <c r="R44"/>
  <c r="M44"/>
  <c r="R81"/>
  <c r="N81"/>
  <c r="L81"/>
  <c r="M81"/>
  <c r="L34"/>
  <c r="R34"/>
  <c r="N34"/>
  <c r="M34"/>
  <c r="L54"/>
  <c r="M54"/>
  <c r="N54"/>
  <c r="R54"/>
  <c r="N39"/>
  <c r="M39"/>
  <c r="L39"/>
  <c r="R39"/>
  <c r="N46"/>
  <c r="L46"/>
  <c r="M46"/>
  <c r="R46"/>
  <c r="M11"/>
  <c r="L11"/>
  <c r="R11"/>
  <c r="N11"/>
  <c r="N80"/>
  <c r="R80"/>
  <c r="L80"/>
  <c r="M80"/>
  <c r="M82"/>
  <c r="N82"/>
  <c r="R82"/>
  <c r="L82"/>
  <c r="L76"/>
  <c r="R76"/>
  <c r="N76"/>
  <c r="M76"/>
  <c r="M58"/>
  <c r="N58"/>
  <c r="L58"/>
  <c r="R58"/>
  <c r="L15"/>
  <c r="M15"/>
  <c r="N15"/>
  <c r="R15"/>
  <c r="N43"/>
  <c r="M43"/>
  <c r="R43"/>
  <c r="L43"/>
  <c r="L30"/>
  <c r="N30"/>
  <c r="M30"/>
  <c r="R30"/>
  <c r="M20"/>
  <c r="N20"/>
  <c r="L20"/>
  <c r="R20"/>
  <c r="R23"/>
  <c r="M23"/>
  <c r="N23"/>
  <c r="L23"/>
  <c r="L31"/>
  <c r="M31"/>
  <c r="R31"/>
  <c r="N31"/>
  <c r="N45"/>
  <c r="M45"/>
  <c r="R45"/>
  <c r="L45"/>
  <c r="M65"/>
  <c r="R65"/>
  <c r="N65"/>
  <c r="L65"/>
  <c r="R51"/>
  <c r="M51"/>
  <c r="L51"/>
  <c r="N51"/>
  <c r="N69"/>
  <c r="R69"/>
  <c r="M69"/>
  <c r="L69"/>
  <c r="N40"/>
  <c r="L40"/>
  <c r="M40"/>
  <c r="R40"/>
  <c r="N77"/>
  <c r="L77"/>
  <c r="R77"/>
  <c r="M77"/>
  <c r="N35"/>
  <c r="M35"/>
  <c r="R35"/>
  <c r="L35"/>
  <c r="M52"/>
  <c r="L52"/>
  <c r="N52"/>
  <c r="R52"/>
  <c r="L25"/>
  <c r="M25"/>
  <c r="N25"/>
  <c r="R25"/>
  <c r="M33"/>
  <c r="R33"/>
  <c r="L33"/>
  <c r="N33"/>
  <c r="M74"/>
  <c r="N74"/>
  <c r="R74"/>
  <c r="L74"/>
  <c r="M63"/>
  <c r="N63"/>
  <c r="L63"/>
  <c r="R63"/>
  <c r="L42"/>
  <c r="N42"/>
  <c r="R42"/>
  <c r="M42"/>
  <c r="R24"/>
  <c r="L24"/>
  <c r="M24"/>
  <c r="N24"/>
  <c r="L59"/>
  <c r="R59"/>
  <c r="M59"/>
  <c r="N59"/>
  <c r="L12"/>
  <c r="N12"/>
  <c r="R12"/>
  <c r="M12"/>
  <c r="L61"/>
  <c r="N61"/>
  <c r="M61"/>
  <c r="R61"/>
  <c r="L55"/>
  <c r="N55"/>
  <c r="R55"/>
  <c r="M55"/>
  <c r="L22"/>
  <c r="M22"/>
  <c r="R22"/>
  <c r="N22"/>
  <c r="L50"/>
  <c r="R50"/>
  <c r="N50"/>
  <c r="M50"/>
  <c r="M14"/>
  <c r="R14"/>
  <c r="L14"/>
  <c r="N14"/>
  <c r="N70"/>
  <c r="L70"/>
  <c r="M70"/>
  <c r="R70"/>
  <c r="L53"/>
  <c r="M53"/>
  <c r="N53"/>
  <c r="R53"/>
  <c r="M72"/>
  <c r="L72"/>
  <c r="N72"/>
  <c r="R72"/>
  <c r="R62"/>
  <c r="L62"/>
  <c r="M62"/>
  <c r="N62"/>
  <c r="R17"/>
  <c r="L17"/>
  <c r="M17"/>
  <c r="N17"/>
  <c r="L56"/>
  <c r="N56"/>
  <c r="M56"/>
  <c r="R56"/>
  <c r="N26"/>
  <c r="R26"/>
  <c r="L26"/>
  <c r="M26"/>
  <c r="N47"/>
  <c r="M47"/>
  <c r="L47"/>
  <c r="R47"/>
  <c r="N71"/>
  <c r="L71"/>
  <c r="R71"/>
  <c r="M71"/>
  <c r="M78"/>
  <c r="R78"/>
  <c r="N78"/>
  <c r="L78"/>
  <c r="L41"/>
  <c r="N41"/>
  <c r="R41"/>
  <c r="M41"/>
  <c r="N18"/>
  <c r="M18"/>
  <c r="R18"/>
  <c r="L18"/>
  <c r="L28"/>
  <c r="R28"/>
  <c r="N28"/>
  <c r="M28"/>
  <c r="R48"/>
  <c r="M48"/>
  <c r="N48"/>
  <c r="L48"/>
  <c r="L57"/>
  <c r="R57"/>
  <c r="M57"/>
  <c r="N57"/>
  <c r="R38"/>
  <c r="L38"/>
  <c r="M38"/>
  <c r="N38"/>
  <c r="M37"/>
  <c r="R37"/>
  <c r="N37"/>
  <c r="L37"/>
  <c r="R29"/>
  <c r="N29"/>
  <c r="L29"/>
  <c r="M29"/>
  <c r="R21"/>
  <c r="L21"/>
  <c r="M21"/>
  <c r="N21"/>
  <c r="L36"/>
  <c r="R36"/>
  <c r="M36"/>
  <c r="N36"/>
  <c r="U38" l="1"/>
  <c r="E35" i="3" s="1"/>
  <c r="T38" i="12"/>
  <c r="C35" i="3" s="1"/>
  <c r="U71" i="12"/>
  <c r="E32" i="20" s="1"/>
  <c r="T71" i="12"/>
  <c r="C32" i="20" s="1"/>
  <c r="U72" i="12"/>
  <c r="E33" i="20" s="1"/>
  <c r="T72" i="12"/>
  <c r="C33" i="20" s="1"/>
  <c r="U53" i="12"/>
  <c r="E14" i="20" s="1"/>
  <c r="T53" i="12"/>
  <c r="C14" i="20" s="1"/>
  <c r="T22" i="12"/>
  <c r="C19" i="3" s="1"/>
  <c r="U22" i="12"/>
  <c r="E19" i="3" s="1"/>
  <c r="U77" i="12"/>
  <c r="E38" i="20" s="1"/>
  <c r="T77" i="12"/>
  <c r="C38" i="20" s="1"/>
  <c r="U40" i="12"/>
  <c r="E37" i="3" s="1"/>
  <c r="T40" i="12"/>
  <c r="C37" i="3" s="1"/>
  <c r="T80" i="12"/>
  <c r="C41" i="20" s="1"/>
  <c r="U80" i="12"/>
  <c r="E41" i="20" s="1"/>
  <c r="T81" i="12"/>
  <c r="C42" i="20" s="1"/>
  <c r="U81" i="12"/>
  <c r="E42" i="20" s="1"/>
  <c r="T66" i="12"/>
  <c r="C27" i="20" s="1"/>
  <c r="U66" i="12"/>
  <c r="E27" i="20" s="1"/>
  <c r="U67" i="12"/>
  <c r="E28" i="20" s="1"/>
  <c r="T67" i="12"/>
  <c r="C28" i="20" s="1"/>
  <c r="U19" i="12"/>
  <c r="E16" i="3" s="1"/>
  <c r="T19" i="12"/>
  <c r="C16" i="3" s="1"/>
  <c r="U79" i="12"/>
  <c r="E40" i="20" s="1"/>
  <c r="T79" i="12"/>
  <c r="C40" i="20" s="1"/>
  <c r="U73" i="12"/>
  <c r="E34" i="20" s="1"/>
  <c r="T73" i="12"/>
  <c r="C34" i="20" s="1"/>
  <c r="T13" i="12"/>
  <c r="C10" i="3" s="1"/>
  <c r="U13" i="12"/>
  <c r="E10" i="3" s="1"/>
  <c r="U75" i="12"/>
  <c r="E36" i="20" s="1"/>
  <c r="T75" i="12"/>
  <c r="C36" i="20" s="1"/>
  <c r="T21" i="12"/>
  <c r="C18" i="3" s="1"/>
  <c r="U21" i="12"/>
  <c r="E18" i="3" s="1"/>
  <c r="T57" i="12"/>
  <c r="C18" i="20" s="1"/>
  <c r="U57" i="12"/>
  <c r="E18" i="20" s="1"/>
  <c r="U17" i="12"/>
  <c r="E14" i="3" s="1"/>
  <c r="T17" i="12"/>
  <c r="C14" i="3" s="1"/>
  <c r="T33" i="12"/>
  <c r="C30" i="3" s="1"/>
  <c r="U33" i="12"/>
  <c r="E30" i="3" s="1"/>
  <c r="U36" i="12"/>
  <c r="E33" i="3" s="1"/>
  <c r="T36" i="12"/>
  <c r="C33" i="3" s="1"/>
  <c r="T41" i="12"/>
  <c r="C38" i="3" s="1"/>
  <c r="U41" i="12"/>
  <c r="E38" i="3" s="1"/>
  <c r="U14" i="12"/>
  <c r="E11" i="3" s="1"/>
  <c r="T14" i="12"/>
  <c r="C11" i="3" s="1"/>
  <c r="T42" i="12"/>
  <c r="C39" i="3" s="1"/>
  <c r="U42" i="12"/>
  <c r="E39" i="3" s="1"/>
  <c r="U63" i="12"/>
  <c r="E24" i="20" s="1"/>
  <c r="T63" i="12"/>
  <c r="C24" i="20" s="1"/>
  <c r="T52" i="12"/>
  <c r="C13" i="20" s="1"/>
  <c r="U52" i="12"/>
  <c r="E13" i="20" s="1"/>
  <c r="T51" i="12"/>
  <c r="C12" i="20" s="1"/>
  <c r="U51" i="12"/>
  <c r="E12" i="20" s="1"/>
  <c r="U23" i="12"/>
  <c r="E20" i="3" s="1"/>
  <c r="T23" i="12"/>
  <c r="C20" i="3" s="1"/>
  <c r="T15" i="12"/>
  <c r="C12" i="3" s="1"/>
  <c r="U15" i="12"/>
  <c r="E12" i="3" s="1"/>
  <c r="U46" i="12"/>
  <c r="E43" i="3" s="1"/>
  <c r="T46" i="12"/>
  <c r="C43" i="3" s="1"/>
  <c r="T54" i="12"/>
  <c r="C15" i="20" s="1"/>
  <c r="U54" i="12"/>
  <c r="E15" i="20" s="1"/>
  <c r="U64" i="12"/>
  <c r="E25" i="20" s="1"/>
  <c r="T64" i="12"/>
  <c r="C25" i="20" s="1"/>
  <c r="U32" i="12"/>
  <c r="E29" i="3" s="1"/>
  <c r="T32" i="12"/>
  <c r="C29" i="3" s="1"/>
  <c r="T68" i="12"/>
  <c r="C29" i="20" s="1"/>
  <c r="U68" i="12"/>
  <c r="E29" i="20" s="1"/>
  <c r="T48" i="12"/>
  <c r="C9" i="20" s="1"/>
  <c r="U48" i="12"/>
  <c r="E9" i="20" s="1"/>
  <c r="U18" i="12"/>
  <c r="E15" i="3" s="1"/>
  <c r="T18" i="12"/>
  <c r="C15" i="3" s="1"/>
  <c r="T47" i="12"/>
  <c r="C8" i="20" s="1"/>
  <c r="U47" i="12"/>
  <c r="E8" i="20" s="1"/>
  <c r="U70" i="12"/>
  <c r="E31" i="20" s="1"/>
  <c r="T70" i="12"/>
  <c r="C31" i="20" s="1"/>
  <c r="T25" i="12"/>
  <c r="C22" i="3" s="1"/>
  <c r="U25" i="12"/>
  <c r="E22" i="3" s="1"/>
  <c r="U39" i="12"/>
  <c r="E36" i="3" s="1"/>
  <c r="T39" i="12"/>
  <c r="C36" i="3" s="1"/>
  <c r="U29" i="12"/>
  <c r="E26" i="3" s="1"/>
  <c r="T29" i="12"/>
  <c r="C26" i="3" s="1"/>
  <c r="U56" i="12"/>
  <c r="E17" i="20" s="1"/>
  <c r="T56" i="12"/>
  <c r="C17" i="20" s="1"/>
  <c r="T62" i="12"/>
  <c r="C23" i="20" s="1"/>
  <c r="U62" i="12"/>
  <c r="E23" i="20" s="1"/>
  <c r="T61" i="12"/>
  <c r="C22" i="20" s="1"/>
  <c r="U61" i="12"/>
  <c r="E22" i="20" s="1"/>
  <c r="U59" i="12"/>
  <c r="E20" i="20" s="1"/>
  <c r="T59" i="12"/>
  <c r="C20" i="20" s="1"/>
  <c r="U24" i="12"/>
  <c r="E21" i="3" s="1"/>
  <c r="T24" i="12"/>
  <c r="C21" i="3" s="1"/>
  <c r="U65" i="12"/>
  <c r="E26" i="20" s="1"/>
  <c r="T65" i="12"/>
  <c r="C26" i="20" s="1"/>
  <c r="U45" i="12"/>
  <c r="E42" i="3" s="1"/>
  <c r="T45" i="12"/>
  <c r="C42" i="3" s="1"/>
  <c r="U43" i="12"/>
  <c r="E40" i="3" s="1"/>
  <c r="T43" i="12"/>
  <c r="C40" i="3" s="1"/>
  <c r="U82" i="12"/>
  <c r="E43" i="20" s="1"/>
  <c r="T82" i="12"/>
  <c r="C43" i="20" s="1"/>
  <c r="U16" i="12"/>
  <c r="E13" i="3" s="1"/>
  <c r="T16" i="12"/>
  <c r="C13" i="3" s="1"/>
  <c r="T37" i="12"/>
  <c r="C34" i="3" s="1"/>
  <c r="U37" i="12"/>
  <c r="E34" i="3" s="1"/>
  <c r="U28" i="12"/>
  <c r="E25" i="3" s="1"/>
  <c r="T28" i="12"/>
  <c r="C25" i="3" s="1"/>
  <c r="T78" i="12"/>
  <c r="C39" i="20" s="1"/>
  <c r="U78" i="12"/>
  <c r="E39" i="20" s="1"/>
  <c r="U26" i="12"/>
  <c r="E23" i="3" s="1"/>
  <c r="T26" i="12"/>
  <c r="C23" i="3" s="1"/>
  <c r="U50" i="12"/>
  <c r="E11" i="20" s="1"/>
  <c r="T50" i="12"/>
  <c r="C11" i="20" s="1"/>
  <c r="U55" i="12"/>
  <c r="E16" i="20" s="1"/>
  <c r="T55" i="12"/>
  <c r="C16" i="20" s="1"/>
  <c r="U12" i="12"/>
  <c r="E9" i="3" s="1"/>
  <c r="T12" i="12"/>
  <c r="C9" i="3" s="1"/>
  <c r="U74" i="12"/>
  <c r="E35" i="20" s="1"/>
  <c r="T74" i="12"/>
  <c r="C35" i="20" s="1"/>
  <c r="T35" i="12"/>
  <c r="C32" i="3" s="1"/>
  <c r="U35" i="12"/>
  <c r="E32" i="3" s="1"/>
  <c r="T69" i="12"/>
  <c r="C30" i="20" s="1"/>
  <c r="U69" i="12"/>
  <c r="E30" i="20" s="1"/>
  <c r="T31" i="12"/>
  <c r="C28" i="3" s="1"/>
  <c r="U31" i="12"/>
  <c r="E28" i="3" s="1"/>
  <c r="T20" i="12"/>
  <c r="C17" i="3" s="1"/>
  <c r="U20" i="12"/>
  <c r="E17" i="3" s="1"/>
  <c r="U30" i="12"/>
  <c r="E27" i="3" s="1"/>
  <c r="T30" i="12"/>
  <c r="C27" i="3" s="1"/>
  <c r="U58" i="12"/>
  <c r="E19" i="20" s="1"/>
  <c r="T58" i="12"/>
  <c r="C19" i="20" s="1"/>
  <c r="T76" i="12"/>
  <c r="C37" i="20" s="1"/>
  <c r="U76" i="12"/>
  <c r="E37" i="20" s="1"/>
  <c r="U11" i="12"/>
  <c r="E8" i="3" s="1"/>
  <c r="T11" i="12"/>
  <c r="C8" i="3" s="1"/>
  <c r="T34" i="12"/>
  <c r="C31" i="3" s="1"/>
  <c r="U34" i="12"/>
  <c r="E31" i="3" s="1"/>
  <c r="U44" i="12"/>
  <c r="E41" i="3" s="1"/>
  <c r="T44" i="12"/>
  <c r="C41" i="3" s="1"/>
  <c r="T27" i="12"/>
  <c r="C24" i="3" s="1"/>
  <c r="U27" i="12"/>
  <c r="E24" i="3" s="1"/>
  <c r="T49" i="12"/>
  <c r="C10" i="20" s="1"/>
  <c r="U49" i="12"/>
  <c r="E10" i="20" s="1"/>
  <c r="U60" i="12"/>
  <c r="E21" i="20" s="1"/>
  <c r="T60" i="12"/>
  <c r="C21" i="20" s="1"/>
  <c r="E13" i="6" l="1"/>
  <c r="E36" l="1"/>
  <c r="E61" s="1"/>
  <c r="K3" i="22" l="1"/>
  <c r="E163" i="6"/>
  <c r="L22" l="1"/>
  <c r="G27"/>
  <c r="S18"/>
  <c r="H27"/>
  <c r="G30"/>
  <c r="G14"/>
  <c r="J20"/>
  <c r="Q18"/>
  <c r="U17"/>
  <c r="I25"/>
  <c r="W15"/>
  <c r="F26"/>
  <c r="X29"/>
  <c r="K22"/>
  <c r="H15"/>
  <c r="O24"/>
  <c r="W18"/>
  <c r="M28"/>
  <c r="P23"/>
  <c r="J17"/>
  <c r="W17"/>
  <c r="G29"/>
  <c r="F22"/>
  <c r="W22"/>
  <c r="W30"/>
  <c r="N14"/>
  <c r="V27"/>
  <c r="J26"/>
  <c r="V21"/>
  <c r="X26"/>
  <c r="L13"/>
  <c r="X16"/>
  <c r="P20"/>
  <c r="R28"/>
  <c r="J23"/>
  <c r="N28"/>
  <c r="H26"/>
  <c r="O15"/>
  <c r="M15"/>
  <c r="H23"/>
  <c r="G22"/>
  <c r="V15"/>
  <c r="F17"/>
  <c r="F28"/>
  <c r="Q22"/>
  <c r="M20"/>
  <c r="S23"/>
  <c r="O16"/>
  <c r="Q23"/>
  <c r="W29"/>
  <c r="L14"/>
  <c r="N21"/>
  <c r="H29"/>
  <c r="N23"/>
  <c r="N29"/>
  <c r="M24"/>
  <c r="T27"/>
  <c r="K27"/>
  <c r="F23"/>
  <c r="M18"/>
  <c r="S20"/>
  <c r="P19"/>
  <c r="K19"/>
  <c r="V20"/>
  <c r="L15"/>
  <c r="P15"/>
  <c r="F21"/>
  <c r="I17"/>
  <c r="Q24"/>
  <c r="U23"/>
  <c r="V14"/>
  <c r="J13"/>
  <c r="R19"/>
  <c r="T26"/>
  <c r="J27"/>
  <c r="G24"/>
  <c r="P28"/>
  <c r="V18"/>
  <c r="X24"/>
  <c r="H24"/>
  <c r="U25"/>
  <c r="T29"/>
  <c r="R13"/>
  <c r="S30"/>
  <c r="N25"/>
  <c r="N13"/>
  <c r="U22"/>
  <c r="M22"/>
  <c r="K18"/>
  <c r="R15"/>
  <c r="O14"/>
  <c r="K20"/>
  <c r="J28"/>
  <c r="M19"/>
  <c r="H22"/>
  <c r="F18"/>
  <c r="Q14"/>
  <c r="F15"/>
  <c r="T21"/>
  <c r="Q19"/>
  <c r="J21"/>
  <c r="K21"/>
  <c r="N20"/>
  <c r="F29"/>
  <c r="S26"/>
  <c r="G19"/>
  <c r="F14"/>
  <c r="H19"/>
  <c r="J19"/>
  <c r="P26"/>
  <c r="J29"/>
  <c r="X25"/>
  <c r="J15"/>
  <c r="F13"/>
  <c r="L27"/>
  <c r="G26"/>
  <c r="O30"/>
  <c r="Q25"/>
  <c r="V23"/>
  <c r="M16"/>
  <c r="U26"/>
  <c r="F24"/>
  <c r="V13"/>
  <c r="R16"/>
  <c r="S28"/>
  <c r="I14"/>
  <c r="Q29"/>
  <c r="W13"/>
  <c r="S25"/>
  <c r="K23"/>
  <c r="V29"/>
  <c r="X13"/>
  <c r="W20"/>
  <c r="I27"/>
  <c r="W25"/>
  <c r="R30"/>
  <c r="R20"/>
  <c r="I22"/>
  <c r="J22"/>
  <c r="V30"/>
  <c r="M14"/>
  <c r="M17"/>
  <c r="X30"/>
  <c r="H14"/>
  <c r="J25"/>
  <c r="T19"/>
  <c r="G16"/>
  <c r="F19"/>
  <c r="X20"/>
  <c r="H25"/>
  <c r="R26"/>
  <c r="Q27"/>
  <c r="T24"/>
  <c r="P18"/>
  <c r="V22"/>
  <c r="V17"/>
  <c r="X21"/>
  <c r="G17"/>
  <c r="T15"/>
  <c r="L23"/>
  <c r="P14"/>
  <c r="U14"/>
  <c r="O20"/>
  <c r="O29"/>
  <c r="P17"/>
  <c r="M13"/>
  <c r="G23"/>
  <c r="I23"/>
  <c r="J14"/>
  <c r="N30"/>
  <c r="K17"/>
  <c r="N19"/>
  <c r="H18"/>
  <c r="O28"/>
  <c r="T16"/>
  <c r="O13"/>
  <c r="K24"/>
  <c r="H28"/>
  <c r="U15"/>
  <c r="X15"/>
  <c r="G25"/>
  <c r="R22"/>
  <c r="V28"/>
  <c r="J18"/>
  <c r="S16"/>
  <c r="X17"/>
  <c r="T23"/>
  <c r="W28"/>
  <c r="P22"/>
  <c r="W21"/>
  <c r="I24"/>
  <c r="I16"/>
  <c r="Q28"/>
  <c r="W26"/>
  <c r="O17"/>
  <c r="P13"/>
  <c r="V24"/>
  <c r="L26"/>
  <c r="R25"/>
  <c r="Q13"/>
  <c r="I26"/>
  <c r="W14"/>
  <c r="O19"/>
  <c r="P25"/>
  <c r="V25"/>
  <c r="L21"/>
  <c r="T22"/>
  <c r="U20"/>
  <c r="S29"/>
  <c r="X28"/>
  <c r="H20"/>
  <c r="Q20"/>
  <c r="Q26"/>
  <c r="Q30"/>
  <c r="M21"/>
  <c r="P30"/>
  <c r="G13"/>
  <c r="T14"/>
  <c r="U30"/>
  <c r="X14"/>
  <c r="R24"/>
  <c r="X18"/>
  <c r="I20"/>
  <c r="F25"/>
  <c r="N27"/>
  <c r="I30"/>
  <c r="N18"/>
  <c r="S24"/>
  <c r="S21"/>
  <c r="J24"/>
  <c r="G28"/>
  <c r="R27"/>
  <c r="T17"/>
  <c r="G18"/>
  <c r="W23"/>
  <c r="K15"/>
  <c r="M27"/>
  <c r="V26"/>
  <c r="H17"/>
  <c r="R23"/>
  <c r="G21"/>
  <c r="X27"/>
  <c r="U21"/>
  <c r="R17"/>
  <c r="S22"/>
  <c r="I28"/>
  <c r="O27"/>
  <c r="O26"/>
  <c r="K26"/>
  <c r="U19"/>
  <c r="O21"/>
  <c r="O25"/>
  <c r="Q16"/>
  <c r="Q15"/>
  <c r="K25"/>
  <c r="L17"/>
  <c r="U18"/>
  <c r="Q21"/>
  <c r="I21"/>
  <c r="L25"/>
  <c r="M25"/>
  <c r="K29"/>
  <c r="I15"/>
  <c r="L29"/>
  <c r="J30"/>
  <c r="L20"/>
  <c r="K30"/>
  <c r="U27"/>
  <c r="U28"/>
  <c r="L16"/>
  <c r="Q17"/>
  <c r="L19"/>
  <c r="T25"/>
  <c r="O22"/>
  <c r="L18"/>
  <c r="O18"/>
  <c r="F20"/>
  <c r="M30"/>
  <c r="N15"/>
  <c r="T20"/>
  <c r="R21"/>
  <c r="N16"/>
  <c r="M26"/>
  <c r="V16"/>
  <c r="P29"/>
  <c r="P27"/>
  <c r="L28"/>
  <c r="T18"/>
  <c r="H21"/>
  <c r="W27"/>
  <c r="F27"/>
  <c r="S15"/>
  <c r="T30"/>
  <c r="R29"/>
  <c r="G15"/>
  <c r="L24"/>
  <c r="S14"/>
  <c r="N26"/>
  <c r="F16"/>
  <c r="U29"/>
  <c r="X23"/>
  <c r="I18"/>
  <c r="N17"/>
  <c r="L30"/>
  <c r="K28"/>
  <c r="K16"/>
  <c r="T13"/>
  <c r="P24"/>
  <c r="W16"/>
  <c r="K13"/>
  <c r="T28"/>
  <c r="H30"/>
  <c r="R14"/>
  <c r="X22"/>
  <c r="S17"/>
  <c r="R18"/>
  <c r="H16"/>
  <c r="U16"/>
  <c r="U24"/>
  <c r="I13"/>
  <c r="M29"/>
  <c r="J16"/>
  <c r="I19"/>
  <c r="F30"/>
  <c r="O23"/>
  <c r="W19"/>
  <c r="S19"/>
  <c r="K14"/>
  <c r="S13"/>
  <c r="G20"/>
  <c r="I29"/>
  <c r="N24"/>
  <c r="H13"/>
  <c r="N22"/>
  <c r="P16"/>
  <c r="U13"/>
  <c r="X19"/>
  <c r="M23"/>
  <c r="V19"/>
  <c r="S27"/>
  <c r="W24"/>
  <c r="P21"/>
  <c r="E23"/>
  <c r="E19"/>
  <c r="E28"/>
  <c r="E20"/>
  <c r="E22"/>
  <c r="E30"/>
  <c r="E17"/>
  <c r="E29"/>
  <c r="E18"/>
  <c r="E25"/>
  <c r="E14"/>
  <c r="E15"/>
  <c r="E24"/>
  <c r="E27"/>
  <c r="E16"/>
  <c r="E21"/>
  <c r="E26"/>
  <c r="L14" i="19"/>
  <c r="W28"/>
  <c r="K18"/>
  <c r="S26"/>
  <c r="K24"/>
  <c r="X25"/>
  <c r="V13"/>
  <c r="S29"/>
  <c r="E17"/>
  <c r="E40" s="1"/>
  <c r="E65" s="1"/>
  <c r="I14"/>
  <c r="F28"/>
  <c r="P17"/>
  <c r="T16"/>
  <c r="I25"/>
  <c r="R27"/>
  <c r="E20"/>
  <c r="E43" s="1"/>
  <c r="E68" s="1"/>
  <c r="K28" i="22" s="1"/>
  <c r="M27" i="19"/>
  <c r="V18"/>
  <c r="T29"/>
  <c r="S19"/>
  <c r="M25"/>
  <c r="R25"/>
  <c r="R28"/>
  <c r="I13"/>
  <c r="X21"/>
  <c r="Q17"/>
  <c r="M21"/>
  <c r="T13"/>
  <c r="V17"/>
  <c r="V30"/>
  <c r="T25"/>
  <c r="H25"/>
  <c r="Q26"/>
  <c r="F26"/>
  <c r="X16"/>
  <c r="W15"/>
  <c r="R15"/>
  <c r="F14"/>
  <c r="T26"/>
  <c r="S14"/>
  <c r="W29"/>
  <c r="J16"/>
  <c r="J29"/>
  <c r="V20"/>
  <c r="U21"/>
  <c r="W20"/>
  <c r="I30"/>
  <c r="N25"/>
  <c r="G19"/>
  <c r="Q18"/>
  <c r="P22"/>
  <c r="V19"/>
  <c r="S24"/>
  <c r="O14"/>
  <c r="T22"/>
  <c r="K19"/>
  <c r="E13"/>
  <c r="N30"/>
  <c r="N13"/>
  <c r="J28"/>
  <c r="V29"/>
  <c r="K27"/>
  <c r="W17"/>
  <c r="X14"/>
  <c r="Y37" s="1"/>
  <c r="Y62" s="1"/>
  <c r="AE22" i="22" s="1"/>
  <c r="H26" i="19"/>
  <c r="R22"/>
  <c r="Q19"/>
  <c r="G30"/>
  <c r="L26"/>
  <c r="L25"/>
  <c r="U19"/>
  <c r="I19"/>
  <c r="F29"/>
  <c r="Q24"/>
  <c r="G20"/>
  <c r="L21"/>
  <c r="G15"/>
  <c r="H13"/>
  <c r="R23"/>
  <c r="O27"/>
  <c r="M16"/>
  <c r="J25"/>
  <c r="T14"/>
  <c r="P20"/>
  <c r="T18"/>
  <c r="N17"/>
  <c r="Q21"/>
  <c r="F15"/>
  <c r="I21"/>
  <c r="E22"/>
  <c r="E45" s="1"/>
  <c r="E70" s="1"/>
  <c r="K30" i="22" s="1"/>
  <c r="W22" i="19"/>
  <c r="L27"/>
  <c r="K28"/>
  <c r="U30"/>
  <c r="S28"/>
  <c r="I28"/>
  <c r="T17"/>
  <c r="P23"/>
  <c r="M29"/>
  <c r="W24"/>
  <c r="Q15"/>
  <c r="K25"/>
  <c r="V15"/>
  <c r="P18"/>
  <c r="R26"/>
  <c r="N24"/>
  <c r="J20"/>
  <c r="K20"/>
  <c r="X27"/>
  <c r="G21"/>
  <c r="Q22"/>
  <c r="U18"/>
  <c r="N22"/>
  <c r="L18"/>
  <c r="G22"/>
  <c r="N23"/>
  <c r="H18"/>
  <c r="S20"/>
  <c r="N21"/>
  <c r="U22"/>
  <c r="P28"/>
  <c r="T27"/>
  <c r="L16"/>
  <c r="K23"/>
  <c r="S21"/>
  <c r="P24"/>
  <c r="T24"/>
  <c r="H14"/>
  <c r="J27"/>
  <c r="X13"/>
  <c r="M17"/>
  <c r="T23"/>
  <c r="F25"/>
  <c r="J23"/>
  <c r="J26"/>
  <c r="O18"/>
  <c r="M22"/>
  <c r="U25"/>
  <c r="F23"/>
  <c r="M20"/>
  <c r="K29"/>
  <c r="Q16"/>
  <c r="V25"/>
  <c r="H29"/>
  <c r="L19"/>
  <c r="J30"/>
  <c r="S23"/>
  <c r="G16"/>
  <c r="X20"/>
  <c r="M14"/>
  <c r="L22"/>
  <c r="X29"/>
  <c r="F19"/>
  <c r="L24"/>
  <c r="G18"/>
  <c r="O16"/>
  <c r="O24"/>
  <c r="T28"/>
  <c r="L29"/>
  <c r="W30"/>
  <c r="T20"/>
  <c r="J21"/>
  <c r="R29"/>
  <c r="F20"/>
  <c r="L15"/>
  <c r="P16"/>
  <c r="I29"/>
  <c r="F13"/>
  <c r="K30"/>
  <c r="R13"/>
  <c r="N14"/>
  <c r="V16"/>
  <c r="S25"/>
  <c r="H21"/>
  <c r="K26"/>
  <c r="U26"/>
  <c r="O20"/>
  <c r="S16"/>
  <c r="F27"/>
  <c r="T30"/>
  <c r="J13"/>
  <c r="P13"/>
  <c r="F30"/>
  <c r="U27"/>
  <c r="R20"/>
  <c r="V21"/>
  <c r="J18"/>
  <c r="F16"/>
  <c r="K16"/>
  <c r="E19"/>
  <c r="E42" s="1"/>
  <c r="E67" s="1"/>
  <c r="K27" i="22" s="1"/>
  <c r="U15" i="19"/>
  <c r="G14"/>
  <c r="W26"/>
  <c r="X24"/>
  <c r="V26"/>
  <c r="V28"/>
  <c r="X18"/>
  <c r="F21"/>
  <c r="I23"/>
  <c r="N28"/>
  <c r="I24"/>
  <c r="I18"/>
  <c r="X28"/>
  <c r="R16"/>
  <c r="H28"/>
  <c r="G27"/>
  <c r="P14"/>
  <c r="K17"/>
  <c r="L30"/>
  <c r="K22"/>
  <c r="R17"/>
  <c r="J14"/>
  <c r="W18"/>
  <c r="J22"/>
  <c r="Q14"/>
  <c r="P26"/>
  <c r="P15"/>
  <c r="E27"/>
  <c r="E50" s="1"/>
  <c r="E75" s="1"/>
  <c r="K35" i="22" s="1"/>
  <c r="W27" i="19"/>
  <c r="R30"/>
  <c r="L17"/>
  <c r="J19"/>
  <c r="M23"/>
  <c r="Q13"/>
  <c r="P27"/>
  <c r="N18"/>
  <c r="V22"/>
  <c r="E16"/>
  <c r="E39" s="1"/>
  <c r="E64" s="1"/>
  <c r="K24" i="22" s="1"/>
  <c r="P19" i="19"/>
  <c r="U16"/>
  <c r="F22"/>
  <c r="S13"/>
  <c r="U24"/>
  <c r="O19"/>
  <c r="W16"/>
  <c r="I15"/>
  <c r="N27"/>
  <c r="K13"/>
  <c r="L20"/>
  <c r="W13"/>
  <c r="Q23"/>
  <c r="N19"/>
  <c r="W21"/>
  <c r="V14"/>
  <c r="M19"/>
  <c r="Q28"/>
  <c r="Q30"/>
  <c r="E30"/>
  <c r="E53" s="1"/>
  <c r="E78" s="1"/>
  <c r="K38" i="22" s="1"/>
  <c r="G23" i="19"/>
  <c r="H16"/>
  <c r="E25"/>
  <c r="E48" s="1"/>
  <c r="E73" s="1"/>
  <c r="K33" i="22" s="1"/>
  <c r="X26" i="19"/>
  <c r="Q25"/>
  <c r="N20"/>
  <c r="S17"/>
  <c r="O17"/>
  <c r="H24"/>
  <c r="E24"/>
  <c r="E47" s="1"/>
  <c r="E72" s="1"/>
  <c r="K32" i="22" s="1"/>
  <c r="M24" i="19"/>
  <c r="I16"/>
  <c r="E28"/>
  <c r="E51" s="1"/>
  <c r="E76" s="1"/>
  <c r="K36" i="22" s="1"/>
  <c r="L28" i="19"/>
  <c r="H30"/>
  <c r="R21"/>
  <c r="J15"/>
  <c r="E15"/>
  <c r="E38" s="1"/>
  <c r="E63" s="1"/>
  <c r="U23"/>
  <c r="F18"/>
  <c r="R19"/>
  <c r="G24"/>
  <c r="E14"/>
  <c r="E37" s="1"/>
  <c r="E62" s="1"/>
  <c r="I20"/>
  <c r="X15"/>
  <c r="N15"/>
  <c r="R24"/>
  <c r="O21"/>
  <c r="I26"/>
  <c r="G25"/>
  <c r="U13"/>
  <c r="E23"/>
  <c r="E46" s="1"/>
  <c r="E71" s="1"/>
  <c r="K31" i="22" s="1"/>
  <c r="W14" i="19"/>
  <c r="J17"/>
  <c r="L23"/>
  <c r="Q29"/>
  <c r="U28"/>
  <c r="F24"/>
  <c r="M18"/>
  <c r="R18"/>
  <c r="G26"/>
  <c r="M28"/>
  <c r="O29"/>
  <c r="O23"/>
  <c r="M15"/>
  <c r="U20"/>
  <c r="F17"/>
  <c r="M13"/>
  <c r="U14"/>
  <c r="N16"/>
  <c r="P21"/>
  <c r="H23"/>
  <c r="V24"/>
  <c r="E18"/>
  <c r="E41" s="1"/>
  <c r="E66" s="1"/>
  <c r="K26" i="22" s="1"/>
  <c r="U29" i="19"/>
  <c r="S27"/>
  <c r="P30"/>
  <c r="M26"/>
  <c r="N29"/>
  <c r="K15"/>
  <c r="E21"/>
  <c r="E44" s="1"/>
  <c r="E69" s="1"/>
  <c r="K29" i="22" s="1"/>
  <c r="H20" i="19"/>
  <c r="P25"/>
  <c r="E29"/>
  <c r="E52" s="1"/>
  <c r="E77" s="1"/>
  <c r="K37" i="22" s="1"/>
  <c r="X23" i="19"/>
  <c r="S15"/>
  <c r="H27"/>
  <c r="W19"/>
  <c r="I27"/>
  <c r="S30"/>
  <c r="X30"/>
  <c r="K14"/>
  <c r="U17"/>
  <c r="G29"/>
  <c r="H19"/>
  <c r="X19"/>
  <c r="T21"/>
  <c r="J24"/>
  <c r="X22"/>
  <c r="G28"/>
  <c r="V27"/>
  <c r="O26"/>
  <c r="S22"/>
  <c r="O28"/>
  <c r="H22"/>
  <c r="V23"/>
  <c r="I22"/>
  <c r="R14"/>
  <c r="I17"/>
  <c r="O22"/>
  <c r="G13"/>
  <c r="N26"/>
  <c r="Q27"/>
  <c r="O15"/>
  <c r="O30"/>
  <c r="M30"/>
  <c r="E26"/>
  <c r="E49" s="1"/>
  <c r="E74" s="1"/>
  <c r="K34" i="22" s="1"/>
  <c r="H15" i="19"/>
  <c r="H17"/>
  <c r="S18"/>
  <c r="P29"/>
  <c r="G17"/>
  <c r="T19"/>
  <c r="O25"/>
  <c r="X17"/>
  <c r="K21"/>
  <c r="L13"/>
  <c r="O13"/>
  <c r="Q20"/>
  <c r="W25"/>
  <c r="W23"/>
  <c r="T15"/>
  <c r="G43" i="6" l="1"/>
  <c r="G68" s="1"/>
  <c r="M10" i="22" s="1"/>
  <c r="S42" i="6"/>
  <c r="S67" s="1"/>
  <c r="Y9" i="22" s="1"/>
  <c r="G31" i="19"/>
  <c r="L53" i="6"/>
  <c r="L78" s="1"/>
  <c r="R20" i="22" s="1"/>
  <c r="E50" i="6"/>
  <c r="E75" s="1"/>
  <c r="Y50"/>
  <c r="F50"/>
  <c r="F75" s="1"/>
  <c r="L17" i="22" s="1"/>
  <c r="L48" i="6"/>
  <c r="L73" s="1"/>
  <c r="R15" i="22" s="1"/>
  <c r="O50" i="6"/>
  <c r="O75" s="1"/>
  <c r="U17" i="22" s="1"/>
  <c r="R50" i="6"/>
  <c r="R75" s="1"/>
  <c r="X17" i="22" s="1"/>
  <c r="O42" i="6"/>
  <c r="O67" s="1"/>
  <c r="U9" i="22" s="1"/>
  <c r="P31" i="6"/>
  <c r="P36"/>
  <c r="P61" s="1"/>
  <c r="I39"/>
  <c r="I64" s="1"/>
  <c r="O6" i="22" s="1"/>
  <c r="T39" i="6"/>
  <c r="T64" s="1"/>
  <c r="Z6" i="22" s="1"/>
  <c r="U37" i="6"/>
  <c r="U62" s="1"/>
  <c r="AA4" i="22" s="1"/>
  <c r="P41" i="6"/>
  <c r="P66" s="1"/>
  <c r="V8" i="22" s="1"/>
  <c r="F36" i="19"/>
  <c r="F61" s="1"/>
  <c r="F31"/>
  <c r="Y52"/>
  <c r="Y77" s="1"/>
  <c r="AE37" i="22" s="1"/>
  <c r="R43" i="6"/>
  <c r="R68" s="1"/>
  <c r="X10" i="22" s="1"/>
  <c r="X36" i="6"/>
  <c r="X61" s="1"/>
  <c r="X31"/>
  <c r="E45"/>
  <c r="E70" s="1"/>
  <c r="Y45"/>
  <c r="G42"/>
  <c r="G67" s="1"/>
  <c r="M9" i="22" s="1"/>
  <c r="M41" i="6"/>
  <c r="M66" s="1"/>
  <c r="S8" i="22" s="1"/>
  <c r="H52" i="6"/>
  <c r="H77" s="1"/>
  <c r="N19" i="22" s="1"/>
  <c r="F45" i="6"/>
  <c r="F70" s="1"/>
  <c r="L12" i="22" s="1"/>
  <c r="M51" i="6"/>
  <c r="M76" s="1"/>
  <c r="S18" i="22" s="1"/>
  <c r="P44" i="6"/>
  <c r="P69" s="1"/>
  <c r="V11" i="22" s="1"/>
  <c r="Y40" i="19"/>
  <c r="Y65" s="1"/>
  <c r="AE25" i="22" s="1"/>
  <c r="F53" i="6"/>
  <c r="F78" s="1"/>
  <c r="L20" i="22" s="1"/>
  <c r="W39" i="6"/>
  <c r="W64" s="1"/>
  <c r="AC6" i="22" s="1"/>
  <c r="U52" i="6"/>
  <c r="U77" s="1"/>
  <c r="AA19" i="22" s="1"/>
  <c r="L51" i="6"/>
  <c r="L76" s="1"/>
  <c r="R18" i="22" s="1"/>
  <c r="Q38" i="6"/>
  <c r="Q63" s="1"/>
  <c r="S45"/>
  <c r="S70" s="1"/>
  <c r="Y12" i="22" s="1"/>
  <c r="H40" i="6"/>
  <c r="H65" s="1"/>
  <c r="N7" i="22" s="1"/>
  <c r="K38" i="6"/>
  <c r="K63" s="1"/>
  <c r="T40"/>
  <c r="T65" s="1"/>
  <c r="Z7" i="22" s="1"/>
  <c r="J47" i="6"/>
  <c r="J72" s="1"/>
  <c r="P14" i="22" s="1"/>
  <c r="I53" i="6"/>
  <c r="I78" s="1"/>
  <c r="O20" i="22" s="1"/>
  <c r="T37" i="6"/>
  <c r="T62" s="1"/>
  <c r="Z4" i="22" s="1"/>
  <c r="Y49" i="19"/>
  <c r="Y74" s="1"/>
  <c r="AE34" i="22" s="1"/>
  <c r="Q43" i="6"/>
  <c r="Q68" s="1"/>
  <c r="W10" i="22" s="1"/>
  <c r="E38" i="6"/>
  <c r="E63" s="1"/>
  <c r="Y38"/>
  <c r="L44"/>
  <c r="L69" s="1"/>
  <c r="R11" i="22" s="1"/>
  <c r="W31" i="19"/>
  <c r="I49" i="6"/>
  <c r="I74" s="1"/>
  <c r="O16" i="22" s="1"/>
  <c r="Q51" i="6"/>
  <c r="Q76" s="1"/>
  <c r="W18" i="22" s="1"/>
  <c r="P45" i="6"/>
  <c r="P70" s="1"/>
  <c r="V12" i="22" s="1"/>
  <c r="V51" i="6"/>
  <c r="V76" s="1"/>
  <c r="AB18" i="22" s="1"/>
  <c r="H51" i="6"/>
  <c r="H76" s="1"/>
  <c r="N18" i="22" s="1"/>
  <c r="O31" i="6"/>
  <c r="O36"/>
  <c r="O61" s="1"/>
  <c r="K40"/>
  <c r="K65" s="1"/>
  <c r="Q7" i="22" s="1"/>
  <c r="Y51" i="19"/>
  <c r="Y76" s="1"/>
  <c r="AE36" i="22" s="1"/>
  <c r="J37" i="6"/>
  <c r="J62" s="1"/>
  <c r="P4" i="22" s="1"/>
  <c r="M36" i="6"/>
  <c r="M61" s="1"/>
  <c r="M31"/>
  <c r="O43"/>
  <c r="O68" s="1"/>
  <c r="U10" i="22" s="1"/>
  <c r="L46" i="6"/>
  <c r="L71" s="1"/>
  <c r="R13" i="22" s="1"/>
  <c r="J31" i="19"/>
  <c r="V40" i="6"/>
  <c r="V65" s="1"/>
  <c r="AB7" i="22" s="1"/>
  <c r="V45" i="6"/>
  <c r="V70" s="1"/>
  <c r="AB12" i="22" s="1"/>
  <c r="Q50" i="6"/>
  <c r="Q75" s="1"/>
  <c r="W17" i="22" s="1"/>
  <c r="H48" i="6"/>
  <c r="H73" s="1"/>
  <c r="N15" i="22" s="1"/>
  <c r="E52" i="6"/>
  <c r="E77" s="1"/>
  <c r="Y52"/>
  <c r="F42"/>
  <c r="F67" s="1"/>
  <c r="L9" i="22" s="1"/>
  <c r="H37" i="6"/>
  <c r="H62" s="1"/>
  <c r="N4" i="22" s="1"/>
  <c r="R53" i="6"/>
  <c r="R78" s="1"/>
  <c r="X20" i="22" s="1"/>
  <c r="I50" i="6"/>
  <c r="I75" s="1"/>
  <c r="O17" i="22" s="1"/>
  <c r="S48" i="6"/>
  <c r="S73" s="1"/>
  <c r="Y15" i="22" s="1"/>
  <c r="Q52" i="6"/>
  <c r="Q77" s="1"/>
  <c r="W19" i="22" s="1"/>
  <c r="S51" i="6"/>
  <c r="S76" s="1"/>
  <c r="Y18" i="22" s="1"/>
  <c r="F47" i="6"/>
  <c r="F72" s="1"/>
  <c r="L14" i="22" s="1"/>
  <c r="G49" i="6"/>
  <c r="G74" s="1"/>
  <c r="M16" i="22" s="1"/>
  <c r="J38" i="6"/>
  <c r="J63" s="1"/>
  <c r="P49"/>
  <c r="P74" s="1"/>
  <c r="V16" i="22" s="1"/>
  <c r="F37" i="6"/>
  <c r="F62" s="1"/>
  <c r="L4" i="22" s="1"/>
  <c r="Q42" i="6"/>
  <c r="Q67" s="1"/>
  <c r="W9" i="22" s="1"/>
  <c r="E43" i="6"/>
  <c r="E68" s="1"/>
  <c r="Y43"/>
  <c r="F41"/>
  <c r="F66" s="1"/>
  <c r="L8" i="22" s="1"/>
  <c r="M42" i="6"/>
  <c r="M67" s="1"/>
  <c r="S9" i="22" s="1"/>
  <c r="N31" i="6"/>
  <c r="N36"/>
  <c r="N61" s="1"/>
  <c r="X47"/>
  <c r="X72" s="1"/>
  <c r="AD14" i="22" s="1"/>
  <c r="H31" i="19"/>
  <c r="T49" i="6"/>
  <c r="T74" s="1"/>
  <c r="Z16" i="22" s="1"/>
  <c r="Q47" i="6"/>
  <c r="Q72" s="1"/>
  <c r="W14" i="22" s="1"/>
  <c r="V43" i="6"/>
  <c r="V68" s="1"/>
  <c r="AB10" i="22" s="1"/>
  <c r="K50" i="6"/>
  <c r="K75" s="1"/>
  <c r="Q17" i="22" s="1"/>
  <c r="L37" i="6"/>
  <c r="L62" s="1"/>
  <c r="R4" i="22" s="1"/>
  <c r="O39" i="6"/>
  <c r="O64" s="1"/>
  <c r="U6" i="22" s="1"/>
  <c r="M43" i="6"/>
  <c r="M68" s="1"/>
  <c r="S10" i="22" s="1"/>
  <c r="F51" i="6"/>
  <c r="F76" s="1"/>
  <c r="L18" i="22" s="1"/>
  <c r="V38" i="6"/>
  <c r="V63" s="1"/>
  <c r="N51"/>
  <c r="N76" s="1"/>
  <c r="T18" i="22" s="1"/>
  <c r="Y39" i="19"/>
  <c r="Y64" s="1"/>
  <c r="AE24" i="22" s="1"/>
  <c r="X49" i="6"/>
  <c r="X74" s="1"/>
  <c r="AD16" i="22" s="1"/>
  <c r="V50" i="6"/>
  <c r="V75" s="1"/>
  <c r="AB17" i="22" s="1"/>
  <c r="W45" i="6"/>
  <c r="W70" s="1"/>
  <c r="AC12" i="22" s="1"/>
  <c r="I31" i="19"/>
  <c r="W40" i="6"/>
  <c r="W65" s="1"/>
  <c r="AC7" i="22" s="1"/>
  <c r="O47" i="6"/>
  <c r="O72" s="1"/>
  <c r="U14" i="22" s="1"/>
  <c r="K25"/>
  <c r="I48" i="6"/>
  <c r="I73" s="1"/>
  <c r="O15" i="22" s="1"/>
  <c r="U40" i="6"/>
  <c r="U65" s="1"/>
  <c r="AA7" i="22" s="1"/>
  <c r="G37" i="6"/>
  <c r="G62" s="1"/>
  <c r="M4" i="22" s="1"/>
  <c r="H50" i="6"/>
  <c r="H75" s="1"/>
  <c r="N17" i="22" s="1"/>
  <c r="W47" i="6"/>
  <c r="W72" s="1"/>
  <c r="AC14" i="22" s="1"/>
  <c r="N47" i="6"/>
  <c r="N72" s="1"/>
  <c r="T14" i="22" s="1"/>
  <c r="M52" i="6"/>
  <c r="M77" s="1"/>
  <c r="S19" i="22" s="1"/>
  <c r="X45" i="6"/>
  <c r="X70" s="1"/>
  <c r="AD12" i="22" s="1"/>
  <c r="K39" i="6"/>
  <c r="K64" s="1"/>
  <c r="Q6" i="22" s="1"/>
  <c r="N49" i="6"/>
  <c r="N74" s="1"/>
  <c r="T16" i="22" s="1"/>
  <c r="R52" i="6"/>
  <c r="R77" s="1"/>
  <c r="X19" i="22" s="1"/>
  <c r="P50" i="6"/>
  <c r="P75" s="1"/>
  <c r="V17" i="22" s="1"/>
  <c r="F43" i="6"/>
  <c r="F68" s="1"/>
  <c r="L10" i="22" s="1"/>
  <c r="L42" i="6"/>
  <c r="L67" s="1"/>
  <c r="R9" i="22" s="1"/>
  <c r="U41" i="6"/>
  <c r="U66" s="1"/>
  <c r="AA8" i="22" s="1"/>
  <c r="Q39" i="6"/>
  <c r="Q64" s="1"/>
  <c r="W6" i="22" s="1"/>
  <c r="U44" i="6"/>
  <c r="U69" s="1"/>
  <c r="AA11" i="22" s="1"/>
  <c r="V49" i="6"/>
  <c r="V74" s="1"/>
  <c r="AB16" i="22" s="1"/>
  <c r="G41" i="6"/>
  <c r="G66" s="1"/>
  <c r="M8" i="22" s="1"/>
  <c r="S44" i="6"/>
  <c r="S69" s="1"/>
  <c r="Y11" i="22" s="1"/>
  <c r="R47" i="6"/>
  <c r="R72" s="1"/>
  <c r="X14" i="22" s="1"/>
  <c r="G36" i="6"/>
  <c r="G61" s="1"/>
  <c r="G31"/>
  <c r="R48"/>
  <c r="R73" s="1"/>
  <c r="X15" i="22" s="1"/>
  <c r="R45" i="6"/>
  <c r="R70" s="1"/>
  <c r="X12" i="22" s="1"/>
  <c r="U38" i="6"/>
  <c r="U63" s="1"/>
  <c r="P40"/>
  <c r="P65" s="1"/>
  <c r="V7" i="22" s="1"/>
  <c r="R31" i="19"/>
  <c r="X53" i="6"/>
  <c r="X78" s="1"/>
  <c r="AD20" i="22" s="1"/>
  <c r="R39" i="6"/>
  <c r="R64" s="1"/>
  <c r="X6" i="22" s="1"/>
  <c r="J42" i="6"/>
  <c r="J67" s="1"/>
  <c r="P9" i="22" s="1"/>
  <c r="J51" i="6"/>
  <c r="J76" s="1"/>
  <c r="P18" i="22" s="1"/>
  <c r="O37" i="6"/>
  <c r="O62" s="1"/>
  <c r="U4" i="22" s="1"/>
  <c r="K42" i="6"/>
  <c r="K67" s="1"/>
  <c r="Q9" i="22" s="1"/>
  <c r="E36" i="19"/>
  <c r="E61" s="1"/>
  <c r="E80" s="1"/>
  <c r="E31"/>
  <c r="G45" i="6"/>
  <c r="G70" s="1"/>
  <c r="M12" i="22" s="1"/>
  <c r="F49" i="6"/>
  <c r="F74" s="1"/>
  <c r="L16" i="22" s="1"/>
  <c r="S41" i="6"/>
  <c r="S66" s="1"/>
  <c r="Y8" i="22" s="1"/>
  <c r="O31" i="19"/>
  <c r="J39" i="6"/>
  <c r="J64" s="1"/>
  <c r="P6" i="22" s="1"/>
  <c r="R41" i="6"/>
  <c r="R66" s="1"/>
  <c r="X8" i="22" s="1"/>
  <c r="Y45" i="19"/>
  <c r="Y70" s="1"/>
  <c r="AE30" i="22" s="1"/>
  <c r="R44" i="6"/>
  <c r="R69" s="1"/>
  <c r="X11" i="22" s="1"/>
  <c r="Q44" i="6"/>
  <c r="Q69" s="1"/>
  <c r="W11" i="22" s="1"/>
  <c r="O44" i="6"/>
  <c r="O69" s="1"/>
  <c r="U11" i="22" s="1"/>
  <c r="R46" i="6"/>
  <c r="R71" s="1"/>
  <c r="X13" i="22" s="1"/>
  <c r="U31" i="6"/>
  <c r="U36"/>
  <c r="U61" s="1"/>
  <c r="I52"/>
  <c r="I77" s="1"/>
  <c r="O19" i="22" s="1"/>
  <c r="S37" i="6"/>
  <c r="S62" s="1"/>
  <c r="Y4" i="22" s="1"/>
  <c r="T41" i="6"/>
  <c r="T66" s="1"/>
  <c r="Z8" i="22" s="1"/>
  <c r="N39" i="6"/>
  <c r="N64" s="1"/>
  <c r="T6" i="22" s="1"/>
  <c r="O45" i="6"/>
  <c r="O70" s="1"/>
  <c r="U12" i="22" s="1"/>
  <c r="K52" i="6"/>
  <c r="K77" s="1"/>
  <c r="Q19" i="22" s="1"/>
  <c r="K49" i="6"/>
  <c r="K74" s="1"/>
  <c r="Q16" i="22" s="1"/>
  <c r="G44" i="6"/>
  <c r="G69" s="1"/>
  <c r="M11" i="22" s="1"/>
  <c r="U31" i="19"/>
  <c r="F48" i="6"/>
  <c r="F73" s="1"/>
  <c r="L15" i="22" s="1"/>
  <c r="U53" i="6"/>
  <c r="U78" s="1"/>
  <c r="AA20" i="22" s="1"/>
  <c r="U43" i="6"/>
  <c r="U68" s="1"/>
  <c r="AA10" i="22" s="1"/>
  <c r="W51" i="6"/>
  <c r="W76" s="1"/>
  <c r="AC18" i="22" s="1"/>
  <c r="E48" i="6"/>
  <c r="E73" s="1"/>
  <c r="Y48"/>
  <c r="N53"/>
  <c r="N78" s="1"/>
  <c r="T20" i="22" s="1"/>
  <c r="G46" i="6"/>
  <c r="G71" s="1"/>
  <c r="M13" i="22" s="1"/>
  <c r="P37" i="6"/>
  <c r="P62" s="1"/>
  <c r="V4" i="22" s="1"/>
  <c r="T38" i="6"/>
  <c r="T63" s="1"/>
  <c r="G40"/>
  <c r="G65" s="1"/>
  <c r="M7" i="22" s="1"/>
  <c r="R49" i="6"/>
  <c r="R74" s="1"/>
  <c r="X16" i="22" s="1"/>
  <c r="M37" i="6"/>
  <c r="M62" s="1"/>
  <c r="S4" i="22" s="1"/>
  <c r="J45" i="6"/>
  <c r="J70" s="1"/>
  <c r="P12" i="22" s="1"/>
  <c r="W48" i="6"/>
  <c r="W73" s="1"/>
  <c r="AC15" i="22" s="1"/>
  <c r="W43" i="6"/>
  <c r="W68" s="1"/>
  <c r="AC10" i="22" s="1"/>
  <c r="V52" i="6"/>
  <c r="V77" s="1"/>
  <c r="AB19" i="22" s="1"/>
  <c r="Y36" i="19"/>
  <c r="Y61" s="1"/>
  <c r="X31"/>
  <c r="I37" i="6"/>
  <c r="I62" s="1"/>
  <c r="O4" i="22" s="1"/>
  <c r="U49" i="6"/>
  <c r="U74" s="1"/>
  <c r="AA16" i="22" s="1"/>
  <c r="V46" i="6"/>
  <c r="V71" s="1"/>
  <c r="AB13" i="22" s="1"/>
  <c r="O53" i="6"/>
  <c r="O78" s="1"/>
  <c r="U20" i="22" s="1"/>
  <c r="F36" i="6"/>
  <c r="F61" s="1"/>
  <c r="F31"/>
  <c r="Y36"/>
  <c r="J52"/>
  <c r="J77" s="1"/>
  <c r="P19" i="22" s="1"/>
  <c r="H42" i="6"/>
  <c r="H67" s="1"/>
  <c r="N9" i="22" s="1"/>
  <c r="Y50" i="19"/>
  <c r="Y75" s="1"/>
  <c r="AE35" i="22" s="1"/>
  <c r="J44" i="6"/>
  <c r="J69" s="1"/>
  <c r="P11" i="22" s="1"/>
  <c r="F38" i="6"/>
  <c r="F63" s="1"/>
  <c r="Q37"/>
  <c r="Q62" s="1"/>
  <c r="W4" i="22" s="1"/>
  <c r="M45" i="6"/>
  <c r="M70" s="1"/>
  <c r="S12" i="22" s="1"/>
  <c r="S53" i="6"/>
  <c r="S78" s="1"/>
  <c r="Y20" i="22" s="1"/>
  <c r="T52" i="6"/>
  <c r="T77" s="1"/>
  <c r="Z19" i="22" s="1"/>
  <c r="H47" i="6"/>
  <c r="H72" s="1"/>
  <c r="N14" i="22" s="1"/>
  <c r="G47" i="6"/>
  <c r="G72" s="1"/>
  <c r="M14" i="22" s="1"/>
  <c r="J50" i="6"/>
  <c r="J75" s="1"/>
  <c r="P17" i="22" s="1"/>
  <c r="U46" i="6"/>
  <c r="U71" s="1"/>
  <c r="AA13" i="22" s="1"/>
  <c r="L38" i="6"/>
  <c r="L63" s="1"/>
  <c r="E42"/>
  <c r="E67" s="1"/>
  <c r="Y42"/>
  <c r="M47"/>
  <c r="M72" s="1"/>
  <c r="S14" i="22" s="1"/>
  <c r="N46" i="6"/>
  <c r="N71" s="1"/>
  <c r="T13" i="22" s="1"/>
  <c r="N44" i="6"/>
  <c r="N69" s="1"/>
  <c r="T11" i="22" s="1"/>
  <c r="Q46" i="6"/>
  <c r="Q71" s="1"/>
  <c r="W13" i="22" s="1"/>
  <c r="F40" i="6"/>
  <c r="F65" s="1"/>
  <c r="L7" i="22" s="1"/>
  <c r="H46" i="6"/>
  <c r="H71" s="1"/>
  <c r="N13" i="22" s="1"/>
  <c r="H49" i="6"/>
  <c r="H74" s="1"/>
  <c r="N16" i="22" s="1"/>
  <c r="J46" i="6"/>
  <c r="J71" s="1"/>
  <c r="P13" i="22" s="1"/>
  <c r="P43" i="6"/>
  <c r="P68" s="1"/>
  <c r="V10" i="22" s="1"/>
  <c r="V44" i="6"/>
  <c r="V69" s="1"/>
  <c r="AB11" i="22" s="1"/>
  <c r="W53" i="6"/>
  <c r="W78" s="1"/>
  <c r="AC20" i="22" s="1"/>
  <c r="G52" i="6"/>
  <c r="G77" s="1"/>
  <c r="M19" i="22" s="1"/>
  <c r="W41" i="6"/>
  <c r="W66" s="1"/>
  <c r="AC8" i="22" s="1"/>
  <c r="H38" i="6"/>
  <c r="H63" s="1"/>
  <c r="W38"/>
  <c r="W63" s="1"/>
  <c r="E46"/>
  <c r="E71" s="1"/>
  <c r="Y46"/>
  <c r="G53"/>
  <c r="G78" s="1"/>
  <c r="M20" i="22" s="1"/>
  <c r="G50" i="6"/>
  <c r="G75" s="1"/>
  <c r="M17" i="22" s="1"/>
  <c r="X42" i="6"/>
  <c r="X67" s="1"/>
  <c r="AD9" i="22" s="1"/>
  <c r="N45" i="6"/>
  <c r="N70" s="1"/>
  <c r="T12" i="22" s="1"/>
  <c r="S31" i="6"/>
  <c r="S36"/>
  <c r="S61" s="1"/>
  <c r="U39"/>
  <c r="U64" s="1"/>
  <c r="AA6" i="22" s="1"/>
  <c r="E44" i="6"/>
  <c r="E69" s="1"/>
  <c r="Y44"/>
  <c r="P47"/>
  <c r="P72" s="1"/>
  <c r="V14" i="22" s="1"/>
  <c r="F39" i="6"/>
  <c r="F64" s="1"/>
  <c r="L6" i="22" s="1"/>
  <c r="T53" i="6"/>
  <c r="T78" s="1"/>
  <c r="Z20" i="22" s="1"/>
  <c r="V39" i="6"/>
  <c r="V64" s="1"/>
  <c r="AB6" i="22" s="1"/>
  <c r="T43" i="6"/>
  <c r="T68" s="1"/>
  <c r="Z10" i="22" s="1"/>
  <c r="U51" i="6"/>
  <c r="U76" s="1"/>
  <c r="AA18" i="22" s="1"/>
  <c r="L43" i="6"/>
  <c r="L68" s="1"/>
  <c r="R10" i="22" s="1"/>
  <c r="K48" i="6"/>
  <c r="K73" s="1"/>
  <c r="Q15" i="22" s="1"/>
  <c r="U42" i="6"/>
  <c r="U67" s="1"/>
  <c r="AA9" i="22" s="1"/>
  <c r="E47" i="6"/>
  <c r="E72" s="1"/>
  <c r="Y47"/>
  <c r="Y38" i="19"/>
  <c r="Y63" s="1"/>
  <c r="W46" i="6"/>
  <c r="W71" s="1"/>
  <c r="AC13" i="22" s="1"/>
  <c r="G51" i="6"/>
  <c r="G76" s="1"/>
  <c r="M18" i="22" s="1"/>
  <c r="I43" i="6"/>
  <c r="I68" s="1"/>
  <c r="O10" i="22" s="1"/>
  <c r="Q53" i="6"/>
  <c r="Q78" s="1"/>
  <c r="W20" i="22" s="1"/>
  <c r="X51" i="6"/>
  <c r="X76" s="1"/>
  <c r="AD18" i="22" s="1"/>
  <c r="V48" i="6"/>
  <c r="V73" s="1"/>
  <c r="AB15" i="22" s="1"/>
  <c r="Q31" i="6"/>
  <c r="Q36"/>
  <c r="Q61" s="1"/>
  <c r="W49"/>
  <c r="W74" s="1"/>
  <c r="AC16" i="22" s="1"/>
  <c r="Q31" i="19"/>
  <c r="X40" i="6"/>
  <c r="X65" s="1"/>
  <c r="AD7" i="22" s="1"/>
  <c r="O51" i="6"/>
  <c r="O76" s="1"/>
  <c r="U18" i="22" s="1"/>
  <c r="Y41" i="19"/>
  <c r="Y66" s="1"/>
  <c r="AE26" i="22" s="1"/>
  <c r="E41" i="6"/>
  <c r="E66" s="1"/>
  <c r="Y41"/>
  <c r="G39"/>
  <c r="G64" s="1"/>
  <c r="M6" i="22" s="1"/>
  <c r="T42" i="6"/>
  <c r="T67" s="1"/>
  <c r="Z9" i="22" s="1"/>
  <c r="V53" i="6"/>
  <c r="V78" s="1"/>
  <c r="AB20" i="22" s="1"/>
  <c r="E40" i="6"/>
  <c r="E65" s="1"/>
  <c r="Y40"/>
  <c r="I45"/>
  <c r="I70" s="1"/>
  <c r="O12" i="22" s="1"/>
  <c r="M39" i="6"/>
  <c r="M64" s="1"/>
  <c r="S6" i="22" s="1"/>
  <c r="F52" i="6"/>
  <c r="F77" s="1"/>
  <c r="L19" i="22" s="1"/>
  <c r="H45" i="6"/>
  <c r="H70" s="1"/>
  <c r="N12" i="22" s="1"/>
  <c r="R38" i="6"/>
  <c r="R63" s="1"/>
  <c r="N48"/>
  <c r="N73" s="1"/>
  <c r="T15" i="22" s="1"/>
  <c r="R31" i="6"/>
  <c r="R36"/>
  <c r="R61" s="1"/>
  <c r="U48"/>
  <c r="U73" s="1"/>
  <c r="AA15" i="22" s="1"/>
  <c r="R42" i="6"/>
  <c r="R67" s="1"/>
  <c r="X9" i="22" s="1"/>
  <c r="V37" i="6"/>
  <c r="V62" s="1"/>
  <c r="AB4" i="22" s="1"/>
  <c r="F44" i="6"/>
  <c r="F69" s="1"/>
  <c r="L11" i="22" s="1"/>
  <c r="N31" i="19"/>
  <c r="S46" i="6"/>
  <c r="S71" s="1"/>
  <c r="Y13" i="22" s="1"/>
  <c r="X39" i="6"/>
  <c r="X64" s="1"/>
  <c r="AD6" i="22" s="1"/>
  <c r="J49" i="6"/>
  <c r="J74" s="1"/>
  <c r="P16" i="22" s="1"/>
  <c r="J40" i="6"/>
  <c r="J65" s="1"/>
  <c r="P7" i="22" s="1"/>
  <c r="K45" i="6"/>
  <c r="K70" s="1"/>
  <c r="Q12" i="22" s="1"/>
  <c r="V31" i="19"/>
  <c r="Q41" i="6"/>
  <c r="Q66" s="1"/>
  <c r="W8" i="22" s="1"/>
  <c r="L45" i="6"/>
  <c r="L70" s="1"/>
  <c r="R12" i="22" s="1"/>
  <c r="P39" i="6"/>
  <c r="P64" s="1"/>
  <c r="V6" i="22" s="1"/>
  <c r="K37" i="6"/>
  <c r="K62" s="1"/>
  <c r="Q4" i="22" s="1"/>
  <c r="I41" i="6"/>
  <c r="I66" s="1"/>
  <c r="O8" i="22" s="1"/>
  <c r="L47" i="6"/>
  <c r="L72" s="1"/>
  <c r="R14" i="22" s="1"/>
  <c r="S38" i="6"/>
  <c r="S63" s="1"/>
  <c r="Y46" i="19"/>
  <c r="Y71" s="1"/>
  <c r="AE31" i="22" s="1"/>
  <c r="M53" i="6"/>
  <c r="M78" s="1"/>
  <c r="S20" i="22" s="1"/>
  <c r="T48" i="6"/>
  <c r="T73" s="1"/>
  <c r="Z15" i="22" s="1"/>
  <c r="M31" i="19"/>
  <c r="O49" i="6"/>
  <c r="O74" s="1"/>
  <c r="U16" i="22" s="1"/>
  <c r="V42" i="6"/>
  <c r="V67" s="1"/>
  <c r="AB9" i="22" s="1"/>
  <c r="M46" i="6"/>
  <c r="M71" s="1"/>
  <c r="S13" i="22" s="1"/>
  <c r="E49" i="6"/>
  <c r="E74" s="1"/>
  <c r="Y49"/>
  <c r="O46"/>
  <c r="O71" s="1"/>
  <c r="U13" i="22" s="1"/>
  <c r="U47" i="6"/>
  <c r="U72" s="1"/>
  <c r="AA14" i="22" s="1"/>
  <c r="H39" i="6"/>
  <c r="H64" s="1"/>
  <c r="N6" i="22" s="1"/>
  <c r="H53" i="6"/>
  <c r="H78" s="1"/>
  <c r="N20" i="22" s="1"/>
  <c r="K36" i="6"/>
  <c r="K61" s="1"/>
  <c r="K31"/>
  <c r="T36"/>
  <c r="T61" s="1"/>
  <c r="T31"/>
  <c r="X46"/>
  <c r="X71" s="1"/>
  <c r="AD13" i="22" s="1"/>
  <c r="Y42" i="19"/>
  <c r="Y67" s="1"/>
  <c r="AE27" i="22" s="1"/>
  <c r="H44" i="6"/>
  <c r="H69" s="1"/>
  <c r="N11" i="22" s="1"/>
  <c r="N38" i="6"/>
  <c r="N63" s="1"/>
  <c r="O41"/>
  <c r="O66" s="1"/>
  <c r="U8" i="22" s="1"/>
  <c r="Q40" i="6"/>
  <c r="Q65" s="1"/>
  <c r="W7" i="22" s="1"/>
  <c r="K53" i="6"/>
  <c r="K78" s="1"/>
  <c r="Q20" i="22" s="1"/>
  <c r="L52" i="6"/>
  <c r="L77" s="1"/>
  <c r="R19" i="22" s="1"/>
  <c r="I44" i="6"/>
  <c r="I69" s="1"/>
  <c r="O11" i="22" s="1"/>
  <c r="L40" i="6"/>
  <c r="L65" s="1"/>
  <c r="R7" i="22" s="1"/>
  <c r="O48" i="6"/>
  <c r="O73" s="1"/>
  <c r="U15" i="22" s="1"/>
  <c r="R40" i="6"/>
  <c r="R65" s="1"/>
  <c r="X7" i="22" s="1"/>
  <c r="K22"/>
  <c r="K23"/>
  <c r="E90" i="19"/>
  <c r="E127" s="1"/>
  <c r="E92"/>
  <c r="E91"/>
  <c r="N41" i="6"/>
  <c r="N66" s="1"/>
  <c r="T8" i="22" s="1"/>
  <c r="X37" i="6"/>
  <c r="X62" s="1"/>
  <c r="AD4" i="22" s="1"/>
  <c r="M44" i="6"/>
  <c r="M69" s="1"/>
  <c r="S11" i="22" s="1"/>
  <c r="V47" i="6"/>
  <c r="V72" s="1"/>
  <c r="AB14" i="22" s="1"/>
  <c r="S31" i="19"/>
  <c r="W44" i="6"/>
  <c r="W69" s="1"/>
  <c r="AC11" i="22" s="1"/>
  <c r="T46" i="6"/>
  <c r="T71" s="1"/>
  <c r="Z13" i="22" s="1"/>
  <c r="J41" i="6"/>
  <c r="J66" s="1"/>
  <c r="P8" i="22" s="1"/>
  <c r="S50" i="6"/>
  <c r="S75" s="1"/>
  <c r="Y17" i="22" s="1"/>
  <c r="L31" i="19"/>
  <c r="H36" i="6"/>
  <c r="H61" s="1"/>
  <c r="H31"/>
  <c r="W42"/>
  <c r="W67" s="1"/>
  <c r="AC9" i="22" s="1"/>
  <c r="I42" i="6"/>
  <c r="I67" s="1"/>
  <c r="O9" i="22" s="1"/>
  <c r="I36" i="6"/>
  <c r="I61" s="1"/>
  <c r="I31"/>
  <c r="S40"/>
  <c r="S65" s="1"/>
  <c r="Y7" i="22" s="1"/>
  <c r="R37" i="6"/>
  <c r="R62" s="1"/>
  <c r="X4" i="22" s="1"/>
  <c r="T51" i="6"/>
  <c r="T76" s="1"/>
  <c r="Z18" i="22" s="1"/>
  <c r="K51" i="6"/>
  <c r="K76" s="1"/>
  <c r="Q18" i="22" s="1"/>
  <c r="N40" i="6"/>
  <c r="N65" s="1"/>
  <c r="T7" i="22" s="1"/>
  <c r="E39" i="6"/>
  <c r="E64" s="1"/>
  <c r="Y39"/>
  <c r="G38"/>
  <c r="G63" s="1"/>
  <c r="Y53" i="19"/>
  <c r="Y78" s="1"/>
  <c r="AE38" i="22" s="1"/>
  <c r="W50" i="6"/>
  <c r="W75" s="1"/>
  <c r="AC17" i="22" s="1"/>
  <c r="P52" i="6"/>
  <c r="P77" s="1"/>
  <c r="V19" i="22" s="1"/>
  <c r="M49" i="6"/>
  <c r="M74" s="1"/>
  <c r="S16" i="22" s="1"/>
  <c r="L41" i="6"/>
  <c r="L66" s="1"/>
  <c r="R8" i="22" s="1"/>
  <c r="L39" i="6"/>
  <c r="L64" s="1"/>
  <c r="R6" i="22" s="1"/>
  <c r="U50" i="6"/>
  <c r="U75" s="1"/>
  <c r="AA17" i="22" s="1"/>
  <c r="J53" i="6"/>
  <c r="J78" s="1"/>
  <c r="P20" i="22" s="1"/>
  <c r="I38" i="6"/>
  <c r="I63" s="1"/>
  <c r="M48"/>
  <c r="M73" s="1"/>
  <c r="S15" i="22" s="1"/>
  <c r="I51" i="6"/>
  <c r="I76" s="1"/>
  <c r="O18" i="22" s="1"/>
  <c r="X50" i="6"/>
  <c r="X75" s="1"/>
  <c r="AD17" i="22" s="1"/>
  <c r="M50" i="6"/>
  <c r="M75" s="1"/>
  <c r="S17" i="22" s="1"/>
  <c r="S47" i="6"/>
  <c r="S72" s="1"/>
  <c r="Y14" i="22" s="1"/>
  <c r="N50" i="6"/>
  <c r="N75" s="1"/>
  <c r="T17" i="22" s="1"/>
  <c r="X41" i="6"/>
  <c r="X66" s="1"/>
  <c r="AD8" i="22" s="1"/>
  <c r="P53" i="6"/>
  <c r="P78" s="1"/>
  <c r="V20" i="22" s="1"/>
  <c r="Q49" i="6"/>
  <c r="Q74" s="1"/>
  <c r="W16" i="22" s="1"/>
  <c r="H43" i="6"/>
  <c r="H68" s="1"/>
  <c r="N10" i="22" s="1"/>
  <c r="S52" i="6"/>
  <c r="S77" s="1"/>
  <c r="Y19" i="22" s="1"/>
  <c r="T45" i="6"/>
  <c r="T70" s="1"/>
  <c r="Z12" i="22" s="1"/>
  <c r="P48" i="6"/>
  <c r="P73" s="1"/>
  <c r="V15" i="22" s="1"/>
  <c r="W37" i="6"/>
  <c r="W62" s="1"/>
  <c r="AC4" i="22" s="1"/>
  <c r="K31" i="19"/>
  <c r="L49" i="6"/>
  <c r="L74" s="1"/>
  <c r="R16" i="22" s="1"/>
  <c r="O40" i="6"/>
  <c r="O65" s="1"/>
  <c r="U7" i="22" s="1"/>
  <c r="E37" i="6"/>
  <c r="E62" s="1"/>
  <c r="Y37"/>
  <c r="E31"/>
  <c r="I47"/>
  <c r="I72" s="1"/>
  <c r="O14" i="22" s="1"/>
  <c r="S39" i="6"/>
  <c r="S64" s="1"/>
  <c r="Y6" i="22" s="1"/>
  <c r="G48" i="6"/>
  <c r="G73" s="1"/>
  <c r="M15" i="22" s="1"/>
  <c r="X38" i="6"/>
  <c r="X63" s="1"/>
  <c r="K47"/>
  <c r="K72" s="1"/>
  <c r="Q14" i="22" s="1"/>
  <c r="H41" i="6"/>
  <c r="H66" s="1"/>
  <c r="N8" i="22" s="1"/>
  <c r="N42" i="6"/>
  <c r="N67" s="1"/>
  <c r="T9" i="22" s="1"/>
  <c r="I46" i="6"/>
  <c r="I71" s="1"/>
  <c r="O13" i="22" s="1"/>
  <c r="O52" i="6"/>
  <c r="O77" s="1"/>
  <c r="U19" i="22" s="1"/>
  <c r="Y47" i="19"/>
  <c r="Y72" s="1"/>
  <c r="AE32" i="22" s="1"/>
  <c r="P31" i="19"/>
  <c r="X44" i="6"/>
  <c r="X69" s="1"/>
  <c r="AD11" i="22" s="1"/>
  <c r="T47" i="6"/>
  <c r="T72" s="1"/>
  <c r="Z14" i="22" s="1"/>
  <c r="X43" i="6"/>
  <c r="X68" s="1"/>
  <c r="AD10" i="22" s="1"/>
  <c r="J48" i="6"/>
  <c r="J73" s="1"/>
  <c r="P15" i="22" s="1"/>
  <c r="M40" i="6"/>
  <c r="M65" s="1"/>
  <c r="S7" i="22" s="1"/>
  <c r="Y43" i="19"/>
  <c r="Y68" s="1"/>
  <c r="AE28" i="22" s="1"/>
  <c r="K46" i="6"/>
  <c r="K71" s="1"/>
  <c r="Q13" i="22" s="1"/>
  <c r="W31" i="6"/>
  <c r="W36"/>
  <c r="W61" s="1"/>
  <c r="E53"/>
  <c r="E78" s="1"/>
  <c r="Y53"/>
  <c r="V36"/>
  <c r="V61" s="1"/>
  <c r="V31"/>
  <c r="Q48"/>
  <c r="Q73" s="1"/>
  <c r="W15" i="22" s="1"/>
  <c r="L50" i="6"/>
  <c r="L75" s="1"/>
  <c r="R17" i="22" s="1"/>
  <c r="X48" i="6"/>
  <c r="X73" s="1"/>
  <c r="AD15" i="22" s="1"/>
  <c r="S49" i="6"/>
  <c r="S74" s="1"/>
  <c r="Y16" i="22" s="1"/>
  <c r="N43" i="6"/>
  <c r="N68" s="1"/>
  <c r="T10" i="22" s="1"/>
  <c r="K44" i="6"/>
  <c r="K69" s="1"/>
  <c r="Q11" i="22" s="1"/>
  <c r="T44" i="6"/>
  <c r="T69" s="1"/>
  <c r="Z11" i="22" s="1"/>
  <c r="K43" i="6"/>
  <c r="K68" s="1"/>
  <c r="Q10" i="22" s="1"/>
  <c r="K41" i="6"/>
  <c r="K66" s="1"/>
  <c r="Q8" i="22" s="1"/>
  <c r="U45" i="6"/>
  <c r="U70" s="1"/>
  <c r="AA12" i="22" s="1"/>
  <c r="V41" i="6"/>
  <c r="V66" s="1"/>
  <c r="AB8" i="22" s="1"/>
  <c r="P51" i="6"/>
  <c r="P76" s="1"/>
  <c r="V18" i="22" s="1"/>
  <c r="E51" i="6"/>
  <c r="E76" s="1"/>
  <c r="Y51"/>
  <c r="J36"/>
  <c r="J61" s="1"/>
  <c r="J31"/>
  <c r="I40"/>
  <c r="I65" s="1"/>
  <c r="O7" i="22" s="1"/>
  <c r="P38" i="6"/>
  <c r="P63" s="1"/>
  <c r="P42"/>
  <c r="P67" s="1"/>
  <c r="V9" i="22" s="1"/>
  <c r="S43" i="6"/>
  <c r="S68" s="1"/>
  <c r="Y10" i="22" s="1"/>
  <c r="F46" i="6"/>
  <c r="F71" s="1"/>
  <c r="L13" i="22" s="1"/>
  <c r="T50" i="6"/>
  <c r="T75" s="1"/>
  <c r="Z17" i="22" s="1"/>
  <c r="N52" i="6"/>
  <c r="N77" s="1"/>
  <c r="T19" i="22" s="1"/>
  <c r="W52" i="6"/>
  <c r="W77" s="1"/>
  <c r="AC19" i="22" s="1"/>
  <c r="Q45" i="6"/>
  <c r="Q70" s="1"/>
  <c r="W12" i="22" s="1"/>
  <c r="M38" i="6"/>
  <c r="M63" s="1"/>
  <c r="O38"/>
  <c r="O63" s="1"/>
  <c r="R51"/>
  <c r="R76" s="1"/>
  <c r="X18" i="22" s="1"/>
  <c r="L36" i="6"/>
  <c r="L61" s="1"/>
  <c r="L31"/>
  <c r="T31" i="19"/>
  <c r="N37" i="6"/>
  <c r="N62" s="1"/>
  <c r="T4" i="22" s="1"/>
  <c r="Y44" i="19"/>
  <c r="Y69" s="1"/>
  <c r="AE29" i="22" s="1"/>
  <c r="P46" i="6"/>
  <c r="P71" s="1"/>
  <c r="V13" i="22" s="1"/>
  <c r="X52" i="6"/>
  <c r="X77" s="1"/>
  <c r="AD19" i="22" s="1"/>
  <c r="Y48" i="19"/>
  <c r="Y73" s="1"/>
  <c r="AE33" i="22" s="1"/>
  <c r="J43" i="6"/>
  <c r="J68" s="1"/>
  <c r="P10" i="22" s="1"/>
  <c r="L80" i="6" l="1"/>
  <c r="T80"/>
  <c r="I80"/>
  <c r="H80"/>
  <c r="U80"/>
  <c r="N80"/>
  <c r="X80"/>
  <c r="K80"/>
  <c r="R80"/>
  <c r="Q80"/>
  <c r="F80"/>
  <c r="G80"/>
  <c r="J80"/>
  <c r="V80"/>
  <c r="W80"/>
  <c r="S80"/>
  <c r="M80"/>
  <c r="O80"/>
  <c r="P80"/>
  <c r="E80"/>
  <c r="E172"/>
  <c r="F45" i="19" s="1"/>
  <c r="F70" s="1"/>
  <c r="L30" i="22" s="1"/>
  <c r="E179" i="6"/>
  <c r="F52" i="19" s="1"/>
  <c r="F77" s="1"/>
  <c r="L37" i="22" s="1"/>
  <c r="E166" i="6"/>
  <c r="F39" i="19" s="1"/>
  <c r="F64" s="1"/>
  <c r="L24" i="22" s="1"/>
  <c r="E128" i="19"/>
  <c r="E175" i="6"/>
  <c r="F175" s="1"/>
  <c r="G48" i="19" s="1"/>
  <c r="G73" s="1"/>
  <c r="M33" i="22" s="1"/>
  <c r="E174" i="6"/>
  <c r="F47" i="19" s="1"/>
  <c r="F72" s="1"/>
  <c r="L32" i="22" s="1"/>
  <c r="E180" i="6"/>
  <c r="F53" i="19" s="1"/>
  <c r="F78" s="1"/>
  <c r="L38" i="22" s="1"/>
  <c r="E178" i="6"/>
  <c r="F51" i="19" s="1"/>
  <c r="F76" s="1"/>
  <c r="L36" i="22" s="1"/>
  <c r="E168" i="6"/>
  <c r="F41" i="19" s="1"/>
  <c r="F66" s="1"/>
  <c r="L26" i="22" s="1"/>
  <c r="E169" i="6"/>
  <c r="F42" i="19" s="1"/>
  <c r="F67" s="1"/>
  <c r="L27" i="22" s="1"/>
  <c r="G90" i="6"/>
  <c r="G127" s="1"/>
  <c r="G91"/>
  <c r="G92"/>
  <c r="M5" i="22"/>
  <c r="M111" i="6"/>
  <c r="M116"/>
  <c r="M101"/>
  <c r="S3" i="22"/>
  <c r="M106" i="6"/>
  <c r="M96"/>
  <c r="M103"/>
  <c r="M102"/>
  <c r="M108"/>
  <c r="M107"/>
  <c r="M100"/>
  <c r="M112"/>
  <c r="M98"/>
  <c r="M113"/>
  <c r="M109"/>
  <c r="M99"/>
  <c r="M114"/>
  <c r="M93"/>
  <c r="M110"/>
  <c r="M117"/>
  <c r="M95"/>
  <c r="M105"/>
  <c r="M104"/>
  <c r="M141" s="1"/>
  <c r="M94"/>
  <c r="M115"/>
  <c r="M97"/>
  <c r="O110"/>
  <c r="O103"/>
  <c r="O104"/>
  <c r="O97"/>
  <c r="O99"/>
  <c r="O100"/>
  <c r="O114"/>
  <c r="O117"/>
  <c r="O106"/>
  <c r="O109"/>
  <c r="O107"/>
  <c r="O105"/>
  <c r="O115"/>
  <c r="O102"/>
  <c r="O94"/>
  <c r="U3" i="22"/>
  <c r="O96" i="6"/>
  <c r="O98"/>
  <c r="O95"/>
  <c r="O113"/>
  <c r="O101"/>
  <c r="O108"/>
  <c r="O112"/>
  <c r="O111"/>
  <c r="O93"/>
  <c r="O116"/>
  <c r="K92"/>
  <c r="Q5" i="22"/>
  <c r="K91" i="6"/>
  <c r="K90"/>
  <c r="K127" s="1"/>
  <c r="L21" i="22"/>
  <c r="K17"/>
  <c r="Y75" i="6"/>
  <c r="AE17" i="22" s="1"/>
  <c r="L95" i="6"/>
  <c r="L117"/>
  <c r="L93"/>
  <c r="L105"/>
  <c r="L114"/>
  <c r="R3" i="22"/>
  <c r="L103" i="6"/>
  <c r="L115"/>
  <c r="L102"/>
  <c r="L110"/>
  <c r="L96"/>
  <c r="L113"/>
  <c r="L116"/>
  <c r="L108"/>
  <c r="L98"/>
  <c r="L111"/>
  <c r="L107"/>
  <c r="L112"/>
  <c r="L99"/>
  <c r="L100"/>
  <c r="L109"/>
  <c r="L94"/>
  <c r="L104"/>
  <c r="L141" s="1"/>
  <c r="L106"/>
  <c r="L143" s="1"/>
  <c r="L101"/>
  <c r="L97"/>
  <c r="O92"/>
  <c r="O91"/>
  <c r="O90"/>
  <c r="O127" s="1"/>
  <c r="U5" i="22"/>
  <c r="Y78" i="6"/>
  <c r="AE20" i="22" s="1"/>
  <c r="K20"/>
  <c r="Y64" i="6"/>
  <c r="AE6" i="22" s="1"/>
  <c r="K6"/>
  <c r="H96" i="6"/>
  <c r="H99"/>
  <c r="H95"/>
  <c r="H98"/>
  <c r="H112"/>
  <c r="H105"/>
  <c r="H107"/>
  <c r="H111"/>
  <c r="H97"/>
  <c r="H134" s="1"/>
  <c r="H106"/>
  <c r="N3" i="22"/>
  <c r="H108" i="6"/>
  <c r="H117"/>
  <c r="H109"/>
  <c r="H114"/>
  <c r="H104"/>
  <c r="H115"/>
  <c r="H102"/>
  <c r="H100"/>
  <c r="H103"/>
  <c r="H110"/>
  <c r="H93"/>
  <c r="H94"/>
  <c r="H101"/>
  <c r="H116"/>
  <c r="H153" s="1"/>
  <c r="H113"/>
  <c r="N91"/>
  <c r="T5" i="22"/>
  <c r="N92" i="6"/>
  <c r="N90"/>
  <c r="N127" s="1"/>
  <c r="K94"/>
  <c r="K93"/>
  <c r="K103"/>
  <c r="K98"/>
  <c r="K117"/>
  <c r="K112"/>
  <c r="K115"/>
  <c r="K99"/>
  <c r="K110"/>
  <c r="K100"/>
  <c r="K95"/>
  <c r="K104"/>
  <c r="K97"/>
  <c r="K96"/>
  <c r="K109"/>
  <c r="K107"/>
  <c r="K102"/>
  <c r="K106"/>
  <c r="K101"/>
  <c r="Q3" i="22"/>
  <c r="K105" i="6"/>
  <c r="K113"/>
  <c r="K150" s="1"/>
  <c r="K111"/>
  <c r="K116"/>
  <c r="K108"/>
  <c r="K114"/>
  <c r="R90"/>
  <c r="R127" s="1"/>
  <c r="X5" i="22"/>
  <c r="R91" i="6"/>
  <c r="R92"/>
  <c r="K8" i="22"/>
  <c r="Y66" i="6"/>
  <c r="AE8" i="22" s="1"/>
  <c r="Q94" i="6"/>
  <c r="Q97"/>
  <c r="Q109"/>
  <c r="Q106"/>
  <c r="Q111"/>
  <c r="Q108"/>
  <c r="Q110"/>
  <c r="Q115"/>
  <c r="Q101"/>
  <c r="Q117"/>
  <c r="Q96"/>
  <c r="Q100"/>
  <c r="Q98"/>
  <c r="Q114"/>
  <c r="Q93"/>
  <c r="Q112"/>
  <c r="Q116"/>
  <c r="Q104"/>
  <c r="Q95"/>
  <c r="Q99"/>
  <c r="Q107"/>
  <c r="W3" i="22"/>
  <c r="Q102" i="6"/>
  <c r="Q105"/>
  <c r="Q113"/>
  <c r="Q103"/>
  <c r="K9" i="22"/>
  <c r="Y67" i="6"/>
  <c r="AE9" i="22" s="1"/>
  <c r="L5"/>
  <c r="F91" i="6"/>
  <c r="F92"/>
  <c r="F90"/>
  <c r="F127" s="1"/>
  <c r="F97"/>
  <c r="F102"/>
  <c r="F94"/>
  <c r="F105"/>
  <c r="F108"/>
  <c r="F93"/>
  <c r="F111"/>
  <c r="F103"/>
  <c r="F98"/>
  <c r="F135" s="1"/>
  <c r="F110"/>
  <c r="F106"/>
  <c r="F95"/>
  <c r="F117"/>
  <c r="F99"/>
  <c r="F114"/>
  <c r="F104"/>
  <c r="F101"/>
  <c r="F115"/>
  <c r="F107"/>
  <c r="F96"/>
  <c r="F109"/>
  <c r="F146" s="1"/>
  <c r="F113"/>
  <c r="F116"/>
  <c r="F112"/>
  <c r="L3" i="22"/>
  <c r="F100" i="6"/>
  <c r="F137" s="1"/>
  <c r="Y61"/>
  <c r="Y73"/>
  <c r="AE15" i="22" s="1"/>
  <c r="K15"/>
  <c r="U107" i="6"/>
  <c r="AA3" i="22"/>
  <c r="U113" i="6"/>
  <c r="U96"/>
  <c r="U99"/>
  <c r="U115"/>
  <c r="U93"/>
  <c r="U112"/>
  <c r="U100"/>
  <c r="U117"/>
  <c r="U98"/>
  <c r="U94"/>
  <c r="U106"/>
  <c r="U110"/>
  <c r="U116"/>
  <c r="U102"/>
  <c r="U101"/>
  <c r="U104"/>
  <c r="U97"/>
  <c r="U109"/>
  <c r="U114"/>
  <c r="U95"/>
  <c r="U105"/>
  <c r="U111"/>
  <c r="U108"/>
  <c r="U145" s="1"/>
  <c r="U103"/>
  <c r="K19" i="22"/>
  <c r="Y77" i="6"/>
  <c r="AE19" i="22" s="1"/>
  <c r="K12"/>
  <c r="Y70" i="6"/>
  <c r="AE12" i="22" s="1"/>
  <c r="F48" i="19"/>
  <c r="F73" s="1"/>
  <c r="L33" i="22" s="1"/>
  <c r="E177" i="6"/>
  <c r="V107"/>
  <c r="V117"/>
  <c r="V113"/>
  <c r="AB3" i="22"/>
  <c r="V101" i="6"/>
  <c r="V95"/>
  <c r="V112"/>
  <c r="V109"/>
  <c r="V116"/>
  <c r="V94"/>
  <c r="V111"/>
  <c r="V96"/>
  <c r="V110"/>
  <c r="V114"/>
  <c r="V103"/>
  <c r="V99"/>
  <c r="V106"/>
  <c r="V97"/>
  <c r="V115"/>
  <c r="V93"/>
  <c r="V102"/>
  <c r="V139" s="1"/>
  <c r="V98"/>
  <c r="V108"/>
  <c r="V104"/>
  <c r="V100"/>
  <c r="V105"/>
  <c r="X92"/>
  <c r="X90"/>
  <c r="X127" s="1"/>
  <c r="AD5" i="22"/>
  <c r="X91" i="6"/>
  <c r="I98"/>
  <c r="I109"/>
  <c r="I96"/>
  <c r="I104"/>
  <c r="I113"/>
  <c r="I99"/>
  <c r="I112"/>
  <c r="I102"/>
  <c r="I105"/>
  <c r="I110"/>
  <c r="I107"/>
  <c r="O3" i="22"/>
  <c r="I115" i="6"/>
  <c r="I97"/>
  <c r="I103"/>
  <c r="I106"/>
  <c r="I95"/>
  <c r="I114"/>
  <c r="I100"/>
  <c r="I94"/>
  <c r="I101"/>
  <c r="I116"/>
  <c r="I108"/>
  <c r="I145" s="1"/>
  <c r="I93"/>
  <c r="I111"/>
  <c r="I117"/>
  <c r="V92"/>
  <c r="AB5" i="22"/>
  <c r="V91" i="6"/>
  <c r="V90"/>
  <c r="V127" s="1"/>
  <c r="J94"/>
  <c r="J98"/>
  <c r="J101"/>
  <c r="J103"/>
  <c r="J109"/>
  <c r="J100"/>
  <c r="J96"/>
  <c r="J102"/>
  <c r="J97"/>
  <c r="J104"/>
  <c r="J114"/>
  <c r="J105"/>
  <c r="J95"/>
  <c r="J132" s="1"/>
  <c r="J112"/>
  <c r="J93"/>
  <c r="J111"/>
  <c r="J108"/>
  <c r="J107"/>
  <c r="J99"/>
  <c r="J110"/>
  <c r="P3" i="22"/>
  <c r="J106" i="6"/>
  <c r="J113"/>
  <c r="J116"/>
  <c r="J117"/>
  <c r="J115"/>
  <c r="Y74"/>
  <c r="AE16" i="22" s="1"/>
  <c r="K16"/>
  <c r="Y5"/>
  <c r="S92" i="6"/>
  <c r="S90"/>
  <c r="S127" s="1"/>
  <c r="S91"/>
  <c r="R112"/>
  <c r="R111"/>
  <c r="R106"/>
  <c r="R108"/>
  <c r="R104"/>
  <c r="R94"/>
  <c r="R114"/>
  <c r="R98"/>
  <c r="R101"/>
  <c r="R110"/>
  <c r="R95"/>
  <c r="R102"/>
  <c r="R115"/>
  <c r="R113"/>
  <c r="R109"/>
  <c r="R97"/>
  <c r="R93"/>
  <c r="R130" s="1"/>
  <c r="R99"/>
  <c r="X3" i="22"/>
  <c r="R96" i="6"/>
  <c r="R117"/>
  <c r="R103"/>
  <c r="R116"/>
  <c r="R100"/>
  <c r="R105"/>
  <c r="R142" s="1"/>
  <c r="R107"/>
  <c r="K7" i="22"/>
  <c r="Y65" i="6"/>
  <c r="AE7" i="22" s="1"/>
  <c r="Y91" i="19"/>
  <c r="Y90"/>
  <c r="Y127" s="1"/>
  <c r="Y92"/>
  <c r="AE23" i="22"/>
  <c r="Y69" i="6"/>
  <c r="AE11" i="22" s="1"/>
  <c r="K11"/>
  <c r="Y3"/>
  <c r="S98" i="6"/>
  <c r="S96"/>
  <c r="S107"/>
  <c r="S113"/>
  <c r="S94"/>
  <c r="S106"/>
  <c r="S99"/>
  <c r="S103"/>
  <c r="S109"/>
  <c r="S104"/>
  <c r="S114"/>
  <c r="S117"/>
  <c r="S116"/>
  <c r="S93"/>
  <c r="S105"/>
  <c r="S101"/>
  <c r="S102"/>
  <c r="S95"/>
  <c r="S97"/>
  <c r="S108"/>
  <c r="S115"/>
  <c r="S100"/>
  <c r="S111"/>
  <c r="S112"/>
  <c r="S110"/>
  <c r="Y71"/>
  <c r="AE13" i="22" s="1"/>
  <c r="K13"/>
  <c r="H91" i="6"/>
  <c r="H92"/>
  <c r="N5" i="22"/>
  <c r="H90" i="6"/>
  <c r="H127" s="1"/>
  <c r="Y98" i="19"/>
  <c r="Y97"/>
  <c r="Y106"/>
  <c r="Y93"/>
  <c r="Y108"/>
  <c r="Y96"/>
  <c r="Y115"/>
  <c r="Y101"/>
  <c r="Y103"/>
  <c r="Y112"/>
  <c r="Y114"/>
  <c r="Y110"/>
  <c r="Y94"/>
  <c r="Y116"/>
  <c r="Y100"/>
  <c r="Y111"/>
  <c r="Y117"/>
  <c r="Y109"/>
  <c r="Y107"/>
  <c r="Y95"/>
  <c r="Y80"/>
  <c r="AE21" i="22"/>
  <c r="Y104" i="19"/>
  <c r="Y113"/>
  <c r="Y102"/>
  <c r="Y99"/>
  <c r="Y105"/>
  <c r="T91" i="6"/>
  <c r="T92"/>
  <c r="Z5" i="22"/>
  <c r="T90" i="6"/>
  <c r="T127" s="1"/>
  <c r="AA5" i="22"/>
  <c r="U90" i="6"/>
  <c r="U127" s="1"/>
  <c r="U92"/>
  <c r="U91"/>
  <c r="N114"/>
  <c r="N105"/>
  <c r="N106"/>
  <c r="N107"/>
  <c r="N111"/>
  <c r="N101"/>
  <c r="N95"/>
  <c r="N100"/>
  <c r="N93"/>
  <c r="N99"/>
  <c r="N94"/>
  <c r="N112"/>
  <c r="N102"/>
  <c r="N113"/>
  <c r="T3" i="22"/>
  <c r="N97" i="6"/>
  <c r="N109"/>
  <c r="N116"/>
  <c r="N98"/>
  <c r="N96"/>
  <c r="N103"/>
  <c r="N140" s="1"/>
  <c r="N108"/>
  <c r="N110"/>
  <c r="N104"/>
  <c r="N115"/>
  <c r="N152" s="1"/>
  <c r="N117"/>
  <c r="Y68"/>
  <c r="AE10" i="22" s="1"/>
  <c r="K10"/>
  <c r="J92" i="6"/>
  <c r="P5" i="22"/>
  <c r="J91" i="6"/>
  <c r="J90"/>
  <c r="J127" s="1"/>
  <c r="K5" i="22"/>
  <c r="Y63" i="6"/>
  <c r="E92"/>
  <c r="E90"/>
  <c r="E127" s="1"/>
  <c r="E91"/>
  <c r="Q91"/>
  <c r="Q90"/>
  <c r="Q127" s="1"/>
  <c r="W5" i="22"/>
  <c r="Q92" i="6"/>
  <c r="X117"/>
  <c r="X111"/>
  <c r="X100"/>
  <c r="X108"/>
  <c r="X99"/>
  <c r="X96"/>
  <c r="X106"/>
  <c r="X110"/>
  <c r="X105"/>
  <c r="X116"/>
  <c r="X103"/>
  <c r="X112"/>
  <c r="AD3" i="22"/>
  <c r="X101" i="6"/>
  <c r="X95"/>
  <c r="X97"/>
  <c r="X107"/>
  <c r="X102"/>
  <c r="X94"/>
  <c r="X115"/>
  <c r="X109"/>
  <c r="X104"/>
  <c r="X114"/>
  <c r="X93"/>
  <c r="X113"/>
  <c r="X98"/>
  <c r="P101"/>
  <c r="P114"/>
  <c r="P97"/>
  <c r="P107"/>
  <c r="P115"/>
  <c r="P100"/>
  <c r="P98"/>
  <c r="P99"/>
  <c r="P96"/>
  <c r="P112"/>
  <c r="P108"/>
  <c r="P95"/>
  <c r="P110"/>
  <c r="P105"/>
  <c r="P104"/>
  <c r="P116"/>
  <c r="P117"/>
  <c r="P111"/>
  <c r="P103"/>
  <c r="V3" i="22"/>
  <c r="P109" i="6"/>
  <c r="P113"/>
  <c r="P102"/>
  <c r="P106"/>
  <c r="P93"/>
  <c r="P94"/>
  <c r="F168"/>
  <c r="T112"/>
  <c r="T107"/>
  <c r="T109"/>
  <c r="T114"/>
  <c r="T93"/>
  <c r="T97"/>
  <c r="T116"/>
  <c r="T101"/>
  <c r="T113"/>
  <c r="T94"/>
  <c r="T95"/>
  <c r="T115"/>
  <c r="T110"/>
  <c r="T99"/>
  <c r="T106"/>
  <c r="T111"/>
  <c r="T104"/>
  <c r="T102"/>
  <c r="T96"/>
  <c r="T133" s="1"/>
  <c r="Z3" i="22"/>
  <c r="T108" i="6"/>
  <c r="T105"/>
  <c r="T117"/>
  <c r="T103"/>
  <c r="T100"/>
  <c r="T98"/>
  <c r="AC5" i="22"/>
  <c r="W91" i="6"/>
  <c r="W90"/>
  <c r="W127" s="1"/>
  <c r="W92"/>
  <c r="E95" i="19"/>
  <c r="E93"/>
  <c r="E130" s="1"/>
  <c r="E102"/>
  <c r="E111"/>
  <c r="E112"/>
  <c r="E114"/>
  <c r="E106"/>
  <c r="K21" i="22"/>
  <c r="E100" i="19"/>
  <c r="E109"/>
  <c r="E115"/>
  <c r="E97"/>
  <c r="E116"/>
  <c r="E103"/>
  <c r="E99"/>
  <c r="E101"/>
  <c r="E104"/>
  <c r="E108"/>
  <c r="E94"/>
  <c r="E117"/>
  <c r="E98"/>
  <c r="E105"/>
  <c r="E96"/>
  <c r="E110"/>
  <c r="E113"/>
  <c r="E107"/>
  <c r="Y62" i="6"/>
  <c r="AE4" i="22" s="1"/>
  <c r="K4"/>
  <c r="E114" i="6"/>
  <c r="E107"/>
  <c r="E110"/>
  <c r="E101"/>
  <c r="E115"/>
  <c r="E104"/>
  <c r="E112"/>
  <c r="E97"/>
  <c r="E113"/>
  <c r="E100"/>
  <c r="E99"/>
  <c r="E102"/>
  <c r="E98"/>
  <c r="E106"/>
  <c r="E93"/>
  <c r="E130" s="1"/>
  <c r="E111"/>
  <c r="E96"/>
  <c r="E108"/>
  <c r="E145" s="1"/>
  <c r="E95"/>
  <c r="E105"/>
  <c r="E103"/>
  <c r="E117"/>
  <c r="E94"/>
  <c r="E109"/>
  <c r="E116"/>
  <c r="I91"/>
  <c r="O5" i="22"/>
  <c r="I92" i="6"/>
  <c r="I90"/>
  <c r="I127" s="1"/>
  <c r="M90"/>
  <c r="M127" s="1"/>
  <c r="S5" i="22"/>
  <c r="M91" i="6"/>
  <c r="M92"/>
  <c r="V5" i="22"/>
  <c r="P91" i="6"/>
  <c r="P92"/>
  <c r="P90"/>
  <c r="P127" s="1"/>
  <c r="K18" i="22"/>
  <c r="Y76" i="6"/>
  <c r="AE18" i="22" s="1"/>
  <c r="W111" i="6"/>
  <c r="W107"/>
  <c r="W99"/>
  <c r="W110"/>
  <c r="W101"/>
  <c r="W98"/>
  <c r="W94"/>
  <c r="W117"/>
  <c r="W109"/>
  <c r="W102"/>
  <c r="W115"/>
  <c r="W104"/>
  <c r="AC3" i="22"/>
  <c r="W112" i="6"/>
  <c r="W108"/>
  <c r="W100"/>
  <c r="W113"/>
  <c r="W96"/>
  <c r="W106"/>
  <c r="W105"/>
  <c r="W116"/>
  <c r="W95"/>
  <c r="W93"/>
  <c r="W103"/>
  <c r="W97"/>
  <c r="W114"/>
  <c r="K14" i="22"/>
  <c r="Y72" i="6"/>
  <c r="AE14" i="22" s="1"/>
  <c r="R5"/>
  <c r="L91" i="6"/>
  <c r="L92"/>
  <c r="L90"/>
  <c r="L127" s="1"/>
  <c r="G99"/>
  <c r="G112"/>
  <c r="G114"/>
  <c r="G98"/>
  <c r="G95"/>
  <c r="G100"/>
  <c r="M3" i="22"/>
  <c r="G113" i="6"/>
  <c r="G108"/>
  <c r="G109"/>
  <c r="G107"/>
  <c r="G117"/>
  <c r="G101"/>
  <c r="G106"/>
  <c r="G103"/>
  <c r="G104"/>
  <c r="G96"/>
  <c r="G133" s="1"/>
  <c r="G94"/>
  <c r="G97"/>
  <c r="G102"/>
  <c r="G93"/>
  <c r="G110"/>
  <c r="G147" s="1"/>
  <c r="G111"/>
  <c r="G105"/>
  <c r="G116"/>
  <c r="G115"/>
  <c r="G175"/>
  <c r="E164"/>
  <c r="F164" s="1"/>
  <c r="G37" i="19" s="1"/>
  <c r="G62" s="1"/>
  <c r="M22" i="22" s="1"/>
  <c r="E129" i="19"/>
  <c r="E176" i="6"/>
  <c r="F49" i="19" s="1"/>
  <c r="F74" s="1"/>
  <c r="L34" i="22" s="1"/>
  <c r="E167" i="6"/>
  <c r="E171"/>
  <c r="F44" i="19" s="1"/>
  <c r="F69" s="1"/>
  <c r="L29" i="22" s="1"/>
  <c r="E173" i="6"/>
  <c r="F163"/>
  <c r="E170"/>
  <c r="E165"/>
  <c r="S147" l="1"/>
  <c r="F133"/>
  <c r="E150" i="19"/>
  <c r="P150" i="6"/>
  <c r="E131"/>
  <c r="L136"/>
  <c r="Q147"/>
  <c r="Y144" i="19"/>
  <c r="W142" i="6"/>
  <c r="T135"/>
  <c r="V135"/>
  <c r="U138"/>
  <c r="E153"/>
  <c r="I147"/>
  <c r="Y142" i="19"/>
  <c r="M152" i="6"/>
  <c r="U137"/>
  <c r="Y148" i="19"/>
  <c r="E139" i="6"/>
  <c r="K151"/>
  <c r="O132"/>
  <c r="F144"/>
  <c r="M134"/>
  <c r="F178"/>
  <c r="G51" i="19" s="1"/>
  <c r="G76" s="1"/>
  <c r="M36" i="22" s="1"/>
  <c r="F141" i="6"/>
  <c r="K136"/>
  <c r="H143"/>
  <c r="F172"/>
  <c r="G45" i="19" s="1"/>
  <c r="G70" s="1"/>
  <c r="M30" i="22" s="1"/>
  <c r="G142" i="6"/>
  <c r="T150"/>
  <c r="M151"/>
  <c r="O149"/>
  <c r="E152"/>
  <c r="F179"/>
  <c r="G52" i="19" s="1"/>
  <c r="G77" s="1"/>
  <c r="M37" i="22" s="1"/>
  <c r="T152" i="6"/>
  <c r="K138"/>
  <c r="E147" i="19"/>
  <c r="T139" i="6"/>
  <c r="I137"/>
  <c r="V137"/>
  <c r="V147"/>
  <c r="F166"/>
  <c r="G39" i="19" s="1"/>
  <c r="G64" s="1"/>
  <c r="M24" i="22" s="1"/>
  <c r="W129" i="6"/>
  <c r="F174"/>
  <c r="G47" i="19" s="1"/>
  <c r="G72" s="1"/>
  <c r="M32" i="22" s="1"/>
  <c r="E141" i="19"/>
  <c r="T153" i="6"/>
  <c r="F153"/>
  <c r="G140"/>
  <c r="G151"/>
  <c r="W143"/>
  <c r="E137"/>
  <c r="P145"/>
  <c r="X142"/>
  <c r="X136"/>
  <c r="Q128"/>
  <c r="N136"/>
  <c r="Y135" i="19"/>
  <c r="S140" i="6"/>
  <c r="R146"/>
  <c r="J150"/>
  <c r="J136"/>
  <c r="V128"/>
  <c r="I148"/>
  <c r="I152"/>
  <c r="I135"/>
  <c r="F169"/>
  <c r="G42" i="19" s="1"/>
  <c r="G67" s="1"/>
  <c r="M27" i="22" s="1"/>
  <c r="U146" i="6"/>
  <c r="U139"/>
  <c r="U131"/>
  <c r="F138"/>
  <c r="F134"/>
  <c r="Q150"/>
  <c r="Q144"/>
  <c r="Q153"/>
  <c r="Q135"/>
  <c r="Q138"/>
  <c r="K145"/>
  <c r="K142"/>
  <c r="K134"/>
  <c r="K131"/>
  <c r="N128"/>
  <c r="H131"/>
  <c r="H137"/>
  <c r="H151"/>
  <c r="H144"/>
  <c r="L138"/>
  <c r="L146"/>
  <c r="L144"/>
  <c r="L153"/>
  <c r="L151"/>
  <c r="L132"/>
  <c r="O135"/>
  <c r="M131"/>
  <c r="G153"/>
  <c r="G138"/>
  <c r="G132"/>
  <c r="W134"/>
  <c r="W150"/>
  <c r="E134"/>
  <c r="E138" i="19"/>
  <c r="T134" i="6"/>
  <c r="T144"/>
  <c r="P152"/>
  <c r="P138"/>
  <c r="X131"/>
  <c r="N141"/>
  <c r="N149"/>
  <c r="Y151" i="19"/>
  <c r="S137" i="6"/>
  <c r="S130"/>
  <c r="S143"/>
  <c r="Y128" i="19"/>
  <c r="R141" i="6"/>
  <c r="R149"/>
  <c r="J145"/>
  <c r="I140"/>
  <c r="I144"/>
  <c r="V143"/>
  <c r="F143"/>
  <c r="H147"/>
  <c r="O129"/>
  <c r="O151"/>
  <c r="O141"/>
  <c r="M132"/>
  <c r="M135"/>
  <c r="M145"/>
  <c r="M143"/>
  <c r="G134"/>
  <c r="W145"/>
  <c r="I128"/>
  <c r="E141"/>
  <c r="P139"/>
  <c r="X150"/>
  <c r="N150"/>
  <c r="N142"/>
  <c r="Y139" i="19"/>
  <c r="Y145"/>
  <c r="H128" i="6"/>
  <c r="S138"/>
  <c r="Y129" i="19"/>
  <c r="R151" i="6"/>
  <c r="R143"/>
  <c r="J130"/>
  <c r="J133"/>
  <c r="J138"/>
  <c r="I138"/>
  <c r="I132"/>
  <c r="I142"/>
  <c r="I150"/>
  <c r="X129"/>
  <c r="V145"/>
  <c r="V152"/>
  <c r="V140"/>
  <c r="V148"/>
  <c r="U140"/>
  <c r="U132"/>
  <c r="U147"/>
  <c r="U152"/>
  <c r="F151"/>
  <c r="F148"/>
  <c r="F131"/>
  <c r="F129"/>
  <c r="Q139"/>
  <c r="Q132"/>
  <c r="Q130"/>
  <c r="Q146"/>
  <c r="K148"/>
  <c r="K146"/>
  <c r="K132"/>
  <c r="K152"/>
  <c r="K140"/>
  <c r="N129"/>
  <c r="H152"/>
  <c r="H149"/>
  <c r="H133"/>
  <c r="L135"/>
  <c r="L133"/>
  <c r="L140"/>
  <c r="M150"/>
  <c r="F180"/>
  <c r="G53" i="19" s="1"/>
  <c r="G78" s="1"/>
  <c r="M38" i="22" s="1"/>
  <c r="G148" i="6"/>
  <c r="G144"/>
  <c r="L129"/>
  <c r="W130"/>
  <c r="W152"/>
  <c r="W136"/>
  <c r="E143"/>
  <c r="P140"/>
  <c r="P134"/>
  <c r="X146"/>
  <c r="X144"/>
  <c r="N145"/>
  <c r="N153"/>
  <c r="N138"/>
  <c r="T129"/>
  <c r="Y131" i="19"/>
  <c r="S149" i="6"/>
  <c r="S145"/>
  <c r="R153"/>
  <c r="R132"/>
  <c r="G139"/>
  <c r="G150"/>
  <c r="W140"/>
  <c r="W147"/>
  <c r="P128"/>
  <c r="E136"/>
  <c r="E149"/>
  <c r="E147"/>
  <c r="E133" i="19"/>
  <c r="E131"/>
  <c r="E136"/>
  <c r="E152"/>
  <c r="E143"/>
  <c r="E139"/>
  <c r="T137" i="6"/>
  <c r="T145"/>
  <c r="T141"/>
  <c r="T147"/>
  <c r="T149"/>
  <c r="P143"/>
  <c r="P153"/>
  <c r="P132"/>
  <c r="X135"/>
  <c r="X141"/>
  <c r="X138"/>
  <c r="X153"/>
  <c r="X133"/>
  <c r="X148"/>
  <c r="E129"/>
  <c r="J128"/>
  <c r="N147"/>
  <c r="N135"/>
  <c r="N131"/>
  <c r="U129"/>
  <c r="Y153" i="19"/>
  <c r="Y149"/>
  <c r="Y133"/>
  <c r="S152" i="6"/>
  <c r="S131"/>
  <c r="S135"/>
  <c r="R137"/>
  <c r="R134"/>
  <c r="R139"/>
  <c r="R145"/>
  <c r="J153"/>
  <c r="J147"/>
  <c r="J142"/>
  <c r="V136"/>
  <c r="V133"/>
  <c r="F140"/>
  <c r="Q142"/>
  <c r="Q152"/>
  <c r="K144"/>
  <c r="H139"/>
  <c r="H146"/>
  <c r="H142"/>
  <c r="H136"/>
  <c r="L148"/>
  <c r="L150"/>
  <c r="K128"/>
  <c r="O138"/>
  <c r="O133"/>
  <c r="O152"/>
  <c r="O143"/>
  <c r="O136"/>
  <c r="O147"/>
  <c r="M146"/>
  <c r="M137"/>
  <c r="M140"/>
  <c r="G129"/>
  <c r="F40" i="19"/>
  <c r="F65" s="1"/>
  <c r="F167" i="6"/>
  <c r="N119"/>
  <c r="N154"/>
  <c r="E119"/>
  <c r="E154"/>
  <c r="U154"/>
  <c r="U119"/>
  <c r="AE3" i="22"/>
  <c r="Y101" i="6"/>
  <c r="Y100"/>
  <c r="Y96"/>
  <c r="Y112"/>
  <c r="Y108"/>
  <c r="Y103"/>
  <c r="Y80"/>
  <c r="C10" s="1"/>
  <c r="Y102"/>
  <c r="Y105"/>
  <c r="Y98"/>
  <c r="Y94"/>
  <c r="Y117"/>
  <c r="Y107"/>
  <c r="Y113"/>
  <c r="Y115"/>
  <c r="Y109"/>
  <c r="Y93"/>
  <c r="Y99"/>
  <c r="Y106"/>
  <c r="Y97"/>
  <c r="Y111"/>
  <c r="Y95"/>
  <c r="Y110"/>
  <c r="Y104"/>
  <c r="Y116"/>
  <c r="Y114"/>
  <c r="P135"/>
  <c r="W131"/>
  <c r="E144"/>
  <c r="T130"/>
  <c r="U141"/>
  <c r="X154"/>
  <c r="X119"/>
  <c r="Y119" i="19"/>
  <c r="Y154"/>
  <c r="S119" i="6"/>
  <c r="S154"/>
  <c r="Y140" i="19"/>
  <c r="S150" i="6"/>
  <c r="Y92"/>
  <c r="Y90"/>
  <c r="Y127" s="1"/>
  <c r="AE5" i="22"/>
  <c r="Y91" i="6"/>
  <c r="F50" i="19"/>
  <c r="F75" s="1"/>
  <c r="L35" i="22" s="1"/>
  <c r="F177" i="6"/>
  <c r="P141"/>
  <c r="J151"/>
  <c r="V149"/>
  <c r="V150"/>
  <c r="H48" i="19"/>
  <c r="H73" s="1"/>
  <c r="N33" i="22" s="1"/>
  <c r="H175" i="6"/>
  <c r="W119"/>
  <c r="W154"/>
  <c r="E119" i="19"/>
  <c r="E154"/>
  <c r="F170" i="6"/>
  <c r="F43" i="19"/>
  <c r="F68" s="1"/>
  <c r="L28" i="22" s="1"/>
  <c r="J154" i="6"/>
  <c r="J119"/>
  <c r="F154"/>
  <c r="F119"/>
  <c r="K119"/>
  <c r="K154"/>
  <c r="O130"/>
  <c r="M138"/>
  <c r="F171"/>
  <c r="G141"/>
  <c r="E148" i="19"/>
  <c r="T142" i="6"/>
  <c r="T131"/>
  <c r="N143"/>
  <c r="Y146" i="19"/>
  <c r="S146" i="6"/>
  <c r="R133"/>
  <c r="R135"/>
  <c r="G130"/>
  <c r="G145"/>
  <c r="W138"/>
  <c r="M128"/>
  <c r="E146"/>
  <c r="E137" i="19"/>
  <c r="E132"/>
  <c r="T143" i="6"/>
  <c r="P130"/>
  <c r="P147"/>
  <c r="X143"/>
  <c r="N133"/>
  <c r="N137"/>
  <c r="Y137" i="19"/>
  <c r="Y152"/>
  <c r="S132" i="6"/>
  <c r="J134"/>
  <c r="V153"/>
  <c r="V138"/>
  <c r="V144"/>
  <c r="U148"/>
  <c r="U149"/>
  <c r="U133"/>
  <c r="F145"/>
  <c r="Q148"/>
  <c r="Q131"/>
  <c r="R128"/>
  <c r="K139"/>
  <c r="K147"/>
  <c r="H132"/>
  <c r="L139"/>
  <c r="K129"/>
  <c r="O131"/>
  <c r="O144"/>
  <c r="M148"/>
  <c r="H119"/>
  <c r="H154"/>
  <c r="G154"/>
  <c r="G119"/>
  <c r="T154"/>
  <c r="T119"/>
  <c r="G41" i="19"/>
  <c r="G66" s="1"/>
  <c r="M26" i="22" s="1"/>
  <c r="G168" i="6"/>
  <c r="P154"/>
  <c r="P119"/>
  <c r="R154"/>
  <c r="R119"/>
  <c r="F165"/>
  <c r="F38" i="19"/>
  <c r="F63" s="1"/>
  <c r="G36"/>
  <c r="G61" s="1"/>
  <c r="G163" i="6"/>
  <c r="F173"/>
  <c r="F46" i="19"/>
  <c r="F71" s="1"/>
  <c r="L31" i="22" s="1"/>
  <c r="F37" i="19"/>
  <c r="F62" s="1"/>
  <c r="E181" i="6"/>
  <c r="V154"/>
  <c r="V119"/>
  <c r="Q119"/>
  <c r="Q154"/>
  <c r="L154"/>
  <c r="L119"/>
  <c r="O119"/>
  <c r="O154"/>
  <c r="Q133"/>
  <c r="L130"/>
  <c r="M147"/>
  <c r="G135"/>
  <c r="W137"/>
  <c r="W141"/>
  <c r="E132"/>
  <c r="E134" i="19"/>
  <c r="T136" i="6"/>
  <c r="P136"/>
  <c r="P144"/>
  <c r="X139"/>
  <c r="N132"/>
  <c r="Y136" i="19"/>
  <c r="Y134"/>
  <c r="H129" i="6"/>
  <c r="S139"/>
  <c r="S153"/>
  <c r="S128"/>
  <c r="G136"/>
  <c r="W153"/>
  <c r="W146"/>
  <c r="W148"/>
  <c r="P129"/>
  <c r="I129"/>
  <c r="E142"/>
  <c r="E148"/>
  <c r="E138"/>
  <c r="E135" i="19"/>
  <c r="E153"/>
  <c r="E149"/>
  <c r="T132" i="6"/>
  <c r="T146"/>
  <c r="P146"/>
  <c r="P133"/>
  <c r="X151"/>
  <c r="X132"/>
  <c r="X140"/>
  <c r="X137"/>
  <c r="N134"/>
  <c r="N144"/>
  <c r="U128"/>
  <c r="Y141" i="19"/>
  <c r="Y143"/>
  <c r="S141" i="6"/>
  <c r="S133"/>
  <c r="R152"/>
  <c r="R138"/>
  <c r="J146"/>
  <c r="J131"/>
  <c r="V129"/>
  <c r="I149"/>
  <c r="I133"/>
  <c r="G152"/>
  <c r="G131"/>
  <c r="G143"/>
  <c r="G146"/>
  <c r="G137"/>
  <c r="G149"/>
  <c r="L128"/>
  <c r="W151"/>
  <c r="W132"/>
  <c r="W133"/>
  <c r="W149"/>
  <c r="W139"/>
  <c r="W135"/>
  <c r="W144"/>
  <c r="M129"/>
  <c r="E140"/>
  <c r="E133"/>
  <c r="E135"/>
  <c r="E150"/>
  <c r="E151"/>
  <c r="E144" i="19"/>
  <c r="E142"/>
  <c r="E145"/>
  <c r="E140"/>
  <c r="E146"/>
  <c r="E151"/>
  <c r="W128" i="6"/>
  <c r="T140"/>
  <c r="T148"/>
  <c r="T138"/>
  <c r="T151"/>
  <c r="P131"/>
  <c r="P148"/>
  <c r="P142"/>
  <c r="P149"/>
  <c r="P137"/>
  <c r="P151"/>
  <c r="X130"/>
  <c r="X152"/>
  <c r="X134"/>
  <c r="X149"/>
  <c r="X147"/>
  <c r="X145"/>
  <c r="Q129"/>
  <c r="E128"/>
  <c r="J129"/>
  <c r="N146"/>
  <c r="N139"/>
  <c r="N130"/>
  <c r="N148"/>
  <c r="N151"/>
  <c r="T128"/>
  <c r="Y150" i="19"/>
  <c r="Y132"/>
  <c r="Y147"/>
  <c r="Y138"/>
  <c r="Y130"/>
  <c r="S148" i="6"/>
  <c r="S134"/>
  <c r="S142"/>
  <c r="S151"/>
  <c r="S136"/>
  <c r="S144"/>
  <c r="R144"/>
  <c r="R140"/>
  <c r="R136"/>
  <c r="R150"/>
  <c r="R147"/>
  <c r="R131"/>
  <c r="R148"/>
  <c r="S129"/>
  <c r="J152"/>
  <c r="J143"/>
  <c r="J144"/>
  <c r="J149"/>
  <c r="J141"/>
  <c r="J137"/>
  <c r="J135"/>
  <c r="I130"/>
  <c r="I131"/>
  <c r="I143"/>
  <c r="I139"/>
  <c r="I141"/>
  <c r="X128"/>
  <c r="V142"/>
  <c r="V134"/>
  <c r="V151"/>
  <c r="V131"/>
  <c r="V132"/>
  <c r="F176"/>
  <c r="U151"/>
  <c r="U143"/>
  <c r="U136"/>
  <c r="U144"/>
  <c r="F150"/>
  <c r="F152"/>
  <c r="F136"/>
  <c r="F147"/>
  <c r="F130"/>
  <c r="F139"/>
  <c r="F128"/>
  <c r="Q140"/>
  <c r="Q141"/>
  <c r="Q151"/>
  <c r="Q145"/>
  <c r="Q134"/>
  <c r="R129"/>
  <c r="K143"/>
  <c r="K133"/>
  <c r="K137"/>
  <c r="K149"/>
  <c r="K130"/>
  <c r="H138"/>
  <c r="H140"/>
  <c r="H141"/>
  <c r="H145"/>
  <c r="H148"/>
  <c r="H135"/>
  <c r="L134"/>
  <c r="L131"/>
  <c r="L149"/>
  <c r="L145"/>
  <c r="L147"/>
  <c r="O148"/>
  <c r="O150"/>
  <c r="O142"/>
  <c r="O134"/>
  <c r="M142"/>
  <c r="M130"/>
  <c r="M144"/>
  <c r="M133"/>
  <c r="M153"/>
  <c r="G128"/>
  <c r="I154"/>
  <c r="I119"/>
  <c r="M119"/>
  <c r="M154"/>
  <c r="J148"/>
  <c r="J139"/>
  <c r="J140"/>
  <c r="I153"/>
  <c r="I151"/>
  <c r="I134"/>
  <c r="I136"/>
  <c r="I146"/>
  <c r="V141"/>
  <c r="V130"/>
  <c r="V146"/>
  <c r="G164"/>
  <c r="U142"/>
  <c r="U134"/>
  <c r="U153"/>
  <c r="U135"/>
  <c r="U130"/>
  <c r="U150"/>
  <c r="F149"/>
  <c r="F132"/>
  <c r="F142"/>
  <c r="Q136"/>
  <c r="Q149"/>
  <c r="Q137"/>
  <c r="Q143"/>
  <c r="K153"/>
  <c r="K141"/>
  <c r="K135"/>
  <c r="H150"/>
  <c r="H130"/>
  <c r="O128"/>
  <c r="L137"/>
  <c r="L152"/>
  <c r="L142"/>
  <c r="O153"/>
  <c r="O145"/>
  <c r="O139"/>
  <c r="O146"/>
  <c r="O137"/>
  <c r="O140"/>
  <c r="M136"/>
  <c r="M149"/>
  <c r="M139"/>
  <c r="F80" i="19" l="1"/>
  <c r="Y136" i="6"/>
  <c r="Y151"/>
  <c r="G174"/>
  <c r="H47" i="19" s="1"/>
  <c r="H72" s="1"/>
  <c r="N32" i="22" s="1"/>
  <c r="G178" i="6"/>
  <c r="H178" s="1"/>
  <c r="I51" i="19" s="1"/>
  <c r="I76" s="1"/>
  <c r="O36" i="22" s="1"/>
  <c r="G172" i="6"/>
  <c r="Y134"/>
  <c r="Y153"/>
  <c r="G169"/>
  <c r="G180"/>
  <c r="H53" i="19" s="1"/>
  <c r="H78" s="1"/>
  <c r="N38" i="22" s="1"/>
  <c r="Y132" i="6"/>
  <c r="G166"/>
  <c r="G179"/>
  <c r="H52" i="19" s="1"/>
  <c r="H77" s="1"/>
  <c r="N37" i="22" s="1"/>
  <c r="Y129" i="6"/>
  <c r="X156"/>
  <c r="F181"/>
  <c r="G156"/>
  <c r="Y157" i="19"/>
  <c r="Y128" i="6"/>
  <c r="Y143"/>
  <c r="Y146"/>
  <c r="Y139"/>
  <c r="Y149"/>
  <c r="Y141"/>
  <c r="K156"/>
  <c r="J156"/>
  <c r="S156"/>
  <c r="L156"/>
  <c r="R156"/>
  <c r="F156"/>
  <c r="T156"/>
  <c r="Q156"/>
  <c r="I156"/>
  <c r="P156"/>
  <c r="O156"/>
  <c r="W156"/>
  <c r="H156"/>
  <c r="V156"/>
  <c r="E156"/>
  <c r="E157" s="1"/>
  <c r="U156"/>
  <c r="N156"/>
  <c r="M156"/>
  <c r="Y119"/>
  <c r="Y154"/>
  <c r="L25" i="22"/>
  <c r="L22"/>
  <c r="F112" i="19"/>
  <c r="F100"/>
  <c r="F104"/>
  <c r="F113"/>
  <c r="F105"/>
  <c r="F111"/>
  <c r="F116"/>
  <c r="F97"/>
  <c r="F102"/>
  <c r="F117"/>
  <c r="F95"/>
  <c r="F96"/>
  <c r="F98"/>
  <c r="F108"/>
  <c r="F103"/>
  <c r="F114"/>
  <c r="F109"/>
  <c r="F115"/>
  <c r="F101"/>
  <c r="F106"/>
  <c r="F99"/>
  <c r="F110"/>
  <c r="F94"/>
  <c r="F107"/>
  <c r="M21" i="22"/>
  <c r="H41" i="19"/>
  <c r="H66" s="1"/>
  <c r="N26" i="22" s="1"/>
  <c r="H168" i="6"/>
  <c r="G40" i="19"/>
  <c r="G65" s="1"/>
  <c r="M25" i="22" s="1"/>
  <c r="G167" i="6"/>
  <c r="Y148"/>
  <c r="Y130"/>
  <c r="Y144"/>
  <c r="Y142"/>
  <c r="Y145"/>
  <c r="Y138"/>
  <c r="H36" i="19"/>
  <c r="H61" s="1"/>
  <c r="H163" i="6"/>
  <c r="G38" i="19"/>
  <c r="G63" s="1"/>
  <c r="G165" i="6"/>
  <c r="G171"/>
  <c r="G44" i="19"/>
  <c r="G69" s="1"/>
  <c r="M29" i="22" s="1"/>
  <c r="E156" i="19"/>
  <c r="E157" s="1"/>
  <c r="Y150" i="6"/>
  <c r="Y135"/>
  <c r="Y140"/>
  <c r="Y137"/>
  <c r="H37" i="19"/>
  <c r="H62" s="1"/>
  <c r="N22" i="22" s="1"/>
  <c r="H164" i="6"/>
  <c r="G43" i="19"/>
  <c r="G68" s="1"/>
  <c r="M28" i="22" s="1"/>
  <c r="G170" i="6"/>
  <c r="G49" i="19"/>
  <c r="G74" s="1"/>
  <c r="M34" i="22" s="1"/>
  <c r="G176" i="6"/>
  <c r="G46" i="19"/>
  <c r="G71" s="1"/>
  <c r="M31" i="22" s="1"/>
  <c r="G173" i="6"/>
  <c r="F91" i="19"/>
  <c r="F92"/>
  <c r="L23" i="22"/>
  <c r="F90" i="19"/>
  <c r="F127" s="1"/>
  <c r="F93"/>
  <c r="I48"/>
  <c r="I73" s="1"/>
  <c r="O33" i="22" s="1"/>
  <c r="I175" i="6"/>
  <c r="G50" i="19"/>
  <c r="G75" s="1"/>
  <c r="M35" i="22" s="1"/>
  <c r="G177" i="6"/>
  <c r="Y147"/>
  <c r="Y152"/>
  <c r="Y131"/>
  <c r="Y133"/>
  <c r="F151" i="19" l="1"/>
  <c r="G80"/>
  <c r="F136"/>
  <c r="H180" i="6"/>
  <c r="I180" s="1"/>
  <c r="H174"/>
  <c r="I174" s="1"/>
  <c r="I178"/>
  <c r="J51" i="19" s="1"/>
  <c r="J76" s="1"/>
  <c r="P36" i="22" s="1"/>
  <c r="H45" i="19"/>
  <c r="H70" s="1"/>
  <c r="N30" i="22" s="1"/>
  <c r="H172" i="6"/>
  <c r="H51" i="19"/>
  <c r="H76" s="1"/>
  <c r="N36" i="22" s="1"/>
  <c r="H42" i="19"/>
  <c r="H67" s="1"/>
  <c r="N27" i="22" s="1"/>
  <c r="H169" i="6"/>
  <c r="H166"/>
  <c r="H39" i="19"/>
  <c r="H64" s="1"/>
  <c r="N24" i="22" s="1"/>
  <c r="F157" i="6"/>
  <c r="G157" s="1"/>
  <c r="H157" s="1"/>
  <c r="I157" s="1"/>
  <c r="J157" s="1"/>
  <c r="K157" s="1"/>
  <c r="L157" s="1"/>
  <c r="M157" s="1"/>
  <c r="N157" s="1"/>
  <c r="O157" s="1"/>
  <c r="P157" s="1"/>
  <c r="Q157" s="1"/>
  <c r="R157" s="1"/>
  <c r="S157" s="1"/>
  <c r="T157" s="1"/>
  <c r="U157" s="1"/>
  <c r="V157" s="1"/>
  <c r="W157" s="1"/>
  <c r="X157" s="1"/>
  <c r="F129" i="19"/>
  <c r="F144"/>
  <c r="H179" i="6"/>
  <c r="I52" i="19" s="1"/>
  <c r="I77" s="1"/>
  <c r="O37" i="22" s="1"/>
  <c r="F142" i="19"/>
  <c r="G98"/>
  <c r="F146"/>
  <c r="F135"/>
  <c r="F149"/>
  <c r="F138"/>
  <c r="G100"/>
  <c r="F153"/>
  <c r="Y157" i="6"/>
  <c r="H49" i="19"/>
  <c r="H74" s="1"/>
  <c r="N34" i="22" s="1"/>
  <c r="H176" i="6"/>
  <c r="H43" i="19"/>
  <c r="H68" s="1"/>
  <c r="N28" i="22" s="1"/>
  <c r="H170" i="6"/>
  <c r="I37" i="19"/>
  <c r="I62" s="1"/>
  <c r="O22" i="22" s="1"/>
  <c r="I164" i="6"/>
  <c r="H44" i="19"/>
  <c r="H69" s="1"/>
  <c r="N29" i="22" s="1"/>
  <c r="H171" i="6"/>
  <c r="N21" i="22"/>
  <c r="H50" i="19"/>
  <c r="H75" s="1"/>
  <c r="N35" i="22" s="1"/>
  <c r="H177" i="6"/>
  <c r="I36" i="19"/>
  <c r="I61" s="1"/>
  <c r="I163" i="6"/>
  <c r="H40" i="19"/>
  <c r="H65" s="1"/>
  <c r="N25" i="22" s="1"/>
  <c r="H167" i="6"/>
  <c r="F154" i="19"/>
  <c r="F119"/>
  <c r="G117"/>
  <c r="G107"/>
  <c r="G114"/>
  <c r="G111"/>
  <c r="G102"/>
  <c r="G105"/>
  <c r="F139"/>
  <c r="G103"/>
  <c r="G94"/>
  <c r="G97"/>
  <c r="G95"/>
  <c r="G108"/>
  <c r="G104"/>
  <c r="F147"/>
  <c r="F152"/>
  <c r="F145"/>
  <c r="F148"/>
  <c r="F137"/>
  <c r="G110"/>
  <c r="G106"/>
  <c r="G96"/>
  <c r="G99"/>
  <c r="F131"/>
  <c r="F140"/>
  <c r="F132"/>
  <c r="F141"/>
  <c r="H46"/>
  <c r="H71" s="1"/>
  <c r="N31" i="22" s="1"/>
  <c r="H173" i="6"/>
  <c r="G93" i="19"/>
  <c r="G90"/>
  <c r="G127" s="1"/>
  <c r="G92"/>
  <c r="M23" i="22"/>
  <c r="G91" i="19"/>
  <c r="J48"/>
  <c r="J73" s="1"/>
  <c r="P33" i="22" s="1"/>
  <c r="J175" i="6"/>
  <c r="H38" i="19"/>
  <c r="H63" s="1"/>
  <c r="H165" i="6"/>
  <c r="I41" i="19"/>
  <c r="I66" s="1"/>
  <c r="O26" i="22" s="1"/>
  <c r="I168" i="6"/>
  <c r="F130" i="19"/>
  <c r="F128"/>
  <c r="G181" i="6"/>
  <c r="G101" i="19"/>
  <c r="G109"/>
  <c r="G112"/>
  <c r="G115"/>
  <c r="G113"/>
  <c r="G116"/>
  <c r="F143"/>
  <c r="F133"/>
  <c r="F134"/>
  <c r="F150"/>
  <c r="I47" l="1"/>
  <c r="I72" s="1"/>
  <c r="O32" i="22" s="1"/>
  <c r="H80" i="19"/>
  <c r="I53"/>
  <c r="I78" s="1"/>
  <c r="O38" i="22" s="1"/>
  <c r="J178" i="6"/>
  <c r="K178" s="1"/>
  <c r="I172"/>
  <c r="I45" i="19"/>
  <c r="I70" s="1"/>
  <c r="O30" i="22" s="1"/>
  <c r="I169" i="6"/>
  <c r="I42" i="19"/>
  <c r="I67" s="1"/>
  <c r="O27" i="22" s="1"/>
  <c r="I166" i="6"/>
  <c r="I39" i="19"/>
  <c r="I64" s="1"/>
  <c r="O24" i="22" s="1"/>
  <c r="G152" i="19"/>
  <c r="G149"/>
  <c r="G141"/>
  <c r="I179" i="6"/>
  <c r="G133" i="19"/>
  <c r="G136"/>
  <c r="H114"/>
  <c r="G134"/>
  <c r="G138"/>
  <c r="G147"/>
  <c r="G143"/>
  <c r="G145"/>
  <c r="G140"/>
  <c r="F156"/>
  <c r="F157" s="1"/>
  <c r="G131"/>
  <c r="J53"/>
  <c r="J78" s="1"/>
  <c r="P38" i="22" s="1"/>
  <c r="J180" i="6"/>
  <c r="I46" i="19"/>
  <c r="I71" s="1"/>
  <c r="O31" i="22" s="1"/>
  <c r="I173" i="6"/>
  <c r="O21" i="22"/>
  <c r="J37" i="19"/>
  <c r="J62" s="1"/>
  <c r="J164" i="6"/>
  <c r="I176"/>
  <c r="I49" i="19"/>
  <c r="I74" s="1"/>
  <c r="O34" i="22" s="1"/>
  <c r="K48" i="19"/>
  <c r="K73" s="1"/>
  <c r="Q33" i="22" s="1"/>
  <c r="K175" i="6"/>
  <c r="I40" i="19"/>
  <c r="I65" s="1"/>
  <c r="O25" i="22" s="1"/>
  <c r="I167" i="6"/>
  <c r="J163"/>
  <c r="J36" i="19"/>
  <c r="J61" s="1"/>
  <c r="G150"/>
  <c r="G151"/>
  <c r="H112"/>
  <c r="H110"/>
  <c r="H107"/>
  <c r="H95"/>
  <c r="H93"/>
  <c r="H104"/>
  <c r="H116"/>
  <c r="G135"/>
  <c r="G153"/>
  <c r="G146"/>
  <c r="G128"/>
  <c r="G132"/>
  <c r="G148"/>
  <c r="H94"/>
  <c r="H99"/>
  <c r="H103"/>
  <c r="H109"/>
  <c r="H102"/>
  <c r="N23" i="22"/>
  <c r="H92" i="19"/>
  <c r="H90"/>
  <c r="H127" s="1"/>
  <c r="H91"/>
  <c r="J47"/>
  <c r="J72" s="1"/>
  <c r="P32" i="22" s="1"/>
  <c r="J174" i="6"/>
  <c r="G154" i="19"/>
  <c r="G119"/>
  <c r="I50"/>
  <c r="I75" s="1"/>
  <c r="O35" i="22" s="1"/>
  <c r="I177" i="6"/>
  <c r="I44" i="19"/>
  <c r="I69" s="1"/>
  <c r="O29" i="22" s="1"/>
  <c r="I171" i="6"/>
  <c r="I43" i="19"/>
  <c r="I68" s="1"/>
  <c r="O28" i="22" s="1"/>
  <c r="I170" i="6"/>
  <c r="G137" i="19"/>
  <c r="G139"/>
  <c r="H96"/>
  <c r="H111"/>
  <c r="H106"/>
  <c r="H117"/>
  <c r="H100"/>
  <c r="H108"/>
  <c r="J41"/>
  <c r="J66" s="1"/>
  <c r="P26" i="22" s="1"/>
  <c r="J168" i="6"/>
  <c r="I38" i="19"/>
  <c r="I63" s="1"/>
  <c r="I165" i="6"/>
  <c r="G130" i="19"/>
  <c r="G129"/>
  <c r="G142"/>
  <c r="G144"/>
  <c r="H181" i="6"/>
  <c r="H115" i="19"/>
  <c r="H97"/>
  <c r="H105"/>
  <c r="H98"/>
  <c r="H113"/>
  <c r="H101"/>
  <c r="I80" l="1"/>
  <c r="H142"/>
  <c r="K51"/>
  <c r="K76" s="1"/>
  <c r="Q36" i="22" s="1"/>
  <c r="H148" i="19"/>
  <c r="J172" i="6"/>
  <c r="J45" i="19"/>
  <c r="J70" s="1"/>
  <c r="P30" i="22" s="1"/>
  <c r="J169" i="6"/>
  <c r="J42" i="19"/>
  <c r="J67" s="1"/>
  <c r="P27" i="22" s="1"/>
  <c r="J39" i="19"/>
  <c r="J64" s="1"/>
  <c r="P24" i="22" s="1"/>
  <c r="J166" i="6"/>
  <c r="J52" i="19"/>
  <c r="J77" s="1"/>
  <c r="P37" i="22" s="1"/>
  <c r="J179" i="6"/>
  <c r="H133" i="19"/>
  <c r="H129"/>
  <c r="H150"/>
  <c r="H152"/>
  <c r="I181" i="6"/>
  <c r="H138" i="19"/>
  <c r="H134"/>
  <c r="H136"/>
  <c r="H144"/>
  <c r="H140"/>
  <c r="H130"/>
  <c r="G156"/>
  <c r="G157" s="1"/>
  <c r="H145"/>
  <c r="K41"/>
  <c r="K66" s="1"/>
  <c r="Q26" i="22" s="1"/>
  <c r="K168" i="6"/>
  <c r="H154" i="19"/>
  <c r="H119"/>
  <c r="J40"/>
  <c r="J65" s="1"/>
  <c r="P25" i="22" s="1"/>
  <c r="J167" i="6"/>
  <c r="K37" i="19"/>
  <c r="K62" s="1"/>
  <c r="Q22" i="22" s="1"/>
  <c r="K164" i="6"/>
  <c r="J46" i="19"/>
  <c r="J71" s="1"/>
  <c r="P31" i="22" s="1"/>
  <c r="J173" i="6"/>
  <c r="I92" i="19"/>
  <c r="O23" i="22"/>
  <c r="I91" i="19"/>
  <c r="I90"/>
  <c r="I127" s="1"/>
  <c r="J44"/>
  <c r="J69" s="1"/>
  <c r="P29" i="22" s="1"/>
  <c r="J171" i="6"/>
  <c r="J49" i="19"/>
  <c r="J74" s="1"/>
  <c r="P34" i="22" s="1"/>
  <c r="J176" i="6"/>
  <c r="H146" i="19"/>
  <c r="H153"/>
  <c r="I99"/>
  <c r="I98"/>
  <c r="I96"/>
  <c r="I117"/>
  <c r="I95"/>
  <c r="I94"/>
  <c r="H151"/>
  <c r="H135"/>
  <c r="H137"/>
  <c r="H128"/>
  <c r="H139"/>
  <c r="H131"/>
  <c r="H132"/>
  <c r="I113"/>
  <c r="I115"/>
  <c r="I110"/>
  <c r="I101"/>
  <c r="I116"/>
  <c r="I114"/>
  <c r="J38"/>
  <c r="J63" s="1"/>
  <c r="J165" i="6"/>
  <c r="K36" i="19"/>
  <c r="K61" s="1"/>
  <c r="K163" i="6"/>
  <c r="L175"/>
  <c r="L48" i="19"/>
  <c r="L73" s="1"/>
  <c r="R33" i="22" s="1"/>
  <c r="K53" i="19"/>
  <c r="K78" s="1"/>
  <c r="Q38" i="22" s="1"/>
  <c r="K180" i="6"/>
  <c r="H149" i="19"/>
  <c r="I112"/>
  <c r="I107"/>
  <c r="I106"/>
  <c r="I111"/>
  <c r="I100"/>
  <c r="I137" s="1"/>
  <c r="I103"/>
  <c r="I104"/>
  <c r="L51"/>
  <c r="L76" s="1"/>
  <c r="R36" i="22" s="1"/>
  <c r="L178" i="6"/>
  <c r="J43" i="19"/>
  <c r="J68" s="1"/>
  <c r="P28" i="22" s="1"/>
  <c r="J170" i="6"/>
  <c r="J50" i="19"/>
  <c r="J75" s="1"/>
  <c r="P35" i="22" s="1"/>
  <c r="J177" i="6"/>
  <c r="K47" i="19"/>
  <c r="K72" s="1"/>
  <c r="Q32" i="22" s="1"/>
  <c r="K174" i="6"/>
  <c r="P21" i="22"/>
  <c r="P22"/>
  <c r="H143" i="19"/>
  <c r="H141"/>
  <c r="H147"/>
  <c r="I97"/>
  <c r="I93"/>
  <c r="I105"/>
  <c r="I109"/>
  <c r="I108"/>
  <c r="I102"/>
  <c r="J80" l="1"/>
  <c r="K172" i="6"/>
  <c r="K45" i="19"/>
  <c r="K70" s="1"/>
  <c r="Q30" i="22" s="1"/>
  <c r="K42" i="19"/>
  <c r="K67" s="1"/>
  <c r="Q27" i="22" s="1"/>
  <c r="K169" i="6"/>
  <c r="K39" i="19"/>
  <c r="K64" s="1"/>
  <c r="Q24" i="22" s="1"/>
  <c r="K166" i="6"/>
  <c r="I130" i="19"/>
  <c r="J93"/>
  <c r="I139"/>
  <c r="I145"/>
  <c r="K52"/>
  <c r="K77" s="1"/>
  <c r="Q37" i="22" s="1"/>
  <c r="K179" i="6"/>
  <c r="I142" i="19"/>
  <c r="J95"/>
  <c r="J96"/>
  <c r="J105"/>
  <c r="J98"/>
  <c r="I134"/>
  <c r="J94"/>
  <c r="I153"/>
  <c r="J111"/>
  <c r="I149"/>
  <c r="I151"/>
  <c r="J115"/>
  <c r="I147"/>
  <c r="H156"/>
  <c r="H157" s="1"/>
  <c r="J104"/>
  <c r="J110"/>
  <c r="J97"/>
  <c r="J108"/>
  <c r="J101"/>
  <c r="J102"/>
  <c r="J103"/>
  <c r="J109"/>
  <c r="J114"/>
  <c r="J117"/>
  <c r="J119" s="1"/>
  <c r="J112"/>
  <c r="J149" s="1"/>
  <c r="J100"/>
  <c r="J99"/>
  <c r="I141"/>
  <c r="I132"/>
  <c r="I136"/>
  <c r="I129"/>
  <c r="K50"/>
  <c r="K75" s="1"/>
  <c r="Q35" i="22" s="1"/>
  <c r="K177" i="6"/>
  <c r="M51" i="19"/>
  <c r="M76" s="1"/>
  <c r="S36" i="22" s="1"/>
  <c r="M178" i="6"/>
  <c r="K176"/>
  <c r="K49" i="19"/>
  <c r="K74" s="1"/>
  <c r="Q34" i="22" s="1"/>
  <c r="L37" i="19"/>
  <c r="L62" s="1"/>
  <c r="L164" i="6"/>
  <c r="K40" i="19"/>
  <c r="K65" s="1"/>
  <c r="Q25" i="22" s="1"/>
  <c r="K167" i="6"/>
  <c r="L41" i="19"/>
  <c r="L66" s="1"/>
  <c r="R26" i="22" s="1"/>
  <c r="L168" i="6"/>
  <c r="Q21" i="22"/>
  <c r="J181" i="6"/>
  <c r="I146" i="19"/>
  <c r="J107"/>
  <c r="J106"/>
  <c r="J113"/>
  <c r="J116"/>
  <c r="I140"/>
  <c r="I144"/>
  <c r="I138"/>
  <c r="I131"/>
  <c r="I135"/>
  <c r="I128"/>
  <c r="L47"/>
  <c r="L72" s="1"/>
  <c r="R32" i="22" s="1"/>
  <c r="L174" i="6"/>
  <c r="K43" i="19"/>
  <c r="K68" s="1"/>
  <c r="Q28" i="22" s="1"/>
  <c r="K170" i="6"/>
  <c r="L53" i="19"/>
  <c r="L78" s="1"/>
  <c r="R38" i="22" s="1"/>
  <c r="L180" i="6"/>
  <c r="L163"/>
  <c r="L36" i="19"/>
  <c r="L61" s="1"/>
  <c r="J92"/>
  <c r="P23" i="22"/>
  <c r="J90" i="19"/>
  <c r="J127" s="1"/>
  <c r="J91"/>
  <c r="K171" i="6"/>
  <c r="K44" i="19"/>
  <c r="K69" s="1"/>
  <c r="Q29" i="22" s="1"/>
  <c r="K46" i="19"/>
  <c r="K71" s="1"/>
  <c r="Q31" i="22" s="1"/>
  <c r="K173" i="6"/>
  <c r="I143" i="19"/>
  <c r="I150"/>
  <c r="I133"/>
  <c r="M48"/>
  <c r="M73" s="1"/>
  <c r="S33" i="22" s="1"/>
  <c r="M175" i="6"/>
  <c r="K38" i="19"/>
  <c r="K63" s="1"/>
  <c r="K165" i="6"/>
  <c r="I154" i="19"/>
  <c r="I119"/>
  <c r="I148"/>
  <c r="I152"/>
  <c r="K80" l="1"/>
  <c r="J146"/>
  <c r="J135"/>
  <c r="L45"/>
  <c r="L70" s="1"/>
  <c r="R30" i="22" s="1"/>
  <c r="L172" i="6"/>
  <c r="L42" i="19"/>
  <c r="L67" s="1"/>
  <c r="R27" i="22" s="1"/>
  <c r="L169" i="6"/>
  <c r="J140" i="19"/>
  <c r="L39"/>
  <c r="L64" s="1"/>
  <c r="R24" i="22" s="1"/>
  <c r="L166" i="6"/>
  <c r="J136" i="19"/>
  <c r="J152"/>
  <c r="J132"/>
  <c r="J133"/>
  <c r="L52"/>
  <c r="L77" s="1"/>
  <c r="R37" i="22" s="1"/>
  <c r="L179" i="6"/>
  <c r="K181"/>
  <c r="J131" i="19"/>
  <c r="J145"/>
  <c r="J128"/>
  <c r="J150"/>
  <c r="K96"/>
  <c r="J138"/>
  <c r="J141"/>
  <c r="K115"/>
  <c r="J134"/>
  <c r="J142"/>
  <c r="J153"/>
  <c r="K97"/>
  <c r="J147"/>
  <c r="J148"/>
  <c r="J139"/>
  <c r="K103"/>
  <c r="I156"/>
  <c r="I157" s="1"/>
  <c r="J137"/>
  <c r="R21" i="22"/>
  <c r="N175" i="6"/>
  <c r="N48" i="19"/>
  <c r="N73" s="1"/>
  <c r="T33" i="22" s="1"/>
  <c r="L171" i="6"/>
  <c r="L44" i="19"/>
  <c r="L69" s="1"/>
  <c r="R29" i="22" s="1"/>
  <c r="M53" i="19"/>
  <c r="M78" s="1"/>
  <c r="S38" i="22" s="1"/>
  <c r="M180" i="6"/>
  <c r="M47" i="19"/>
  <c r="M72" s="1"/>
  <c r="S32" i="22" s="1"/>
  <c r="M174" i="6"/>
  <c r="K101" i="19"/>
  <c r="K92"/>
  <c r="K90"/>
  <c r="K127" s="1"/>
  <c r="Q23" i="22"/>
  <c r="K91" i="19"/>
  <c r="L167" i="6"/>
  <c r="L40" i="19"/>
  <c r="L65" s="1"/>
  <c r="R25" i="22" s="1"/>
  <c r="N51" i="19"/>
  <c r="N76" s="1"/>
  <c r="T36" i="22" s="1"/>
  <c r="N178" i="6"/>
  <c r="J129" i="19"/>
  <c r="K111"/>
  <c r="K113"/>
  <c r="K106"/>
  <c r="K117"/>
  <c r="K119" s="1"/>
  <c r="K108"/>
  <c r="K100"/>
  <c r="J130"/>
  <c r="J151"/>
  <c r="J154"/>
  <c r="K114"/>
  <c r="K98"/>
  <c r="K105"/>
  <c r="K95"/>
  <c r="K94"/>
  <c r="K93"/>
  <c r="L38"/>
  <c r="L63" s="1"/>
  <c r="L165" i="6"/>
  <c r="M36" i="19"/>
  <c r="M61" s="1"/>
  <c r="M163" i="6"/>
  <c r="L43" i="19"/>
  <c r="L68" s="1"/>
  <c r="R28" i="22" s="1"/>
  <c r="L170" i="6"/>
  <c r="J144" i="19"/>
  <c r="J143"/>
  <c r="R22" i="22"/>
  <c r="L49" i="19"/>
  <c r="L74" s="1"/>
  <c r="R34" i="22" s="1"/>
  <c r="L176" i="6"/>
  <c r="K107" i="19"/>
  <c r="K104"/>
  <c r="K116"/>
  <c r="K99"/>
  <c r="K112"/>
  <c r="L46"/>
  <c r="L71" s="1"/>
  <c r="R31" i="22" s="1"/>
  <c r="L173" i="6"/>
  <c r="M41" i="19"/>
  <c r="M66" s="1"/>
  <c r="S26" i="22" s="1"/>
  <c r="M168" i="6"/>
  <c r="M37" i="19"/>
  <c r="M62" s="1"/>
  <c r="S22" i="22" s="1"/>
  <c r="M164" i="6"/>
  <c r="L50" i="19"/>
  <c r="L75" s="1"/>
  <c r="R35" i="22" s="1"/>
  <c r="L177" i="6"/>
  <c r="K102" i="19"/>
  <c r="K109"/>
  <c r="K110"/>
  <c r="L80" l="1"/>
  <c r="K133"/>
  <c r="M172" i="6"/>
  <c r="M45" i="19"/>
  <c r="M70" s="1"/>
  <c r="S30" i="22" s="1"/>
  <c r="K135" i="19"/>
  <c r="K134"/>
  <c r="M39"/>
  <c r="M64" s="1"/>
  <c r="S24" i="22" s="1"/>
  <c r="M166" i="6"/>
  <c r="M169"/>
  <c r="M42" i="19"/>
  <c r="M67" s="1"/>
  <c r="S27" i="22" s="1"/>
  <c r="K146" i="19"/>
  <c r="K144"/>
  <c r="M52"/>
  <c r="M77" s="1"/>
  <c r="S37" i="22" s="1"/>
  <c r="M179" i="6"/>
  <c r="K149" i="19"/>
  <c r="K140"/>
  <c r="K141"/>
  <c r="L106"/>
  <c r="K131"/>
  <c r="K137"/>
  <c r="L99"/>
  <c r="K143"/>
  <c r="K129"/>
  <c r="L111"/>
  <c r="K147"/>
  <c r="L95"/>
  <c r="L110"/>
  <c r="J156"/>
  <c r="J157" s="1"/>
  <c r="K139"/>
  <c r="L181" i="6"/>
  <c r="L94" i="19"/>
  <c r="M50"/>
  <c r="M75" s="1"/>
  <c r="S35" i="22" s="1"/>
  <c r="M177" i="6"/>
  <c r="N41" i="19"/>
  <c r="N66" s="1"/>
  <c r="T26" i="22" s="1"/>
  <c r="N168" i="6"/>
  <c r="N53" i="19"/>
  <c r="N78" s="1"/>
  <c r="T38" i="22" s="1"/>
  <c r="N180" i="6"/>
  <c r="M171"/>
  <c r="M44" i="19"/>
  <c r="M69" s="1"/>
  <c r="S29" i="22" s="1"/>
  <c r="K151" i="19"/>
  <c r="K130"/>
  <c r="N37"/>
  <c r="N62" s="1"/>
  <c r="T22" i="22" s="1"/>
  <c r="N164" i="6"/>
  <c r="M46" i="19"/>
  <c r="M71" s="1"/>
  <c r="S31" i="22" s="1"/>
  <c r="M173" i="6"/>
  <c r="K154" i="19"/>
  <c r="K153"/>
  <c r="M49"/>
  <c r="M74" s="1"/>
  <c r="S34" i="22" s="1"/>
  <c r="M176" i="6"/>
  <c r="M43" i="19"/>
  <c r="M68" s="1"/>
  <c r="S28" i="22" s="1"/>
  <c r="M170" i="6"/>
  <c r="L92" i="19"/>
  <c r="L90"/>
  <c r="L127" s="1"/>
  <c r="R23" i="22"/>
  <c r="L91" i="19"/>
  <c r="M40"/>
  <c r="M65" s="1"/>
  <c r="S25" i="22" s="1"/>
  <c r="M167" i="6"/>
  <c r="N47" i="19"/>
  <c r="N72" s="1"/>
  <c r="T32" i="22" s="1"/>
  <c r="N174" i="6"/>
  <c r="K150" i="19"/>
  <c r="L93"/>
  <c r="L117"/>
  <c r="L107"/>
  <c r="L115"/>
  <c r="L108"/>
  <c r="K142"/>
  <c r="K152"/>
  <c r="L98"/>
  <c r="L109"/>
  <c r="L112"/>
  <c r="L103"/>
  <c r="L113"/>
  <c r="L101"/>
  <c r="N36"/>
  <c r="N61" s="1"/>
  <c r="N163" i="6"/>
  <c r="S21" i="22"/>
  <c r="M38" i="19"/>
  <c r="M63" s="1"/>
  <c r="M165" i="6"/>
  <c r="O178"/>
  <c r="O51" i="19"/>
  <c r="O76" s="1"/>
  <c r="U36" i="22" s="1"/>
  <c r="O48" i="19"/>
  <c r="O73" s="1"/>
  <c r="U33" i="22" s="1"/>
  <c r="O175" i="6"/>
  <c r="L104" i="19"/>
  <c r="L100"/>
  <c r="K136"/>
  <c r="K132"/>
  <c r="K145"/>
  <c r="K148"/>
  <c r="K128"/>
  <c r="K138"/>
  <c r="L114"/>
  <c r="L105"/>
  <c r="L97"/>
  <c r="L102"/>
  <c r="L116"/>
  <c r="L96"/>
  <c r="M80" l="1"/>
  <c r="L146"/>
  <c r="L133"/>
  <c r="L144"/>
  <c r="M93"/>
  <c r="N45"/>
  <c r="N70" s="1"/>
  <c r="T30" i="22" s="1"/>
  <c r="N172" i="6"/>
  <c r="N166"/>
  <c r="N39" i="19"/>
  <c r="N64" s="1"/>
  <c r="T24" i="22" s="1"/>
  <c r="N169" i="6"/>
  <c r="N42" i="19"/>
  <c r="N67" s="1"/>
  <c r="T27" i="22" s="1"/>
  <c r="L153" i="19"/>
  <c r="L151"/>
  <c r="N179" i="6"/>
  <c r="N52" i="19"/>
  <c r="N77" s="1"/>
  <c r="T37" i="22" s="1"/>
  <c r="L139" i="19"/>
  <c r="L137"/>
  <c r="L129"/>
  <c r="L148"/>
  <c r="L132"/>
  <c r="L131"/>
  <c r="K156"/>
  <c r="K157" s="1"/>
  <c r="L141"/>
  <c r="L130"/>
  <c r="L142"/>
  <c r="L149"/>
  <c r="S23" i="22"/>
  <c r="M92" i="19"/>
  <c r="M90"/>
  <c r="M127" s="1"/>
  <c r="M91"/>
  <c r="T21" i="22"/>
  <c r="N40" i="19"/>
  <c r="N65" s="1"/>
  <c r="T25" i="22" s="1"/>
  <c r="N167" i="6"/>
  <c r="O37" i="19"/>
  <c r="O62" s="1"/>
  <c r="U22" i="22" s="1"/>
  <c r="O164" i="6"/>
  <c r="O41" i="19"/>
  <c r="O66" s="1"/>
  <c r="U26" i="22" s="1"/>
  <c r="O168" i="6"/>
  <c r="P48" i="19"/>
  <c r="P73" s="1"/>
  <c r="V33" i="22" s="1"/>
  <c r="P175" i="6"/>
  <c r="N38" i="19"/>
  <c r="N63" s="1"/>
  <c r="N165" i="6"/>
  <c r="O36" i="19"/>
  <c r="O61" s="1"/>
  <c r="O163" i="6"/>
  <c r="M109" i="19"/>
  <c r="M100"/>
  <c r="M111"/>
  <c r="M107"/>
  <c r="M104"/>
  <c r="M98"/>
  <c r="L140"/>
  <c r="L134"/>
  <c r="M112"/>
  <c r="M110"/>
  <c r="M101"/>
  <c r="M115"/>
  <c r="M117"/>
  <c r="M103"/>
  <c r="L150"/>
  <c r="L135"/>
  <c r="L152"/>
  <c r="L147"/>
  <c r="P51"/>
  <c r="P76" s="1"/>
  <c r="V36" i="22" s="1"/>
  <c r="P178" i="6"/>
  <c r="O47" i="19"/>
  <c r="O72" s="1"/>
  <c r="U32" i="22" s="1"/>
  <c r="O174" i="6"/>
  <c r="N43" i="19"/>
  <c r="N68" s="1"/>
  <c r="T28" i="22" s="1"/>
  <c r="N170" i="6"/>
  <c r="N176"/>
  <c r="N49" i="19"/>
  <c r="N74" s="1"/>
  <c r="T34" i="22" s="1"/>
  <c r="N46" i="19"/>
  <c r="N71" s="1"/>
  <c r="T31" i="22" s="1"/>
  <c r="N173" i="6"/>
  <c r="O53" i="19"/>
  <c r="O78" s="1"/>
  <c r="U38" i="22" s="1"/>
  <c r="O180" i="6"/>
  <c r="N50" i="19"/>
  <c r="N75" s="1"/>
  <c r="T35" i="22" s="1"/>
  <c r="N177" i="6"/>
  <c r="L143" i="19"/>
  <c r="M108"/>
  <c r="M106"/>
  <c r="M97"/>
  <c r="M114"/>
  <c r="M113"/>
  <c r="L138"/>
  <c r="L145"/>
  <c r="L128"/>
  <c r="L136"/>
  <c r="L154"/>
  <c r="L119"/>
  <c r="N44"/>
  <c r="N69" s="1"/>
  <c r="T29" i="22" s="1"/>
  <c r="N171" i="6"/>
  <c r="M94" i="19"/>
  <c r="M105"/>
  <c r="M116"/>
  <c r="M95"/>
  <c r="M102"/>
  <c r="M99"/>
  <c r="M96"/>
  <c r="M181" i="6"/>
  <c r="N80" i="19" l="1"/>
  <c r="M131"/>
  <c r="M136"/>
  <c r="M130"/>
  <c r="O45"/>
  <c r="O70" s="1"/>
  <c r="U30" i="22" s="1"/>
  <c r="O172" i="6"/>
  <c r="O39" i="19"/>
  <c r="O64" s="1"/>
  <c r="U24" i="22" s="1"/>
  <c r="O166" i="6"/>
  <c r="M150" i="19"/>
  <c r="O169" i="6"/>
  <c r="O42" i="19"/>
  <c r="O67" s="1"/>
  <c r="U27" i="22" s="1"/>
  <c r="M128" i="19"/>
  <c r="O52"/>
  <c r="O77" s="1"/>
  <c r="U37" i="22" s="1"/>
  <c r="O179" i="6"/>
  <c r="M133" i="19"/>
  <c r="N100"/>
  <c r="M139"/>
  <c r="M143"/>
  <c r="N110"/>
  <c r="M138"/>
  <c r="L156"/>
  <c r="L157" s="1"/>
  <c r="M151"/>
  <c r="N181" i="6"/>
  <c r="N107" i="19"/>
  <c r="N98"/>
  <c r="M141"/>
  <c r="M146"/>
  <c r="N95"/>
  <c r="Q48"/>
  <c r="Q73" s="1"/>
  <c r="W33" i="22" s="1"/>
  <c r="Q175" i="6"/>
  <c r="P37" i="19"/>
  <c r="P62" s="1"/>
  <c r="V22" i="22" s="1"/>
  <c r="P164" i="6"/>
  <c r="O40" i="19"/>
  <c r="O65" s="1"/>
  <c r="U25" i="22" s="1"/>
  <c r="O167" i="6"/>
  <c r="O49" i="19"/>
  <c r="O74" s="1"/>
  <c r="U34" i="22" s="1"/>
  <c r="O176" i="6"/>
  <c r="M119" i="19"/>
  <c r="M154"/>
  <c r="N91"/>
  <c r="N90"/>
  <c r="N127" s="1"/>
  <c r="T23" i="22"/>
  <c r="N92" i="19"/>
  <c r="N115"/>
  <c r="M142"/>
  <c r="M145"/>
  <c r="M149"/>
  <c r="M135"/>
  <c r="M137"/>
  <c r="N103"/>
  <c r="N94"/>
  <c r="N97"/>
  <c r="N117"/>
  <c r="N106"/>
  <c r="N101"/>
  <c r="P53"/>
  <c r="P78" s="1"/>
  <c r="V38" i="22" s="1"/>
  <c r="P180" i="6"/>
  <c r="O46" i="19"/>
  <c r="O71" s="1"/>
  <c r="U31" i="22" s="1"/>
  <c r="O173" i="6"/>
  <c r="O43" i="19"/>
  <c r="O68" s="1"/>
  <c r="U28" i="22" s="1"/>
  <c r="O170" i="6"/>
  <c r="Q51" i="19"/>
  <c r="Q76" s="1"/>
  <c r="W36" i="22" s="1"/>
  <c r="Q178" i="6"/>
  <c r="O177"/>
  <c r="O50" i="19"/>
  <c r="O75" s="1"/>
  <c r="U35" i="22" s="1"/>
  <c r="P174" i="6"/>
  <c r="P47" i="19"/>
  <c r="P72" s="1"/>
  <c r="V32" i="22" s="1"/>
  <c r="U21"/>
  <c r="O165" i="6"/>
  <c r="O38" i="19"/>
  <c r="O63" s="1"/>
  <c r="P41"/>
  <c r="P66" s="1"/>
  <c r="V26" i="22" s="1"/>
  <c r="P168" i="6"/>
  <c r="M153" i="19"/>
  <c r="M140"/>
  <c r="M147"/>
  <c r="M148"/>
  <c r="N111"/>
  <c r="N93"/>
  <c r="N116"/>
  <c r="N113"/>
  <c r="N105"/>
  <c r="N96"/>
  <c r="N104"/>
  <c r="M129"/>
  <c r="O44"/>
  <c r="O69" s="1"/>
  <c r="U29" i="22" s="1"/>
  <c r="O171" i="6"/>
  <c r="P36" i="19"/>
  <c r="P61" s="1"/>
  <c r="P163" i="6"/>
  <c r="M152" i="19"/>
  <c r="M132"/>
  <c r="M134"/>
  <c r="M144"/>
  <c r="N108"/>
  <c r="N99"/>
  <c r="N109"/>
  <c r="N114"/>
  <c r="N102"/>
  <c r="N112"/>
  <c r="O80" l="1"/>
  <c r="P45"/>
  <c r="P70" s="1"/>
  <c r="V30" i="22" s="1"/>
  <c r="P172" i="6"/>
  <c r="N139" i="19"/>
  <c r="P166" i="6"/>
  <c r="P39" i="19"/>
  <c r="P64" s="1"/>
  <c r="V24" i="22" s="1"/>
  <c r="P169" i="6"/>
  <c r="P42" i="19"/>
  <c r="P67" s="1"/>
  <c r="V27" i="22" s="1"/>
  <c r="O181" i="6"/>
  <c r="N133" i="19"/>
  <c r="N145"/>
  <c r="N149"/>
  <c r="N136"/>
  <c r="P179" i="6"/>
  <c r="P52" i="19"/>
  <c r="P77" s="1"/>
  <c r="V37" i="22" s="1"/>
  <c r="N142" i="19"/>
  <c r="N138"/>
  <c r="N152"/>
  <c r="N132"/>
  <c r="O112"/>
  <c r="N148"/>
  <c r="N129"/>
  <c r="O96"/>
  <c r="M156"/>
  <c r="M157" s="1"/>
  <c r="O98"/>
  <c r="O93"/>
  <c r="N134"/>
  <c r="O94"/>
  <c r="N140"/>
  <c r="N151"/>
  <c r="N141"/>
  <c r="P177" i="6"/>
  <c r="P50" i="19"/>
  <c r="P75" s="1"/>
  <c r="V35" i="22" s="1"/>
  <c r="P49" i="19"/>
  <c r="P74" s="1"/>
  <c r="V34" i="22" s="1"/>
  <c r="P176" i="6"/>
  <c r="P40" i="19"/>
  <c r="P65" s="1"/>
  <c r="V25" i="22" s="1"/>
  <c r="P167" i="6"/>
  <c r="R48" i="19"/>
  <c r="R73" s="1"/>
  <c r="X33" i="22" s="1"/>
  <c r="R175" i="6"/>
  <c r="V21" i="22"/>
  <c r="P44" i="19"/>
  <c r="P69" s="1"/>
  <c r="V29" i="22" s="1"/>
  <c r="P171" i="6"/>
  <c r="Q41" i="19"/>
  <c r="Q66" s="1"/>
  <c r="W26" i="22" s="1"/>
  <c r="Q168" i="6"/>
  <c r="P43" i="19"/>
  <c r="P68" s="1"/>
  <c r="V28" i="22" s="1"/>
  <c r="P170" i="6"/>
  <c r="Q53" i="19"/>
  <c r="Q78" s="1"/>
  <c r="W38" i="22" s="1"/>
  <c r="Q180" i="6"/>
  <c r="N119" i="19"/>
  <c r="N154"/>
  <c r="O116"/>
  <c r="O103"/>
  <c r="O105"/>
  <c r="O99"/>
  <c r="O108"/>
  <c r="N137"/>
  <c r="N146"/>
  <c r="N130"/>
  <c r="O97"/>
  <c r="O113"/>
  <c r="O150" s="1"/>
  <c r="O101"/>
  <c r="O107"/>
  <c r="O106"/>
  <c r="O95"/>
  <c r="O132" s="1"/>
  <c r="N147"/>
  <c r="Q163" i="6"/>
  <c r="Q36" i="19"/>
  <c r="Q61" s="1"/>
  <c r="P38"/>
  <c r="P63" s="1"/>
  <c r="P165" i="6"/>
  <c r="Q47" i="19"/>
  <c r="Q72" s="1"/>
  <c r="W32" i="22" s="1"/>
  <c r="Q174" i="6"/>
  <c r="Q37" i="19"/>
  <c r="Q62" s="1"/>
  <c r="W22" i="22" s="1"/>
  <c r="Q164" i="6"/>
  <c r="N153" i="19"/>
  <c r="O100"/>
  <c r="O111"/>
  <c r="O115"/>
  <c r="N143"/>
  <c r="O91"/>
  <c r="O92"/>
  <c r="O90"/>
  <c r="O127" s="1"/>
  <c r="U23" i="22"/>
  <c r="R51" i="19"/>
  <c r="R76" s="1"/>
  <c r="X36" i="22" s="1"/>
  <c r="R178" i="6"/>
  <c r="P46" i="19"/>
  <c r="P71" s="1"/>
  <c r="V31" i="22" s="1"/>
  <c r="P173" i="6"/>
  <c r="N150" i="19"/>
  <c r="O102"/>
  <c r="O110"/>
  <c r="O109"/>
  <c r="O117"/>
  <c r="O104"/>
  <c r="O114"/>
  <c r="N131"/>
  <c r="N135"/>
  <c r="N144"/>
  <c r="N128"/>
  <c r="P80" l="1"/>
  <c r="Q45"/>
  <c r="Q70" s="1"/>
  <c r="W30" i="22" s="1"/>
  <c r="Q172" i="6"/>
  <c r="O139" i="19"/>
  <c r="Q169" i="6"/>
  <c r="Q42" i="19"/>
  <c r="Q67" s="1"/>
  <c r="W27" i="22" s="1"/>
  <c r="Q39" i="19"/>
  <c r="Q64" s="1"/>
  <c r="W24" i="22" s="1"/>
  <c r="Q166" i="6"/>
  <c r="O137" i="19"/>
  <c r="O146"/>
  <c r="O136"/>
  <c r="Q52"/>
  <c r="Q77" s="1"/>
  <c r="W37" i="22" s="1"/>
  <c r="Q179" i="6"/>
  <c r="O131" i="19"/>
  <c r="O129"/>
  <c r="P106"/>
  <c r="O133"/>
  <c r="O144"/>
  <c r="N156"/>
  <c r="N157" s="1"/>
  <c r="O151"/>
  <c r="O147"/>
  <c r="O143"/>
  <c r="O134"/>
  <c r="O130"/>
  <c r="O140"/>
  <c r="Q177" i="6"/>
  <c r="Q50" i="19"/>
  <c r="Q75" s="1"/>
  <c r="W35" i="22" s="1"/>
  <c r="Q46" i="19"/>
  <c r="Q71" s="1"/>
  <c r="W31" i="22" s="1"/>
  <c r="Q173" i="6"/>
  <c r="R36" i="19"/>
  <c r="R61" s="1"/>
  <c r="R163" i="6"/>
  <c r="R53" i="19"/>
  <c r="R78" s="1"/>
  <c r="X38" i="22" s="1"/>
  <c r="R180" i="6"/>
  <c r="R41" i="19"/>
  <c r="R66" s="1"/>
  <c r="X26" i="22" s="1"/>
  <c r="R168" i="6"/>
  <c r="Q40" i="19"/>
  <c r="Q65" s="1"/>
  <c r="W25" i="22" s="1"/>
  <c r="Q167" i="6"/>
  <c r="P103" i="19"/>
  <c r="P105"/>
  <c r="P96"/>
  <c r="O142"/>
  <c r="P94"/>
  <c r="P109"/>
  <c r="P115"/>
  <c r="P98"/>
  <c r="P101"/>
  <c r="P117"/>
  <c r="P114"/>
  <c r="R37"/>
  <c r="R62" s="1"/>
  <c r="X22" i="22" s="1"/>
  <c r="R164" i="6"/>
  <c r="Q38" i="19"/>
  <c r="Q63" s="1"/>
  <c r="Q165" i="6"/>
  <c r="O154" i="19"/>
  <c r="O119"/>
  <c r="R174" i="6"/>
  <c r="R47" i="19"/>
  <c r="R72" s="1"/>
  <c r="X32" i="22" s="1"/>
  <c r="W21"/>
  <c r="O152" i="19"/>
  <c r="P181" i="6"/>
  <c r="P112" i="19"/>
  <c r="P116"/>
  <c r="O128"/>
  <c r="O135"/>
  <c r="P93"/>
  <c r="P107"/>
  <c r="P110"/>
  <c r="P99"/>
  <c r="P100"/>
  <c r="S51"/>
  <c r="S76" s="1"/>
  <c r="Y36" i="22" s="1"/>
  <c r="S178" i="6"/>
  <c r="O149" i="19"/>
  <c r="O148"/>
  <c r="P92"/>
  <c r="P91"/>
  <c r="P90"/>
  <c r="P127" s="1"/>
  <c r="V23" i="22"/>
  <c r="Q43" i="19"/>
  <c r="Q68" s="1"/>
  <c r="W28" i="22" s="1"/>
  <c r="Q170" i="6"/>
  <c r="Q44" i="19"/>
  <c r="Q69" s="1"/>
  <c r="W29" i="22" s="1"/>
  <c r="Q171" i="6"/>
  <c r="S48" i="19"/>
  <c r="S73" s="1"/>
  <c r="Y33" i="22" s="1"/>
  <c r="S175" i="6"/>
  <c r="Q49" i="19"/>
  <c r="Q74" s="1"/>
  <c r="W34" i="22" s="1"/>
  <c r="Q176" i="6"/>
  <c r="P97" i="19"/>
  <c r="O141"/>
  <c r="O138"/>
  <c r="O145"/>
  <c r="O153"/>
  <c r="P104"/>
  <c r="P108"/>
  <c r="P102"/>
  <c r="P111"/>
  <c r="P113"/>
  <c r="P95"/>
  <c r="Q80" l="1"/>
  <c r="P136"/>
  <c r="P148"/>
  <c r="R172" i="6"/>
  <c r="R45" i="19"/>
  <c r="R70" s="1"/>
  <c r="X30" i="22" s="1"/>
  <c r="R42" i="19"/>
  <c r="R67" s="1"/>
  <c r="X27" i="22" s="1"/>
  <c r="R169" i="6"/>
  <c r="R166"/>
  <c r="R39" i="19"/>
  <c r="R64" s="1"/>
  <c r="X24" i="22" s="1"/>
  <c r="P150" i="19"/>
  <c r="P144"/>
  <c r="R179" i="6"/>
  <c r="R52" i="19"/>
  <c r="R77" s="1"/>
  <c r="X37" i="22" s="1"/>
  <c r="P147" i="19"/>
  <c r="P145"/>
  <c r="Q181" i="6"/>
  <c r="P129" i="19"/>
  <c r="P128"/>
  <c r="P138"/>
  <c r="P131"/>
  <c r="Q93"/>
  <c r="P141"/>
  <c r="P149"/>
  <c r="O156"/>
  <c r="O157" s="1"/>
  <c r="Q96"/>
  <c r="P153"/>
  <c r="S41"/>
  <c r="S66" s="1"/>
  <c r="Y26" i="22" s="1"/>
  <c r="S168" i="6"/>
  <c r="R177"/>
  <c r="R50" i="19"/>
  <c r="R75" s="1"/>
  <c r="X35" i="22" s="1"/>
  <c r="W23"/>
  <c r="Q92" i="19"/>
  <c r="Q90"/>
  <c r="Q127" s="1"/>
  <c r="Q91"/>
  <c r="P119"/>
  <c r="P154"/>
  <c r="X21" i="22"/>
  <c r="Q110" i="19"/>
  <c r="Q114"/>
  <c r="P142"/>
  <c r="P137"/>
  <c r="P130"/>
  <c r="Q116"/>
  <c r="Q104"/>
  <c r="Q111"/>
  <c r="Q105"/>
  <c r="Q94"/>
  <c r="Q97"/>
  <c r="P146"/>
  <c r="P133"/>
  <c r="P143"/>
  <c r="S37"/>
  <c r="S62" s="1"/>
  <c r="Y22" i="22" s="1"/>
  <c r="S164" i="6"/>
  <c r="R38" i="19"/>
  <c r="R63" s="1"/>
  <c r="R165" i="6"/>
  <c r="R167"/>
  <c r="R40" i="19"/>
  <c r="R65" s="1"/>
  <c r="X25" i="22" s="1"/>
  <c r="S180" i="6"/>
  <c r="S53" i="19"/>
  <c r="S78" s="1"/>
  <c r="Y38" i="22" s="1"/>
  <c r="S36" i="19"/>
  <c r="S61" s="1"/>
  <c r="S163" i="6"/>
  <c r="Q106" i="19"/>
  <c r="Q108"/>
  <c r="P132"/>
  <c r="P139"/>
  <c r="Q101"/>
  <c r="Q99"/>
  <c r="Q117"/>
  <c r="Q107"/>
  <c r="Q95"/>
  <c r="Q98"/>
  <c r="Q103"/>
  <c r="P151"/>
  <c r="P152"/>
  <c r="P135"/>
  <c r="P134"/>
  <c r="T48"/>
  <c r="T73" s="1"/>
  <c r="Z33" i="22" s="1"/>
  <c r="T175" i="6"/>
  <c r="R43" i="19"/>
  <c r="R68" s="1"/>
  <c r="X28" i="22" s="1"/>
  <c r="R170" i="6"/>
  <c r="R49" i="19"/>
  <c r="R74" s="1"/>
  <c r="X34" i="22" s="1"/>
  <c r="R176" i="6"/>
  <c r="R44" i="19"/>
  <c r="R69" s="1"/>
  <c r="X29" i="22" s="1"/>
  <c r="R171" i="6"/>
  <c r="T51" i="19"/>
  <c r="T76" s="1"/>
  <c r="Z36" i="22" s="1"/>
  <c r="T178" i="6"/>
  <c r="S47" i="19"/>
  <c r="S72" s="1"/>
  <c r="Y32" i="22" s="1"/>
  <c r="S174" i="6"/>
  <c r="R46" i="19"/>
  <c r="R71" s="1"/>
  <c r="X31" i="22" s="1"/>
  <c r="R173" i="6"/>
  <c r="Q109" i="19"/>
  <c r="Q102"/>
  <c r="Q112"/>
  <c r="Q113"/>
  <c r="Q100"/>
  <c r="Q115"/>
  <c r="P140"/>
  <c r="R80" l="1"/>
  <c r="Q134"/>
  <c r="Q131"/>
  <c r="S172" i="6"/>
  <c r="S45" i="19"/>
  <c r="S70" s="1"/>
  <c r="Y30" i="22" s="1"/>
  <c r="S169" i="6"/>
  <c r="S42" i="19"/>
  <c r="S67" s="1"/>
  <c r="Y27" i="22" s="1"/>
  <c r="S39" i="19"/>
  <c r="S64" s="1"/>
  <c r="Y24" i="22" s="1"/>
  <c r="S166" i="6"/>
  <c r="Q137" i="19"/>
  <c r="Q146"/>
  <c r="Q128"/>
  <c r="S179" i="6"/>
  <c r="S52" i="19"/>
  <c r="S77" s="1"/>
  <c r="Y37" i="22" s="1"/>
  <c r="Q135" i="19"/>
  <c r="Q139"/>
  <c r="Q142"/>
  <c r="Q144"/>
  <c r="Q148"/>
  <c r="P156"/>
  <c r="P157" s="1"/>
  <c r="Q132"/>
  <c r="Q143"/>
  <c r="R96"/>
  <c r="Q152"/>
  <c r="S46"/>
  <c r="S71" s="1"/>
  <c r="Y31" i="22" s="1"/>
  <c r="S173" i="6"/>
  <c r="U178"/>
  <c r="U51" i="19"/>
  <c r="U76" s="1"/>
  <c r="AA36" i="22" s="1"/>
  <c r="S176" i="6"/>
  <c r="S49" i="19"/>
  <c r="S74" s="1"/>
  <c r="Y34" i="22" s="1"/>
  <c r="S170" i="6"/>
  <c r="S43" i="19"/>
  <c r="S68" s="1"/>
  <c r="Y28" i="22" s="1"/>
  <c r="Q154" i="19"/>
  <c r="Q119"/>
  <c r="T36"/>
  <c r="T61" s="1"/>
  <c r="T163" i="6"/>
  <c r="T180"/>
  <c r="T53" i="19"/>
  <c r="T78" s="1"/>
  <c r="Z38" i="22" s="1"/>
  <c r="R91" i="19"/>
  <c r="R92"/>
  <c r="R90"/>
  <c r="R127" s="1"/>
  <c r="X23" i="22"/>
  <c r="S177" i="6"/>
  <c r="S50" i="19"/>
  <c r="S75" s="1"/>
  <c r="Y35" i="22" s="1"/>
  <c r="Q140" i="19"/>
  <c r="Q141"/>
  <c r="R110"/>
  <c r="R113"/>
  <c r="R115"/>
  <c r="R99"/>
  <c r="R111"/>
  <c r="R114"/>
  <c r="S38"/>
  <c r="S63" s="1"/>
  <c r="S165" i="6"/>
  <c r="T37" i="19"/>
  <c r="T62" s="1"/>
  <c r="Z22" i="22" s="1"/>
  <c r="T164" i="6"/>
  <c r="T41" i="19"/>
  <c r="T66" s="1"/>
  <c r="Z26" i="22" s="1"/>
  <c r="T168" i="6"/>
  <c r="R102" i="19"/>
  <c r="R104"/>
  <c r="R108"/>
  <c r="R116"/>
  <c r="R106"/>
  <c r="R103"/>
  <c r="T47"/>
  <c r="T72" s="1"/>
  <c r="Z32" i="22" s="1"/>
  <c r="T174" i="6"/>
  <c r="S44" i="19"/>
  <c r="S69" s="1"/>
  <c r="Y29" i="22" s="1"/>
  <c r="S171" i="6"/>
  <c r="U48" i="19"/>
  <c r="U73" s="1"/>
  <c r="AA33" i="22" s="1"/>
  <c r="U175" i="6"/>
  <c r="S40" i="19"/>
  <c r="S65" s="1"/>
  <c r="Y25" i="22" s="1"/>
  <c r="S167" i="6"/>
  <c r="Q149" i="19"/>
  <c r="Q138"/>
  <c r="Q145"/>
  <c r="R181" i="6"/>
  <c r="Q147" i="19"/>
  <c r="R93"/>
  <c r="R94"/>
  <c r="R101"/>
  <c r="R100"/>
  <c r="R109"/>
  <c r="R98"/>
  <c r="Y21" i="22"/>
  <c r="Q130" i="19"/>
  <c r="Q129"/>
  <c r="Q150"/>
  <c r="Q133"/>
  <c r="Q136"/>
  <c r="Q153"/>
  <c r="Q151"/>
  <c r="R112"/>
  <c r="R105"/>
  <c r="R95"/>
  <c r="R107"/>
  <c r="R117"/>
  <c r="R97"/>
  <c r="S80" l="1"/>
  <c r="R151"/>
  <c r="S95"/>
  <c r="T172" i="6"/>
  <c r="T45" i="19"/>
  <c r="T70" s="1"/>
  <c r="Z30" i="22" s="1"/>
  <c r="S93" i="19"/>
  <c r="S96"/>
  <c r="R137"/>
  <c r="S94"/>
  <c r="R148"/>
  <c r="R149"/>
  <c r="R134"/>
  <c r="R146"/>
  <c r="T169" i="6"/>
  <c r="T42" i="19"/>
  <c r="T67" s="1"/>
  <c r="Z27" i="22" s="1"/>
  <c r="S116" i="19"/>
  <c r="T39"/>
  <c r="T64" s="1"/>
  <c r="Z24" i="22" s="1"/>
  <c r="T166" i="6"/>
  <c r="S98" i="19"/>
  <c r="S97"/>
  <c r="R142"/>
  <c r="S99"/>
  <c r="T179" i="6"/>
  <c r="T52" i="19"/>
  <c r="T77" s="1"/>
  <c r="Z37" i="22" s="1"/>
  <c r="R132" i="19"/>
  <c r="S115"/>
  <c r="S113"/>
  <c r="R144"/>
  <c r="S103"/>
  <c r="S104"/>
  <c r="S112"/>
  <c r="S109"/>
  <c r="R129"/>
  <c r="S108"/>
  <c r="R153"/>
  <c r="R141"/>
  <c r="Q156"/>
  <c r="Q157" s="1"/>
  <c r="S117"/>
  <c r="S119" s="1"/>
  <c r="S111"/>
  <c r="S107"/>
  <c r="S114"/>
  <c r="R130"/>
  <c r="R139"/>
  <c r="R119"/>
  <c r="R154"/>
  <c r="U168" i="6"/>
  <c r="U41" i="19"/>
  <c r="U66" s="1"/>
  <c r="AA26" i="22" s="1"/>
  <c r="T38" i="19"/>
  <c r="T63" s="1"/>
  <c r="T165" i="6"/>
  <c r="T50" i="19"/>
  <c r="T75" s="1"/>
  <c r="Z35" i="22" s="1"/>
  <c r="T177" i="6"/>
  <c r="Z21" i="22"/>
  <c r="S106" i="19"/>
  <c r="R133"/>
  <c r="R147"/>
  <c r="R128"/>
  <c r="V48"/>
  <c r="V73" s="1"/>
  <c r="AB33" i="22" s="1"/>
  <c r="V175" i="6"/>
  <c r="T171"/>
  <c r="T44" i="19"/>
  <c r="T69" s="1"/>
  <c r="Z29" i="22" s="1"/>
  <c r="U36" i="19"/>
  <c r="U61" s="1"/>
  <c r="U163" i="6"/>
  <c r="T49" i="19"/>
  <c r="T74" s="1"/>
  <c r="Z34" i="22" s="1"/>
  <c r="T176" i="6"/>
  <c r="R150" i="19"/>
  <c r="U37"/>
  <c r="U62" s="1"/>
  <c r="AA22" i="22" s="1"/>
  <c r="U164" i="6"/>
  <c r="U53" i="19"/>
  <c r="U78" s="1"/>
  <c r="AA38" i="22" s="1"/>
  <c r="U180" i="6"/>
  <c r="T173"/>
  <c r="T46" i="19"/>
  <c r="T71" s="1"/>
  <c r="Z31" i="22" s="1"/>
  <c r="R135" i="19"/>
  <c r="R131"/>
  <c r="R143"/>
  <c r="R152"/>
  <c r="T40"/>
  <c r="T65" s="1"/>
  <c r="Z25" i="22" s="1"/>
  <c r="T167" i="6"/>
  <c r="U47" i="19"/>
  <c r="U72" s="1"/>
  <c r="AA32" i="22" s="1"/>
  <c r="U174" i="6"/>
  <c r="Y23" i="22"/>
  <c r="S92" i="19"/>
  <c r="S90"/>
  <c r="S127" s="1"/>
  <c r="S91"/>
  <c r="T170" i="6"/>
  <c r="T43" i="19"/>
  <c r="T68" s="1"/>
  <c r="Z28" i="22" s="1"/>
  <c r="V51" i="19"/>
  <c r="V76" s="1"/>
  <c r="AB36" i="22" s="1"/>
  <c r="V178" i="6"/>
  <c r="S100" i="19"/>
  <c r="S110"/>
  <c r="S101"/>
  <c r="S105"/>
  <c r="S102"/>
  <c r="R138"/>
  <c r="R140"/>
  <c r="R145"/>
  <c r="R136"/>
  <c r="S181" i="6"/>
  <c r="T80" i="19" l="1"/>
  <c r="S133"/>
  <c r="S132"/>
  <c r="S131"/>
  <c r="S130"/>
  <c r="S135"/>
  <c r="S147"/>
  <c r="S153"/>
  <c r="U172" i="6"/>
  <c r="U45" i="19"/>
  <c r="U70" s="1"/>
  <c r="AA30" i="22" s="1"/>
  <c r="S137" i="19"/>
  <c r="S152"/>
  <c r="U166" i="6"/>
  <c r="U39" i="19"/>
  <c r="U64" s="1"/>
  <c r="AA24" i="22" s="1"/>
  <c r="U169" i="6"/>
  <c r="U42" i="19"/>
  <c r="U67" s="1"/>
  <c r="AA27" i="22" s="1"/>
  <c r="S139" i="19"/>
  <c r="S134"/>
  <c r="S142"/>
  <c r="S141"/>
  <c r="S136"/>
  <c r="S154"/>
  <c r="S145"/>
  <c r="U179" i="6"/>
  <c r="U52" i="19"/>
  <c r="U77" s="1"/>
  <c r="AA37" i="22" s="1"/>
  <c r="S144" i="19"/>
  <c r="S146"/>
  <c r="S150"/>
  <c r="S128"/>
  <c r="S149"/>
  <c r="S138"/>
  <c r="S151"/>
  <c r="R156"/>
  <c r="R157" s="1"/>
  <c r="T181" i="6"/>
  <c r="U43" i="19"/>
  <c r="U68" s="1"/>
  <c r="AA28" i="22" s="1"/>
  <c r="U170" i="6"/>
  <c r="V53" i="19"/>
  <c r="V78" s="1"/>
  <c r="AB38" i="22" s="1"/>
  <c r="V180" i="6"/>
  <c r="W48" i="19"/>
  <c r="W73" s="1"/>
  <c r="AC33" i="22" s="1"/>
  <c r="W175" i="6"/>
  <c r="U38" i="19"/>
  <c r="U63" s="1"/>
  <c r="U165" i="6"/>
  <c r="S143" i="19"/>
  <c r="T114"/>
  <c r="T108"/>
  <c r="T117"/>
  <c r="T103"/>
  <c r="T109"/>
  <c r="T97"/>
  <c r="U173" i="6"/>
  <c r="U46" i="19"/>
  <c r="U71" s="1"/>
  <c r="AA31" i="22" s="1"/>
  <c r="U176" i="6"/>
  <c r="U49" i="19"/>
  <c r="U74" s="1"/>
  <c r="AA34" i="22" s="1"/>
  <c r="U171" i="6"/>
  <c r="U44" i="19"/>
  <c r="U69" s="1"/>
  <c r="AA29" i="22" s="1"/>
  <c r="V41" i="19"/>
  <c r="V66" s="1"/>
  <c r="AB26" i="22" s="1"/>
  <c r="V168" i="6"/>
  <c r="S129" i="19"/>
  <c r="T100"/>
  <c r="T112"/>
  <c r="T95"/>
  <c r="T111"/>
  <c r="T115"/>
  <c r="V37"/>
  <c r="V62" s="1"/>
  <c r="AB22" i="22" s="1"/>
  <c r="V164" i="6"/>
  <c r="AA21" i="22"/>
  <c r="U50" i="19"/>
  <c r="U75" s="1"/>
  <c r="AA35" i="22" s="1"/>
  <c r="U177" i="6"/>
  <c r="S148" i="19"/>
  <c r="T113"/>
  <c r="T116"/>
  <c r="T98"/>
  <c r="T107"/>
  <c r="T110"/>
  <c r="T99"/>
  <c r="W178" i="6"/>
  <c r="W51" i="19"/>
  <c r="W76" s="1"/>
  <c r="AC36" i="22" s="1"/>
  <c r="V47" i="19"/>
  <c r="V72" s="1"/>
  <c r="AB32" i="22" s="1"/>
  <c r="V174" i="6"/>
  <c r="U40" i="19"/>
  <c r="U65" s="1"/>
  <c r="AA25" i="22" s="1"/>
  <c r="U167" i="6"/>
  <c r="V36" i="19"/>
  <c r="V61" s="1"/>
  <c r="V163" i="6"/>
  <c r="T93" i="19"/>
  <c r="T91"/>
  <c r="T90"/>
  <c r="T127" s="1"/>
  <c r="Z23" i="22"/>
  <c r="T92" i="19"/>
  <c r="S140"/>
  <c r="T104"/>
  <c r="T105"/>
  <c r="T101"/>
  <c r="T106"/>
  <c r="T94"/>
  <c r="T102"/>
  <c r="T96"/>
  <c r="U80" l="1"/>
  <c r="T147"/>
  <c r="T152"/>
  <c r="T131"/>
  <c r="T150"/>
  <c r="U181" i="6"/>
  <c r="V45" i="19"/>
  <c r="V70" s="1"/>
  <c r="AB30" i="22" s="1"/>
  <c r="V172" i="6"/>
  <c r="T141" i="19"/>
  <c r="T138"/>
  <c r="T135"/>
  <c r="V39"/>
  <c r="V64" s="1"/>
  <c r="AB24" i="22" s="1"/>
  <c r="V166" i="6"/>
  <c r="V169"/>
  <c r="V42" i="19"/>
  <c r="V67" s="1"/>
  <c r="AB27" i="22" s="1"/>
  <c r="T139" i="19"/>
  <c r="U96"/>
  <c r="V52"/>
  <c r="V77" s="1"/>
  <c r="AB37" i="22" s="1"/>
  <c r="V179" i="6"/>
  <c r="U93" i="19"/>
  <c r="T133"/>
  <c r="U95"/>
  <c r="T143"/>
  <c r="S156"/>
  <c r="S157" s="1"/>
  <c r="T153"/>
  <c r="T149"/>
  <c r="T146"/>
  <c r="T128"/>
  <c r="T130"/>
  <c r="T129"/>
  <c r="V167" i="6"/>
  <c r="V40" i="19"/>
  <c r="V65" s="1"/>
  <c r="AB25" i="22" s="1"/>
  <c r="V50" i="19"/>
  <c r="V75" s="1"/>
  <c r="AB35" i="22" s="1"/>
  <c r="V177" i="6"/>
  <c r="V176"/>
  <c r="V49" i="19"/>
  <c r="V74" s="1"/>
  <c r="AB34" i="22" s="1"/>
  <c r="V46" i="19"/>
  <c r="V71" s="1"/>
  <c r="AB31" i="22" s="1"/>
  <c r="V173" i="6"/>
  <c r="X48" i="19"/>
  <c r="X73" s="1"/>
  <c r="AD33" i="22" s="1"/>
  <c r="X175" i="6"/>
  <c r="W53" i="19"/>
  <c r="W78" s="1"/>
  <c r="AC38" i="22" s="1"/>
  <c r="W180" i="6"/>
  <c r="T144" i="19"/>
  <c r="U111"/>
  <c r="U103"/>
  <c r="U97"/>
  <c r="U101"/>
  <c r="U109"/>
  <c r="U114"/>
  <c r="T151"/>
  <c r="W37"/>
  <c r="W62" s="1"/>
  <c r="AC22" i="22" s="1"/>
  <c r="W164" i="6"/>
  <c r="W41" i="19"/>
  <c r="W66" s="1"/>
  <c r="AC26" i="22" s="1"/>
  <c r="W168" i="6"/>
  <c r="U94" i="19"/>
  <c r="AA23" i="22"/>
  <c r="U91" i="19"/>
  <c r="U92"/>
  <c r="U90"/>
  <c r="U127" s="1"/>
  <c r="U110"/>
  <c r="U117"/>
  <c r="U113"/>
  <c r="U106"/>
  <c r="T132"/>
  <c r="T134"/>
  <c r="T145"/>
  <c r="AB21" i="22"/>
  <c r="W47" i="19"/>
  <c r="W72" s="1"/>
  <c r="AC32" i="22" s="1"/>
  <c r="W174" i="6"/>
  <c r="V44" i="19"/>
  <c r="V69" s="1"/>
  <c r="AB29" i="22" s="1"/>
  <c r="V171" i="6"/>
  <c r="T119" i="19"/>
  <c r="T154"/>
  <c r="V38"/>
  <c r="V63" s="1"/>
  <c r="V165" i="6"/>
  <c r="V43" i="19"/>
  <c r="V68" s="1"/>
  <c r="AB28" i="22" s="1"/>
  <c r="V170" i="6"/>
  <c r="T136" i="19"/>
  <c r="U98"/>
  <c r="U105"/>
  <c r="U102"/>
  <c r="U115"/>
  <c r="U100"/>
  <c r="U108"/>
  <c r="T148"/>
  <c r="W163" i="6"/>
  <c r="W36" i="19"/>
  <c r="W61" s="1"/>
  <c r="X51"/>
  <c r="X76" s="1"/>
  <c r="AD36" i="22" s="1"/>
  <c r="X178" i="6"/>
  <c r="T142" i="19"/>
  <c r="U99"/>
  <c r="U112"/>
  <c r="U107"/>
  <c r="U104"/>
  <c r="U116"/>
  <c r="T137"/>
  <c r="T140"/>
  <c r="V80" l="1"/>
  <c r="U147"/>
  <c r="U134"/>
  <c r="U141"/>
  <c r="U135"/>
  <c r="W172" i="6"/>
  <c r="W45" i="19"/>
  <c r="W70" s="1"/>
  <c r="AC30" i="22" s="1"/>
  <c r="U130" i="19"/>
  <c r="U139"/>
  <c r="U136"/>
  <c r="W166" i="6"/>
  <c r="W39" i="19"/>
  <c r="W64" s="1"/>
  <c r="AC24" i="22" s="1"/>
  <c r="W169" i="6"/>
  <c r="W42" i="19"/>
  <c r="W67" s="1"/>
  <c r="AC27" i="22" s="1"/>
  <c r="U133" i="19"/>
  <c r="U149"/>
  <c r="V93"/>
  <c r="U131"/>
  <c r="U128"/>
  <c r="W179" i="6"/>
  <c r="W52" i="19"/>
  <c r="W77" s="1"/>
  <c r="AC37" i="22" s="1"/>
  <c r="U132" i="19"/>
  <c r="U152"/>
  <c r="U144"/>
  <c r="V99"/>
  <c r="V97"/>
  <c r="V181" i="6"/>
  <c r="V94" i="19"/>
  <c r="V107"/>
  <c r="T156"/>
  <c r="T157" s="1"/>
  <c r="V90"/>
  <c r="V127" s="1"/>
  <c r="AB23" i="22"/>
  <c r="V91" i="19"/>
  <c r="V92"/>
  <c r="X37"/>
  <c r="X62" s="1"/>
  <c r="X164" i="6"/>
  <c r="U145" i="19"/>
  <c r="U153"/>
  <c r="V112"/>
  <c r="V113"/>
  <c r="V102"/>
  <c r="V116"/>
  <c r="V106"/>
  <c r="V95"/>
  <c r="V132" s="1"/>
  <c r="U146"/>
  <c r="U148"/>
  <c r="W38"/>
  <c r="W63" s="1"/>
  <c r="W165" i="6"/>
  <c r="W171"/>
  <c r="W44" i="19"/>
  <c r="W69" s="1"/>
  <c r="AC29" i="22" s="1"/>
  <c r="X47" i="19"/>
  <c r="X72" s="1"/>
  <c r="AD32" i="22" s="1"/>
  <c r="X174" i="6"/>
  <c r="V100" i="19"/>
  <c r="V110"/>
  <c r="V103"/>
  <c r="V115"/>
  <c r="V96"/>
  <c r="V98"/>
  <c r="V135" s="1"/>
  <c r="U150"/>
  <c r="U151"/>
  <c r="U140"/>
  <c r="X36"/>
  <c r="X61" s="1"/>
  <c r="X163" i="6"/>
  <c r="X41" i="19"/>
  <c r="X66" s="1"/>
  <c r="AD26" i="22" s="1"/>
  <c r="X168" i="6"/>
  <c r="X53" i="19"/>
  <c r="X78" s="1"/>
  <c r="AD38" i="22" s="1"/>
  <c r="X180" i="6"/>
  <c r="W46" i="19"/>
  <c r="W71" s="1"/>
  <c r="AC31" i="22" s="1"/>
  <c r="W173" i="6"/>
  <c r="W50" i="19"/>
  <c r="W75" s="1"/>
  <c r="AC35" i="22" s="1"/>
  <c r="W177" i="6"/>
  <c r="U137" i="19"/>
  <c r="V105"/>
  <c r="V111"/>
  <c r="V101"/>
  <c r="U143"/>
  <c r="U129"/>
  <c r="AC21" i="22"/>
  <c r="W43" i="19"/>
  <c r="W68" s="1"/>
  <c r="AC28" i="22" s="1"/>
  <c r="W170" i="6"/>
  <c r="U154" i="19"/>
  <c r="U119"/>
  <c r="W176" i="6"/>
  <c r="W49" i="19"/>
  <c r="W74" s="1"/>
  <c r="AC34" i="22" s="1"/>
  <c r="W40" i="19"/>
  <c r="W65" s="1"/>
  <c r="AC25" i="22" s="1"/>
  <c r="W167" i="6"/>
  <c r="U142" i="19"/>
  <c r="V109"/>
  <c r="V104"/>
  <c r="V114"/>
  <c r="V108"/>
  <c r="V117"/>
  <c r="U138"/>
  <c r="V137" l="1"/>
  <c r="W80"/>
  <c r="V151"/>
  <c r="V133"/>
  <c r="V144"/>
  <c r="V141"/>
  <c r="V130"/>
  <c r="V145"/>
  <c r="X45"/>
  <c r="X70" s="1"/>
  <c r="AD30" i="22" s="1"/>
  <c r="X172" i="6"/>
  <c r="X166"/>
  <c r="X39" i="19"/>
  <c r="X64" s="1"/>
  <c r="AD24" i="22" s="1"/>
  <c r="X42" i="19"/>
  <c r="X67" s="1"/>
  <c r="AD27" i="22" s="1"/>
  <c r="X169" i="6"/>
  <c r="V131" i="19"/>
  <c r="V138"/>
  <c r="V128"/>
  <c r="X179" i="6"/>
  <c r="X52" i="19"/>
  <c r="X77" s="1"/>
  <c r="AD37" i="22" s="1"/>
  <c r="V148" i="19"/>
  <c r="V140"/>
  <c r="V134"/>
  <c r="V129"/>
  <c r="W117"/>
  <c r="V136"/>
  <c r="W114"/>
  <c r="U156"/>
  <c r="U157" s="1"/>
  <c r="X40"/>
  <c r="X65" s="1"/>
  <c r="X167" i="6"/>
  <c r="X49" i="19"/>
  <c r="X74" s="1"/>
  <c r="AD34" i="22" s="1"/>
  <c r="X176" i="6"/>
  <c r="AD21" i="22"/>
  <c r="AA61" i="19"/>
  <c r="W92"/>
  <c r="AC23" i="22"/>
  <c r="W91" i="19"/>
  <c r="W90"/>
  <c r="W127" s="1"/>
  <c r="AD22" i="22"/>
  <c r="AA62" i="19"/>
  <c r="W99"/>
  <c r="W112"/>
  <c r="W95"/>
  <c r="W104"/>
  <c r="W96"/>
  <c r="W108"/>
  <c r="V143"/>
  <c r="V149"/>
  <c r="V119"/>
  <c r="V154"/>
  <c r="X43"/>
  <c r="X68" s="1"/>
  <c r="AD28" i="22" s="1"/>
  <c r="X170" i="6"/>
  <c r="X50" i="19"/>
  <c r="X75" s="1"/>
  <c r="AD35" i="22" s="1"/>
  <c r="X177" i="6"/>
  <c r="X38" i="19"/>
  <c r="X63" s="1"/>
  <c r="X165" i="6"/>
  <c r="W105" i="19"/>
  <c r="W113"/>
  <c r="W115"/>
  <c r="W152" s="1"/>
  <c r="W94"/>
  <c r="W98"/>
  <c r="W106"/>
  <c r="V142"/>
  <c r="V152"/>
  <c r="V150"/>
  <c r="V147"/>
  <c r="V146"/>
  <c r="X44"/>
  <c r="X69" s="1"/>
  <c r="AD29" i="22" s="1"/>
  <c r="X171" i="6"/>
  <c r="W100" i="19"/>
  <c r="W116"/>
  <c r="W107"/>
  <c r="W110"/>
  <c r="W109"/>
  <c r="W146" s="1"/>
  <c r="W101"/>
  <c r="V139"/>
  <c r="W119"/>
  <c r="X173" i="6"/>
  <c r="X46" i="19"/>
  <c r="X71" s="1"/>
  <c r="AD31" i="22" s="1"/>
  <c r="W111" i="19"/>
  <c r="W97"/>
  <c r="W134" s="1"/>
  <c r="W102"/>
  <c r="W103"/>
  <c r="W93"/>
  <c r="W181" i="6"/>
  <c r="V153" i="19"/>
  <c r="X80" l="1"/>
  <c r="C10" s="1"/>
  <c r="W139"/>
  <c r="W142"/>
  <c r="W128"/>
  <c r="W137"/>
  <c r="W129"/>
  <c r="W138"/>
  <c r="X117"/>
  <c r="X119" s="1"/>
  <c r="W148"/>
  <c r="W133"/>
  <c r="W153"/>
  <c r="W130"/>
  <c r="X181" i="6"/>
  <c r="W154" i="19"/>
  <c r="W135"/>
  <c r="W140"/>
  <c r="V156"/>
  <c r="V157" s="1"/>
  <c r="W144"/>
  <c r="W147"/>
  <c r="W143"/>
  <c r="W150"/>
  <c r="W132"/>
  <c r="X93"/>
  <c r="X96"/>
  <c r="X101"/>
  <c r="X100"/>
  <c r="X104"/>
  <c r="X92"/>
  <c r="AD23" i="22"/>
  <c r="X91" i="19"/>
  <c r="X90"/>
  <c r="X127" s="1"/>
  <c r="X103"/>
  <c r="AD25" i="22"/>
  <c r="AA65" i="19"/>
  <c r="W141"/>
  <c r="W151"/>
  <c r="X105"/>
  <c r="X109"/>
  <c r="X116"/>
  <c r="X114"/>
  <c r="X111"/>
  <c r="X97"/>
  <c r="X99"/>
  <c r="W131"/>
  <c r="W136"/>
  <c r="AA80"/>
  <c r="X107"/>
  <c r="X106"/>
  <c r="X94"/>
  <c r="X108"/>
  <c r="X113"/>
  <c r="W145"/>
  <c r="W149"/>
  <c r="X110"/>
  <c r="X102"/>
  <c r="X115"/>
  <c r="X95"/>
  <c r="X112"/>
  <c r="X98"/>
  <c r="X147" l="1"/>
  <c r="X132"/>
  <c r="X143"/>
  <c r="X152"/>
  <c r="X134"/>
  <c r="X149"/>
  <c r="X138"/>
  <c r="X145"/>
  <c r="X153"/>
  <c r="W156"/>
  <c r="W157" s="1"/>
  <c r="X141"/>
  <c r="X130"/>
  <c r="X148"/>
  <c r="X142"/>
  <c r="X136"/>
  <c r="X135"/>
  <c r="X131"/>
  <c r="X146"/>
  <c r="X128"/>
  <c r="X137"/>
  <c r="X154"/>
  <c r="X140"/>
  <c r="X139"/>
  <c r="X150"/>
  <c r="X144"/>
  <c r="X151"/>
  <c r="X129"/>
  <c r="X133"/>
  <c r="X156" l="1"/>
  <c r="X157" s="1"/>
  <c r="AA157" l="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35" authorId="0">
      <text>
        <r>
          <rPr>
            <b/>
            <sz val="9"/>
            <color indexed="81"/>
            <rFont val="Tahoma"/>
            <family val="2"/>
          </rPr>
          <t>Kevin Smit:</t>
        </r>
        <r>
          <rPr>
            <sz val="9"/>
            <color indexed="81"/>
            <rFont val="Tahoma"/>
            <family val="2"/>
          </rPr>
          <t xml:space="preserve">
Includes baseline saturation
</t>
        </r>
      </text>
    </comment>
  </commentList>
</comments>
</file>

<file path=xl/comments3.xml><?xml version="1.0" encoding="utf-8"?>
<comments xmlns="http://schemas.openxmlformats.org/spreadsheetml/2006/main">
  <authors>
    <author>Kevin Smit</author>
  </authors>
  <commentList>
    <comment ref="B35" authorId="0">
      <text>
        <r>
          <rPr>
            <b/>
            <sz val="9"/>
            <color indexed="81"/>
            <rFont val="Tahoma"/>
            <family val="2"/>
          </rPr>
          <t>Kevin Smit:</t>
        </r>
        <r>
          <rPr>
            <sz val="9"/>
            <color indexed="81"/>
            <rFont val="Tahoma"/>
            <family val="2"/>
          </rPr>
          <t xml:space="preserve">
Includes baseline saturation
</t>
        </r>
      </text>
    </comment>
  </commentList>
</comments>
</file>

<file path=xl/comments4.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0"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0"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1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1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5.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0"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0"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1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1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6.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0"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0"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1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1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7.xml><?xml version="1.0" encoding="utf-8"?>
<comments xmlns="http://schemas.openxmlformats.org/spreadsheetml/2006/main">
  <authors>
    <author>Kevin Smit</author>
  </authors>
  <commentList>
    <comment ref="W10" authorId="0">
      <text>
        <r>
          <rPr>
            <b/>
            <sz val="9"/>
            <color indexed="81"/>
            <rFont val="Tahoma"/>
            <family val="2"/>
          </rPr>
          <t>Kevin Smit:</t>
        </r>
        <r>
          <rPr>
            <sz val="9"/>
            <color indexed="81"/>
            <rFont val="Tahoma"/>
            <family val="2"/>
          </rPr>
          <t xml:space="preserve">
Based on ratio of existing to new building EUI.  Adjust retrofit savings based on this ratio</t>
        </r>
      </text>
    </comment>
  </commentList>
</comments>
</file>

<file path=xl/sharedStrings.xml><?xml version="1.0" encoding="utf-8"?>
<sst xmlns="http://schemas.openxmlformats.org/spreadsheetml/2006/main" count="4090" uniqueCount="800">
  <si>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</si>
  <si>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</si>
  <si>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</si>
  <si>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</si>
  <si>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</si>
  <si>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</si>
  <si>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</si>
  <si>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</si>
  <si>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</si>
  <si>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</si>
  <si>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</si>
  <si>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</si>
  <si>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</si>
  <si>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</si>
  <si>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</si>
  <si>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</si>
  <si>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</si>
  <si>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</si>
  <si>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</si>
  <si>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</si>
  <si>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</si>
  <si>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</si>
  <si>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</si>
  <si>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</si>
  <si>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</si>
  <si>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</si>
  <si>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</si>
  <si>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</si>
  <si>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</si>
  <si>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</si>
  <si>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</si>
  <si>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</si>
  <si>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</si>
  <si>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</si>
  <si>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</si>
  <si>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</si>
  <si>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</si>
  <si>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</si>
  <si>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</si>
  <si>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</si>
  <si>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</si>
  <si>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</si>
  <si>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</si>
  <si>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</si>
  <si>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</si>
  <si>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</si>
  <si>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</si>
  <si>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</si>
  <si>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</si>
  <si>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</si>
  <si>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</si>
  <si>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</si>
  <si>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</si>
  <si>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</si>
  <si>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</si>
  <si>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</si>
  <si>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</si>
  <si>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</si>
  <si>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</si>
  <si>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</si>
  <si>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</si>
  <si>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</si>
  <si>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</si>
  <si>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</si>
  <si>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</si>
  <si>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</si>
  <si>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</si>
  <si>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</si>
  <si>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</si>
  <si>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</si>
  <si>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</si>
  <si>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</si>
  <si>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</si>
  <si>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</si>
  <si>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</si>
  <si>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</si>
  <si>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</si>
  <si>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</si>
  <si>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</si>
  <si>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</si>
  <si>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</si>
  <si>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</si>
  <si>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</si>
  <si>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</si>
  <si>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</si>
  <si>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</si>
  <si>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</si>
  <si>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</si>
  <si>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</si>
  <si>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</si>
  <si>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</si>
  <si>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</si>
  <si>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</si>
  <si>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</si>
  <si>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</si>
  <si>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</si>
  <si>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</si>
  <si>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</si>
  <si>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</si>
  <si>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</si>
  <si>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</si>
  <si>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</si>
  <si>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</si>
  <si>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</si>
  <si>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</si>
  <si>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</si>
  <si>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</si>
  <si>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</si>
  <si>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</si>
  <si>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</si>
  <si>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</si>
  <si>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</si>
  <si>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</si>
  <si>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</si>
  <si>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</si>
  <si>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</si>
  <si>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</si>
  <si>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</si>
  <si>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</si>
  <si>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</si>
  <si>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</si>
  <si>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</si>
  <si>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</si>
  <si>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</si>
  <si>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</si>
  <si>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</si>
  <si>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</si>
  <si>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</si>
  <si>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</si>
  <si>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</si>
  <si>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</si>
  <si>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</si>
  <si>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</si>
  <si>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</si>
  <si>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</si>
  <si>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</si>
  <si>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</si>
  <si>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</si>
  <si>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</si>
  <si>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</si>
  <si>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</si>
  <si>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</si>
  <si>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</si>
  <si>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</si>
  <si>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</si>
  <si>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</si>
  <si>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</si>
  <si>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</si>
  <si>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</si>
  <si>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</si>
  <si>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</si>
  <si>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</si>
  <si>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</si>
  <si>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</si>
  <si>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</si>
  <si>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</si>
  <si>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</si>
  <si>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</si>
  <si>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</si>
  <si>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</si>
  <si>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</si>
  <si>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</si>
  <si>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</si>
  <si>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</si>
  <si>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</si>
  <si>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</si>
  <si>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</si>
  <si>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</si>
  <si>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</si>
  <si>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</si>
  <si>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</si>
  <si>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</si>
  <si>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</si>
  <si>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</si>
  <si>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</si>
  <si>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</si>
  <si>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</si>
  <si>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</si>
  <si>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</si>
  <si>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</si>
  <si>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</si>
  <si>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</si>
  <si>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</si>
  <si>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</si>
  <si>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</si>
  <si>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</si>
  <si>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</si>
  <si>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</si>
  <si>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</si>
  <si>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</si>
  <si>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</si>
  <si>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</si>
  <si>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</si>
  <si>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</si>
  <si>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</si>
  <si>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</si>
  <si>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</si>
  <si>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</si>
  <si>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</si>
  <si>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</si>
  <si>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</si>
  <si>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</si>
  <si>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</si>
  <si>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</si>
  <si>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</si>
  <si>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</si>
  <si>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</si>
  <si>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</si>
  <si>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</si>
  <si>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</si>
  <si>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</si>
  <si>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</si>
  <si>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</si>
  <si>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</si>
  <si>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</si>
  <si>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</si>
  <si>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</si>
  <si>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</si>
  <si>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</si>
  <si>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</si>
  <si>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</si>
  <si>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</si>
  <si>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</si>
  <si>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</si>
  <si>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</si>
  <si>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</si>
  <si>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</si>
  <si>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</si>
  <si>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</si>
  <si>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</si>
  <si>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</si>
  <si>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</si>
  <si>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</si>
  <si>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</si>
  <si>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</si>
  <si>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</si>
  <si>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</si>
  <si>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</si>
  <si>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</si>
  <si>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</si>
  <si>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</si>
  <si>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</si>
  <si>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</si>
  <si>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</si>
  <si>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</si>
  <si>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</si>
  <si>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</si>
  <si>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</si>
  <si>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</si>
  <si>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</si>
  <si>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</si>
  <si>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</si>
  <si>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</si>
  <si>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</si>
  <si>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</si>
  <si>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</si>
  <si>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</si>
  <si>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</si>
  <si>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</si>
  <si>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</si>
  <si>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</si>
  <si>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</si>
  <si>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</si>
  <si>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</si>
  <si>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</si>
  <si>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</si>
  <si>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</si>
  <si>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</si>
  <si>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</si>
  <si>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</si>
  <si>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</si>
  <si>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</si>
  <si>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</si>
  <si>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</si>
  <si>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</si>
  <si>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</si>
  <si>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</si>
  <si>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</si>
  <si>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</si>
  <si>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</si>
  <si>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</si>
  <si>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</si>
  <si>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</si>
  <si>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</si>
  <si>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</si>
  <si>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</si>
  <si>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</si>
  <si>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</si>
  <si>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</si>
  <si>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</si>
  <si>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</si>
  <si>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</si>
  <si>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</si>
  <si>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</si>
  <si>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</si>
  <si>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</si>
  <si>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</si>
  <si>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</si>
  <si>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</si>
  <si>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</si>
  <si>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</si>
  <si>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</si>
  <si>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</si>
  <si>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</si>
  <si>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</si>
  <si>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</si>
  <si>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</si>
  <si>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</si>
  <si>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</si>
  <si>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</si>
  <si>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</si>
  <si>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</si>
  <si>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</si>
  <si>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</si>
  <si>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</si>
  <si>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</si>
  <si>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</si>
  <si>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</si>
  <si>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</si>
  <si>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</si>
  <si>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</si>
  <si>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</si>
  <si>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</si>
  <si>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</si>
  <si>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</si>
  <si>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</si>
  <si>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</si>
  <si>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</si>
  <si>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</si>
  <si>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</si>
  <si>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</si>
  <si>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</si>
  <si>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</si>
  <si>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</si>
  <si>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</si>
  <si>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</si>
  <si>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</si>
  <si>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</si>
  <si>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</si>
  <si>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</si>
  <si>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</si>
  <si>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</si>
  <si>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</si>
  <si>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</si>
  <si>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</si>
  <si>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</si>
  <si>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</si>
  <si>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</si>
  <si>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</si>
  <si>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</si>
  <si>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</si>
  <si>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</si>
  <si>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</si>
  <si>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</si>
  <si>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</si>
  <si>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</si>
  <si>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</si>
  <si>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</si>
  <si>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</si>
  <si>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</si>
  <si>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</si>
  <si>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</si>
  <si>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</si>
  <si>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</si>
  <si>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</si>
  <si>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</si>
  <si>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\\nas2\Q\SeventhPlan\Conservation Analysis\Global EE Inputs\MC Files\MC_AND_LOADSHAPE_v3.0_24segment-7P-D9 - NewSegValues.xlsx</t>
  </si>
  <si>
    <t>Savings Allocation by Cost Bin and Month for Segments 1</t>
  </si>
  <si>
    <t>Savings Allocation by Cost Bin and Month for Segments 2</t>
  </si>
  <si>
    <t>MOPP</t>
  </si>
  <si>
    <t>Large Off</t>
  </si>
  <si>
    <t>New</t>
  </si>
  <si>
    <t>ElecHt</t>
  </si>
  <si>
    <t>Medium Off</t>
  </si>
  <si>
    <t>Small Off</t>
  </si>
  <si>
    <t>University</t>
  </si>
  <si>
    <t>Warehouse</t>
  </si>
  <si>
    <t>Supermarket</t>
  </si>
  <si>
    <t>Restaurant</t>
  </si>
  <si>
    <t>Lodging</t>
  </si>
  <si>
    <t>Hospital</t>
  </si>
  <si>
    <t>Assembly</t>
  </si>
  <si>
    <t>Other</t>
  </si>
  <si>
    <t>GasHt</t>
  </si>
  <si>
    <t>Measure Map</t>
  </si>
  <si>
    <t>HtPmpHt%TYP</t>
  </si>
  <si>
    <t>raw</t>
  </si>
  <si>
    <t>CoolSat%TYP</t>
  </si>
  <si>
    <t>Base Measure Name</t>
  </si>
  <si>
    <t>Category1</t>
  </si>
  <si>
    <t>BType</t>
  </si>
  <si>
    <t>End Use</t>
  </si>
  <si>
    <t>Heat Fuel</t>
  </si>
  <si>
    <t>Cooling System Type</t>
  </si>
  <si>
    <t>Life</t>
  </si>
  <si>
    <t>HtPmpHt</t>
  </si>
  <si>
    <t>RAW Savings (kWh/yr.)</t>
  </si>
  <si>
    <t>RAW Capital Cost ($)</t>
  </si>
  <si>
    <t>COOLING SATURATION</t>
  </si>
  <si>
    <t>Btype IDX</t>
  </si>
  <si>
    <t>SAVELOOKUP</t>
  </si>
  <si>
    <t>Xlarge Ret</t>
  </si>
  <si>
    <t>Large Ret</t>
  </si>
  <si>
    <t>Medium Ret</t>
  </si>
  <si>
    <t>Small Ret</t>
  </si>
  <si>
    <t>School K-12</t>
  </si>
  <si>
    <t>MiniMart</t>
  </si>
  <si>
    <t>Residential Care</t>
  </si>
  <si>
    <t>XLarge Ret</t>
  </si>
  <si>
    <t>Incremental based on achievability, ramp rate, and applicability</t>
  </si>
  <si>
    <t>max</t>
  </si>
  <si>
    <t>Ramp Rate</t>
  </si>
  <si>
    <t>VRF</t>
  </si>
  <si>
    <t xml:space="preserve">PECI Savings </t>
  </si>
  <si>
    <t>Presentation July 23, 2013 to RTF subcommittee</t>
  </si>
  <si>
    <t>kBTU per SF</t>
  </si>
  <si>
    <t>Office server room</t>
  </si>
  <si>
    <t>kWh/sf</t>
  </si>
  <si>
    <t>RTU Base</t>
  </si>
  <si>
    <t xml:space="preserve">Savings </t>
  </si>
  <si>
    <t>%</t>
  </si>
  <si>
    <t>Seattle</t>
  </si>
  <si>
    <t>Boise/Spokane</t>
  </si>
  <si>
    <t>Two small offices</t>
  </si>
  <si>
    <t>PECI Modeling</t>
  </si>
  <si>
    <t>HVAC</t>
  </si>
  <si>
    <t>Medical Clinic</t>
  </si>
  <si>
    <t>Spokane</t>
  </si>
  <si>
    <t>Average</t>
  </si>
  <si>
    <t xml:space="preserve">kWh/sf </t>
  </si>
  <si>
    <t>VAV w/ gas boiler</t>
  </si>
  <si>
    <t>VAV w/elect ht</t>
  </si>
  <si>
    <t>No Heat Recovery</t>
  </si>
  <si>
    <t>With Heat Recovery</t>
  </si>
  <si>
    <t>Modeled baseline is a VAV system with wither gas boiler or electric resistance (ASHRAE system types 5 or 6)</t>
  </si>
  <si>
    <t>VRF systems, either heat-pump or heat-recovery models, provide heating and air-conditioning, with:  Inverter driven outdoor-unit compressors and condenser fans, providing improved part-load and low-ambient performance; Multiple indoor-units with multi-speed fans, electronic expansion valves and integrated thermostats; Refrigerant piping network for heat transfer; Integrated control system; and Ventilation provided by VRF system, natural ventilation or a dedicated outside air system (DOAS).</t>
  </si>
  <si>
    <t>20 years</t>
  </si>
  <si>
    <t>Sources of information can be found on the VRF subcommittee web page (of the RTF)</t>
  </si>
  <si>
    <t>Medium Office</t>
  </si>
  <si>
    <t>Small office</t>
  </si>
  <si>
    <t>No HR</t>
  </si>
  <si>
    <t>With HR</t>
  </si>
  <si>
    <t>Small Office</t>
  </si>
  <si>
    <t>Savings - Gas Ht (kWh/SF)</t>
  </si>
  <si>
    <t>Savings - Elect Ht (kWh/SF)</t>
  </si>
  <si>
    <t>EESConsulting</t>
  </si>
  <si>
    <t>of HVAC savings</t>
  </si>
  <si>
    <t>Literature survey</t>
  </si>
  <si>
    <t xml:space="preserve">Much of the savings is from improved ventilation and reduction of losses.  The equipment efficiency is not signficantly better that baseline equipment.  </t>
  </si>
  <si>
    <t>Best applications are in new construction and major remodels, where the system is being replaced.  For retrofit, the best applications are small to medium sized buildings where there are a variety of indepent systems.  In 2010, the primary applications were Offices (46%), Lodging (25%), School (15%), and 14% other (109 installations).  Need to make sure there is no overlap with Fan savings measures</t>
  </si>
  <si>
    <t>Savings Matrix</t>
  </si>
  <si>
    <t>Cost Matrix</t>
  </si>
  <si>
    <t>Cost Data</t>
  </si>
  <si>
    <t>Medium office</t>
  </si>
  <si>
    <t>$/sf</t>
  </si>
  <si>
    <t>Gas Heat Shares</t>
  </si>
  <si>
    <t>Electric Heat Shares</t>
  </si>
  <si>
    <t>ElecHt%TYP</t>
  </si>
  <si>
    <t>GasHt%TYP</t>
  </si>
  <si>
    <t>kBtu/sf</t>
  </si>
  <si>
    <t>Btu/sf</t>
  </si>
  <si>
    <t>Case Study</t>
  </si>
  <si>
    <t>Building Type</t>
  </si>
  <si>
    <t>Code Proposal (as designed $/sq.ft.)</t>
  </si>
  <si>
    <t>Code System 1 ($/sq.ft.)</t>
  </si>
  <si>
    <t>Code System 2 ($/sq.ft.)</t>
  </si>
  <si>
    <t>King County Housing Authority</t>
  </si>
  <si>
    <t>Office</t>
  </si>
  <si>
    <t>Fire Station 72</t>
  </si>
  <si>
    <t>Institution</t>
  </si>
  <si>
    <t>Westside School</t>
  </si>
  <si>
    <t>School</t>
  </si>
  <si>
    <t>Cost</t>
  </si>
  <si>
    <t>Other Sources:</t>
  </si>
  <si>
    <t>EES Consulting</t>
  </si>
  <si>
    <t>20% higher than baseline</t>
  </si>
  <si>
    <t>Source:  2011 literature surveys</t>
  </si>
  <si>
    <t>Ecotope 2014</t>
  </si>
  <si>
    <t>PNNL</t>
  </si>
  <si>
    <t>VAV With electric heat</t>
  </si>
  <si>
    <t>CAV with gas heat</t>
  </si>
  <si>
    <t>$/Sf</t>
  </si>
  <si>
    <t>Applicability</t>
  </si>
  <si>
    <t>L</t>
  </si>
  <si>
    <t>l</t>
  </si>
  <si>
    <t>WT Savings by Fuel Type</t>
  </si>
  <si>
    <t>C-All-HVAC-CAC-All-All-E</t>
  </si>
  <si>
    <t>VRF-New-Large Off</t>
  </si>
  <si>
    <t>VRF-New-Xlarge Ret</t>
  </si>
  <si>
    <t>VRF-New-Large Ret</t>
  </si>
  <si>
    <t>VRF-New-Medium Ret</t>
  </si>
  <si>
    <t>VRF-New-Small Ret</t>
  </si>
  <si>
    <t>VRF-New-Warehouse</t>
  </si>
  <si>
    <t>VRF-New-Supermarket</t>
  </si>
  <si>
    <t>VRF-New-MiniMart</t>
  </si>
  <si>
    <t>VRF-New-Restaurant</t>
  </si>
  <si>
    <t>VRF-New-Assembly</t>
  </si>
  <si>
    <t>VRF-New-University</t>
  </si>
  <si>
    <t>VRF-New-Residential Care</t>
  </si>
  <si>
    <t>VRF-New-Small Off</t>
  </si>
  <si>
    <t>VRF-New-Medium Off</t>
  </si>
  <si>
    <t>VRF-New-Lodging</t>
  </si>
  <si>
    <t>VRF-New-Other</t>
  </si>
  <si>
    <t>VRF-New-Hospital</t>
  </si>
  <si>
    <t>VRF-New-School K-12</t>
  </si>
  <si>
    <t>VRF-New-Large Off-ElecHt</t>
  </si>
  <si>
    <t>VRF-New-Medium Off-ElecHt</t>
  </si>
  <si>
    <t>VRF-New-Small Off-ElecHt</t>
  </si>
  <si>
    <t>VRF-New-Xlarge Ret-ElecHt</t>
  </si>
  <si>
    <t>VRF-New-Large Ret-ElecHt</t>
  </si>
  <si>
    <t>VRF-New-Medium Ret-ElecHt</t>
  </si>
  <si>
    <t>VRF-New-Small Ret-ElecHt</t>
  </si>
  <si>
    <t>VRF-New-School K-12-ElecHt</t>
  </si>
  <si>
    <t>VRF-New-University-ElecHt</t>
  </si>
  <si>
    <t>VRF-New-Warehouse-ElecHt</t>
  </si>
  <si>
    <t>VRF-New-Supermarket-ElecHt</t>
  </si>
  <si>
    <t>VRF-New-MiniMart-ElecHt</t>
  </si>
  <si>
    <t>VRF-New-Restaurant-ElecHt</t>
  </si>
  <si>
    <t>VRF-New-Lodging-ElecHt</t>
  </si>
  <si>
    <t>VRF-New-Hospital-ElecHt</t>
  </si>
  <si>
    <t>VRF-New-Residential Care-ElecHt</t>
  </si>
  <si>
    <t>VRF-New-Assembly-ElecHt</t>
  </si>
  <si>
    <t>VRF-New-Other-ElecHt</t>
  </si>
  <si>
    <t>VRF-New-Large Off-GasHt</t>
  </si>
  <si>
    <t>VRF-New-Medium Off-GasHt</t>
  </si>
  <si>
    <t>VRF-New-Small Off-GasHt</t>
  </si>
  <si>
    <t>VRF-New-Xlarge Ret-GasHt</t>
  </si>
  <si>
    <t>VRF-New-Large Ret-GasHt</t>
  </si>
  <si>
    <t>VRF-New-Medium Ret-GasHt</t>
  </si>
  <si>
    <t>VRF-New-Small Ret-GasHt</t>
  </si>
  <si>
    <t>VRF-New-School K-12-GasHt</t>
  </si>
  <si>
    <t>VRF-New-University-GasHt</t>
  </si>
  <si>
    <t>VRF-New-Warehouse-GasHt</t>
  </si>
  <si>
    <t>VRF-New-Supermarket-GasHt</t>
  </si>
  <si>
    <t>VRF-New-MiniMart-GasHt</t>
  </si>
  <si>
    <t>VRF-New-Restaurant-GasHt</t>
  </si>
  <si>
    <t>VRF-New-Lodging-GasHt</t>
  </si>
  <si>
    <t>VRF-New-Hospital-GasHt</t>
  </si>
  <si>
    <t>VRF-New-Residential Care-GasHt</t>
  </si>
  <si>
    <t>VRF-New-Assembly-GasHt</t>
  </si>
  <si>
    <t>VRF-New-Other-GasHt</t>
  </si>
  <si>
    <t>VRF-NEW</t>
  </si>
  <si>
    <t>WT Cost by Fuel Type</t>
  </si>
  <si>
    <t>BPA Modeling</t>
  </si>
  <si>
    <t>Average Incremental Cost</t>
  </si>
  <si>
    <t>PNNL 2012</t>
  </si>
  <si>
    <t>Variable Refrigerant Flow Systems</t>
  </si>
  <si>
    <t>Brian Thornton</t>
  </si>
  <si>
    <t>Anne Wagner</t>
  </si>
  <si>
    <t>PNNL Reference:</t>
  </si>
  <si>
    <r>
      <t>Case Study</t>
    </r>
    <r>
      <rPr>
        <sz val="10"/>
        <color rgb="FF000000"/>
        <rFont val="Arial"/>
        <family val="2"/>
      </rPr>
      <t xml:space="preserve"> </t>
    </r>
  </si>
  <si>
    <r>
      <t>As Designed System EUI (kBtu/sf/yr)</t>
    </r>
    <r>
      <rPr>
        <sz val="10"/>
        <color rgb="FF000000"/>
        <rFont val="Arial"/>
        <family val="2"/>
      </rPr>
      <t xml:space="preserve"> </t>
    </r>
  </si>
  <si>
    <r>
      <t>Code System 1 EUI (kBtu/sf/yr)</t>
    </r>
    <r>
      <rPr>
        <sz val="10"/>
        <color rgb="FF000000"/>
        <rFont val="Arial"/>
        <family val="2"/>
      </rPr>
      <t xml:space="preserve"> </t>
    </r>
  </si>
  <si>
    <r>
      <t>Code System 2 EUI (kBtu/sf/yr)</t>
    </r>
    <r>
      <rPr>
        <sz val="10"/>
        <color rgb="FF000000"/>
        <rFont val="Arial"/>
        <family val="2"/>
      </rPr>
      <t xml:space="preserve"> </t>
    </r>
  </si>
  <si>
    <r>
      <t>King County Housing Authority</t>
    </r>
    <r>
      <rPr>
        <sz val="10"/>
        <color rgb="FF000000"/>
        <rFont val="Arial"/>
        <family val="2"/>
      </rPr>
      <t xml:space="preserve"> </t>
    </r>
  </si>
  <si>
    <r>
      <t>Fire Station 72</t>
    </r>
    <r>
      <rPr>
        <sz val="10"/>
        <color rgb="FF000000"/>
        <rFont val="Arial"/>
        <family val="2"/>
      </rPr>
      <t xml:space="preserve"> </t>
    </r>
  </si>
  <si>
    <r>
      <t>Westside School</t>
    </r>
    <r>
      <rPr>
        <sz val="10"/>
        <color rgb="FF000000"/>
        <rFont val="Arial"/>
        <family val="2"/>
      </rPr>
      <t xml:space="preserve"> </t>
    </r>
  </si>
  <si>
    <t>Energy Usage</t>
  </si>
  <si>
    <t>Minimum1</t>
  </si>
  <si>
    <t>Average1</t>
  </si>
  <si>
    <t>Maximum1</t>
  </si>
  <si>
    <t>Standard 90.1-2010</t>
  </si>
  <si>
    <t>Total Energy Usage, kBtu/ft2</t>
  </si>
  <si>
    <t>–</t>
  </si>
  <si>
    <t>Heating</t>
  </si>
  <si>
    <t>Cooling</t>
  </si>
  <si>
    <t>Fans</t>
  </si>
  <si>
    <t>HVAC, kWh/ft2</t>
  </si>
  <si>
    <t>kbtu/sf</t>
  </si>
  <si>
    <t>BPA Corrected Data</t>
  </si>
  <si>
    <t>Kbtu/sf</t>
  </si>
  <si>
    <t>kwh/sf</t>
  </si>
  <si>
    <t>Low</t>
  </si>
  <si>
    <t>High</t>
  </si>
  <si>
    <t>BPA Small office</t>
  </si>
  <si>
    <t>kWh/Sf</t>
  </si>
  <si>
    <t>BPA Medium office</t>
  </si>
  <si>
    <t>Ecotope - Office</t>
  </si>
  <si>
    <t>Ecotope - Fire Station</t>
  </si>
  <si>
    <t>Ecotope - School</t>
  </si>
  <si>
    <t>kBtu/Sf</t>
  </si>
  <si>
    <t>PECI Medical Clinic-Seattle</t>
  </si>
  <si>
    <t>PECI Medical Clinic-Spokane</t>
  </si>
  <si>
    <t>kWh/sf Eq</t>
  </si>
  <si>
    <t>LBL-Minimum</t>
  </si>
  <si>
    <t>LBL-Average</t>
  </si>
  <si>
    <t>LBL-Maximum</t>
  </si>
  <si>
    <t>Elect Ht</t>
  </si>
  <si>
    <t>Gas Ht</t>
  </si>
  <si>
    <t>Gas Savings</t>
  </si>
  <si>
    <t>Wt Gas Savings (Therms)</t>
  </si>
  <si>
    <t>therm = 100,000 Btu</t>
  </si>
  <si>
    <t>therm = 100 kbtu</t>
  </si>
  <si>
    <t>C-All-HVAC-Vent-All-All-E</t>
  </si>
  <si>
    <t>C-All-HVAC-Vent-All-All-E - using a ventilation load shape since most of the savings are from ventilation</t>
  </si>
  <si>
    <t>Applicability Matrix</t>
  </si>
  <si>
    <t>New Construction</t>
  </si>
  <si>
    <t xml:space="preserve">NO </t>
  </si>
  <si>
    <t>YES</t>
  </si>
  <si>
    <t xml:space="preserve">  YES</t>
  </si>
  <si>
    <t>NO</t>
  </si>
  <si>
    <t xml:space="preserve">MiniMart </t>
  </si>
  <si>
    <t>Presented to CRAC</t>
  </si>
  <si>
    <t>Yes</t>
  </si>
  <si>
    <t>Commets from CRAC</t>
  </si>
  <si>
    <t>Lighting</t>
  </si>
  <si>
    <t>ULEB</t>
  </si>
  <si>
    <t>Assumption:  Either VRF + Lighting is applied to new buildings, OR the Ultra Low Energy Building Measure is applies.  Use these to eliminate overlap</t>
  </si>
  <si>
    <t>Savings Per SF</t>
  </si>
  <si>
    <t>Values</t>
  </si>
  <si>
    <t>Row Labels</t>
  </si>
  <si>
    <t>Sum of Sf_PNW</t>
  </si>
  <si>
    <t>Sum of Wt_PNW</t>
  </si>
  <si>
    <t>No</t>
  </si>
  <si>
    <t>Unknown</t>
  </si>
  <si>
    <t>Grand Total</t>
  </si>
  <si>
    <t>Grocery</t>
  </si>
  <si>
    <t>Retail/Service</t>
  </si>
  <si>
    <t>Share of buildings that have undergone HVAC rennovation</t>
  </si>
  <si>
    <t>Retrofit Applicability</t>
  </si>
  <si>
    <t>Some experts say this could take of more quickly since it is technologically mature (Europe and Asia)</t>
  </si>
  <si>
    <t>PUT THESE VALUES IN COM_MASTER_7P!</t>
  </si>
  <si>
    <t>Retro</t>
  </si>
  <si>
    <t>VRF-Retro</t>
  </si>
  <si>
    <t>VRF-Retro-Residential Care</t>
  </si>
  <si>
    <t>VRF-Retro-Hospital</t>
  </si>
  <si>
    <t>VRF-Retro-University</t>
  </si>
  <si>
    <t>VRF-Retro-Small Ret</t>
  </si>
  <si>
    <t>VRF-Retro-Medium Off</t>
  </si>
  <si>
    <t>VRF-Retro-Large Off</t>
  </si>
  <si>
    <t>VRF-Retro-Other</t>
  </si>
  <si>
    <t>VRF-Retro-Medium Ret</t>
  </si>
  <si>
    <t>VRF-Retro-School K-12</t>
  </si>
  <si>
    <t>VRF-Retro-Xlarge Ret</t>
  </si>
  <si>
    <t>VRF-Retro-Large Ret</t>
  </si>
  <si>
    <t>VRF-Retro-Warehouse</t>
  </si>
  <si>
    <t>VRF-Retro-Small Off</t>
  </si>
  <si>
    <t>VRF-Retro-Supermarket</t>
  </si>
  <si>
    <t>VRF-Retro-Restaurant</t>
  </si>
  <si>
    <t>VRF-Retro-MiniMart</t>
  </si>
  <si>
    <t>VRF-Retro-Assembly</t>
  </si>
  <si>
    <t>VRF-Retro-Lodging</t>
  </si>
  <si>
    <t>VRF-Retro-Large Off-ElecHt</t>
  </si>
  <si>
    <t>VRF-Retro-Medium Off-ElecHt</t>
  </si>
  <si>
    <t>VRF-Retro-Small Off-ElecHt</t>
  </si>
  <si>
    <t>VRF-Retro-Xlarge Ret-ElecHt</t>
  </si>
  <si>
    <t>VRF-Retro-Large Ret-ElecHt</t>
  </si>
  <si>
    <t>VRF-Retro-Medium Ret-ElecHt</t>
  </si>
  <si>
    <t>VRF-Retro-Small Ret-ElecHt</t>
  </si>
  <si>
    <t>VRF-Retro-School K-12-ElecHt</t>
  </si>
  <si>
    <t>VRF-Retro-University-ElecHt</t>
  </si>
  <si>
    <t>VRF-Retro-Warehouse-ElecHt</t>
  </si>
  <si>
    <t>VRF-Retro-Supermarket-ElecHt</t>
  </si>
  <si>
    <t>VRF-Retro-MiniMart-ElecHt</t>
  </si>
  <si>
    <t>VRF-Retro-Restaurant-ElecHt</t>
  </si>
  <si>
    <t>VRF-Retro-Lodging-ElecHt</t>
  </si>
  <si>
    <t>VRF-Retro-Hospital-ElecHt</t>
  </si>
  <si>
    <t>VRF-Retro-Residential Care-ElecHt</t>
  </si>
  <si>
    <t>VRF-Retro-Assembly-ElecHt</t>
  </si>
  <si>
    <t>VRF-Retro-Other-ElecHt</t>
  </si>
  <si>
    <t>VRF-Retro-Large Off-GasHt</t>
  </si>
  <si>
    <t>VRF-Retro-Medium Off-GasHt</t>
  </si>
  <si>
    <t>VRF-Retro-Small Off-GasHt</t>
  </si>
  <si>
    <t>VRF-Retro-Xlarge Ret-GasHt</t>
  </si>
  <si>
    <t>VRF-Retro-Large Ret-GasHt</t>
  </si>
  <si>
    <t>VRF-Retro-Medium Ret-GasHt</t>
  </si>
  <si>
    <t>VRF-Retro-Small Ret-GasHt</t>
  </si>
  <si>
    <t>VRF-Retro-School K-12-GasHt</t>
  </si>
  <si>
    <t>VRF-Retro-University-GasHt</t>
  </si>
  <si>
    <t>VRF-Retro-Warehouse-GasHt</t>
  </si>
  <si>
    <t>VRF-Retro-Supermarket-GasHt</t>
  </si>
  <si>
    <t>VRF-Retro-MiniMart-GasHt</t>
  </si>
  <si>
    <t>VRF-Retro-Restaurant-GasHt</t>
  </si>
  <si>
    <t>VRF-Retro-Lodging-GasHt</t>
  </si>
  <si>
    <t>VRF-Retro-Hospital-GasHt</t>
  </si>
  <si>
    <t>VRF-Retro-Residential Care-GasHt</t>
  </si>
  <si>
    <t>VRF-Retro-Assembly-GasHt</t>
  </si>
  <si>
    <t>VRF-Retro-Other-GasHt</t>
  </si>
  <si>
    <t>Include_Total_EUI</t>
  </si>
  <si>
    <t>TRUE</t>
  </si>
  <si>
    <t>Column Labels</t>
  </si>
  <si>
    <t>Sum of _Sf_PNW</t>
  </si>
  <si>
    <t>Count of _Sf_PNW2</t>
  </si>
  <si>
    <t>Average of Total_EUI_Norm_kBtu</t>
  </si>
  <si>
    <t>Pre-1980</t>
  </si>
  <si>
    <t>1981-2003</t>
  </si>
  <si>
    <t>2004-2013</t>
  </si>
  <si>
    <t>Ratio of Existing to new</t>
  </si>
  <si>
    <t>Ratio</t>
  </si>
  <si>
    <t>Retrofit Adjustment</t>
  </si>
  <si>
    <t>Professional judgement regarding costs by building type</t>
  </si>
  <si>
    <t>Use this as a proxy for cost incement for retro vs. new</t>
  </si>
  <si>
    <t>Not huge, but some units are being installed. Assume the 3% per national average</t>
  </si>
  <si>
    <t>$2.00 to $4.00 per sf, per multiple studies.  Some experts indicate the incremental cost could be zero for VRF. Assume a 15% premium for retrofit costs .</t>
  </si>
  <si>
    <t>See Applicability matrix tab.</t>
  </si>
  <si>
    <t>Cost Premium for Retrofit</t>
  </si>
  <si>
    <t>Future improvement would be to break out savings by heating, cooling, and ventilation.  Need better data for this.</t>
  </si>
  <si>
    <t>Thursday, 5 February , 2015 at 9:43 AM</t>
  </si>
  <si>
    <t>Resource Type</t>
  </si>
  <si>
    <t>Measure Category</t>
  </si>
  <si>
    <t>Sector</t>
  </si>
  <si>
    <t>kW per unit</t>
  </si>
  <si>
    <t>kWh per unit</t>
  </si>
  <si>
    <t>TRC Net Levelized Cost (Net of All Benefits)</t>
  </si>
  <si>
    <t>Commercial</t>
  </si>
  <si>
    <t>End-Use:</t>
  </si>
  <si>
    <t xml:space="preserve">Retrofit is for major retrofits of commercial buildings.  </t>
  </si>
  <si>
    <t>Building Type / Baseline System</t>
  </si>
  <si>
    <t>Ave Energy Savings</t>
  </si>
  <si>
    <t>(kWh/sf/yr)</t>
  </si>
  <si>
    <t>% Whole Building Energy Savings</t>
  </si>
  <si>
    <t>% HVAC Energy Savings</t>
  </si>
  <si>
    <t>Incremental Cost</t>
  </si>
  <si>
    <t>($/sf)</t>
  </si>
  <si>
    <t>Ave</t>
  </si>
  <si>
    <t>Min</t>
  </si>
  <si>
    <t>VAV</t>
  </si>
  <si>
    <t>PSZ</t>
  </si>
  <si>
    <t>Split</t>
  </si>
  <si>
    <t>Retail</t>
  </si>
  <si>
    <t>Multi-Family</t>
  </si>
  <si>
    <t>PTHP</t>
  </si>
  <si>
    <t>All Projects + All Baselines</t>
  </si>
  <si>
    <t>Below are data from Energy Trust of Oregon, 2014</t>
  </si>
  <si>
    <t>Energy Savings for VRF in Multifamily and Schools, ETO, January 2015</t>
  </si>
  <si>
    <t>VRF Pilot – Task 1</t>
  </si>
  <si>
    <t>Energy Trust of Oregon New Buildings</t>
  </si>
  <si>
    <t>DRAFT|  September 30, 2014</t>
  </si>
  <si>
    <t>Notes:</t>
  </si>
  <si>
    <t>These data were received after the initial workbook was released for review</t>
  </si>
  <si>
    <t>These data are modeled results and the reslts of literature surveys</t>
  </si>
  <si>
    <t>The savings values and the costs are lower than the ones being used in the workbook</t>
  </si>
  <si>
    <t>These are all for new construction only.</t>
  </si>
  <si>
    <t>BPA Data</t>
  </si>
  <si>
    <t>Leftovers -  cumulative</t>
  </si>
  <si>
    <t>Studies show a wide range of possible savings estmiates.  See Savings and Cost tab for the summary of savings values chosen for this analysis.  Savings range from 3.8 to 5.4 kWh/sf which are based on installed and metered results.  These are relatively high level estimates at this point.</t>
  </si>
  <si>
    <t>Energy Trust Modeling Data</t>
  </si>
  <si>
    <t>Baseline System</t>
  </si>
  <si>
    <t>Incremental Cost ($/sf)</t>
  </si>
  <si>
    <t>Ave (all)</t>
  </si>
  <si>
    <t>All</t>
  </si>
  <si>
    <t>Real World System</t>
  </si>
  <si>
    <t>Code System 1</t>
  </si>
  <si>
    <t>Code System 2</t>
  </si>
  <si>
    <t>VRF Heat Pumps w/ DOAS (ERV)</t>
  </si>
  <si>
    <t>Packaged Roof Top Heat Pump Units, modeled w/ System 9 (PSZHP) inputs from WSEC performance path</t>
  </si>
  <si>
    <t>Packaged VAV RTU w/ Parallel Fan Powered Terminal Units and Electric Re-heat.  Modeled w/ System 3 inputs from 2015 IECC.</t>
  </si>
  <si>
    <t>Ground Loop HX serving Water to Water Heat Pumps, radiant distribution with DOAS (ERV)</t>
  </si>
  <si>
    <t>Ground Loop HX serving constant volume water to air heat pumps.</t>
  </si>
  <si>
    <t>Water Source Heat Pumps w/ Fluid Cooler and Electric Boiler. Modeled with System 6 inputs from 2015 IECC</t>
  </si>
  <si>
    <t>Single Zone Gas Unit Ventilators</t>
  </si>
  <si>
    <t>Ecotope Data</t>
  </si>
  <si>
    <t>As Designed System EUI (kBtu/sf/yr)</t>
  </si>
  <si>
    <t>Code System 1 EUI (kBtu/sf/yr)</t>
  </si>
  <si>
    <t>Code System 2 EUI (kBtu/sf/yr)</t>
  </si>
  <si>
    <t>VRF System Cost Comparison</t>
  </si>
  <si>
    <t>VRF System</t>
  </si>
  <si>
    <t>Baseline 1</t>
  </si>
  <si>
    <t>Baseline 2</t>
  </si>
  <si>
    <t>Baseline 1 - Primarily Rooftop systems</t>
  </si>
  <si>
    <t>Baseline 2 - Primarily VAV systems</t>
  </si>
  <si>
    <t>Incremental Over Baseline 2 ($/sf)</t>
  </si>
  <si>
    <t>Incremental Over Baseline 1 ($/sf)</t>
  </si>
  <si>
    <t>Incremental Cost for VRF-Electric Base</t>
  </si>
  <si>
    <t>Incremental Cost for VRF-Gas Base</t>
  </si>
  <si>
    <t>Use this as a proxy for gas baseline over electric baseline</t>
  </si>
  <si>
    <t>ETO-Office (VAV)</t>
  </si>
  <si>
    <t>ETO-Office (PSZ)</t>
  </si>
  <si>
    <t xml:space="preserve">ETO-Retail </t>
  </si>
  <si>
    <t>ETO-School</t>
  </si>
  <si>
    <t>ETO-Multifamily</t>
  </si>
  <si>
    <t>Very Low</t>
  </si>
  <si>
    <t>Med</t>
  </si>
  <si>
    <t>Small office,</t>
  </si>
  <si>
    <t>Supermarket, Minimart, restaurant</t>
  </si>
  <si>
    <t>Med-High</t>
  </si>
  <si>
    <t>Medical</t>
  </si>
  <si>
    <t>Hospital, residential casre</t>
  </si>
  <si>
    <t xml:space="preserve">The BPA 1.20 kWh/sf is way below all other data points, so not used here. Even the 2.83 seems low; only use for Med. Office. The 2.60 from ETO is a proxy </t>
  </si>
  <si>
    <t>Gas heat baseline is developed from the Electric baseline minus the average difference from the BPA study</t>
  </si>
  <si>
    <t>Retail, School</t>
  </si>
  <si>
    <t>Savings Matrix - Built up from specific studies.  Proxy values used for building types not covered in studies.  Low applicability handled in supply curve applicability</t>
  </si>
  <si>
    <t>Per comment from Mira Vowels, BPA "I would expect Higher gas-baseline incremental costs that electric baseline</t>
  </si>
  <si>
    <t>Supermarket, Minimart, restaurant  (low applicability)</t>
  </si>
  <si>
    <t>Adjust to 2012$</t>
  </si>
  <si>
    <t>Q:\SeventhPlan\Conservation Analysis\Global EE Inputs\MC Files\MC_AND_LOADSHAPE_v3.0_24segment-7P-D9 - NewSegValues.xlsx</t>
  </si>
  <si>
    <t>Primarily New Construction.  Used very low applicability values for retrofit (only for major retrofit situations)</t>
  </si>
  <si>
    <t>Commercial-School-Vent</t>
  </si>
  <si>
    <t>Commercial-Healthcare-Vent</t>
  </si>
  <si>
    <t>Stock 2016</t>
  </si>
  <si>
    <t xml:space="preserve">VRF in new construction.  Use slow ramp rate because it is a new measure.  </t>
  </si>
  <si>
    <t>30% of buildings in CBSA have undergone HVAC retrofit.  Assume 1/3 of this is major enough to warrant VRF:</t>
  </si>
  <si>
    <t>v5</t>
  </si>
  <si>
    <t>Added the High/Low Forecast.  Slighting increased retrofit applicability</t>
  </si>
  <si>
    <t>Changed Retrofit ramp to Retro3Slow</t>
  </si>
  <si>
    <t>LO1Slow - Slowest ramp rate since this is a new measure.  
Retro3Slow - some retrofits are already happening</t>
  </si>
  <si>
    <t>File Version Updates</t>
  </si>
  <si>
    <t>Plus Untreated New</t>
  </si>
  <si>
    <t>Add the untreated new into this section</t>
  </si>
  <si>
    <t>Thursday, 19 March , 2015 at 9:19 AM</t>
  </si>
</sst>
</file>

<file path=xl/styles.xml><?xml version="1.0" encoding="utf-8"?>
<styleSheet xmlns="http://schemas.openxmlformats.org/spreadsheetml/2006/main">
  <numFmts count="17">
    <numFmt numFmtId="5" formatCode="&quot;$&quot;#,##0_);\(&quot;$&quot;#,##0\)"/>
    <numFmt numFmtId="8" formatCode="&quot;$&quot;#,##0.00_);[Red]\(&quot;$&quot;#,##0.0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_(* #,##0.0_);_(* \(#,##0.0\);_(* &quot;-&quot;??_);_(@_)"/>
    <numFmt numFmtId="175" formatCode="0.0%"/>
    <numFmt numFmtId="176" formatCode="[$-F800]dddd\,\ mmmm\ dd\,\ yyyy"/>
  </numFmts>
  <fonts count="45">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u/>
      <sz val="10"/>
      <color indexed="12"/>
      <name val="Arial"/>
      <family val="2"/>
    </font>
    <font>
      <b/>
      <sz val="10"/>
      <color theme="0"/>
      <name val="Arial"/>
      <family val="2"/>
    </font>
    <font>
      <sz val="9"/>
      <color rgb="FF000000"/>
      <name val="Arial"/>
      <family val="2"/>
    </font>
    <font>
      <b/>
      <sz val="11"/>
      <color rgb="FFFFFFFF"/>
      <name val="Calibri"/>
      <family val="2"/>
    </font>
    <font>
      <sz val="11"/>
      <color rgb="FF000000"/>
      <name val="Calibri"/>
      <family val="2"/>
    </font>
    <font>
      <b/>
      <sz val="9"/>
      <color indexed="81"/>
      <name val="Tahoma"/>
      <family val="2"/>
    </font>
    <font>
      <i/>
      <sz val="10"/>
      <color theme="1"/>
      <name val="Arial"/>
      <family val="2"/>
    </font>
    <font>
      <b/>
      <sz val="10"/>
      <color rgb="FFFFFFFF"/>
      <name val="Calibri"/>
      <family val="2"/>
    </font>
    <font>
      <sz val="10"/>
      <color rgb="FF000000"/>
      <name val="Arial"/>
      <family val="2"/>
    </font>
    <font>
      <sz val="10"/>
      <color rgb="FF000000"/>
      <name val="Calibri"/>
      <family val="2"/>
    </font>
    <font>
      <b/>
      <u/>
      <sz val="10"/>
      <color theme="1"/>
      <name val="Arial"/>
      <family val="2"/>
    </font>
    <font>
      <b/>
      <sz val="11"/>
      <color rgb="FFFF0000"/>
      <name val="Calibri"/>
      <family val="2"/>
      <scheme val="minor"/>
    </font>
    <font>
      <sz val="11"/>
      <color rgb="FF333333"/>
      <name val="Calibri"/>
      <family val="2"/>
    </font>
    <font>
      <b/>
      <sz val="11"/>
      <color rgb="FF333333"/>
      <name val="Calibri"/>
      <family val="2"/>
    </font>
    <font>
      <sz val="12"/>
      <color rgb="FF17365D"/>
      <name val="Cambria"/>
      <family val="1"/>
    </font>
    <font>
      <b/>
      <sz val="18"/>
      <color rgb="FF333333"/>
      <name val="Calibri"/>
      <family val="2"/>
    </font>
    <font>
      <sz val="16"/>
      <color rgb="FF333333"/>
      <name val="Calibri"/>
      <family val="2"/>
    </font>
    <font>
      <sz val="14"/>
      <color rgb="FF333333"/>
      <name val="Calibri"/>
      <family val="2"/>
    </font>
    <font>
      <b/>
      <sz val="10"/>
      <color rgb="FF000000"/>
      <name val="Calibri"/>
      <family val="2"/>
    </font>
  </fonts>
  <fills count="32">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rgb="FF1F497D"/>
        <bgColor indexed="64"/>
      </patternFill>
    </fill>
    <fill>
      <patternFill patternType="solid">
        <fgColor rgb="FF95B3D7"/>
        <bgColor indexed="64"/>
      </patternFill>
    </fill>
    <fill>
      <patternFill patternType="solid">
        <fgColor rgb="FFDBE5F1"/>
        <bgColor indexed="64"/>
      </patternFill>
    </fill>
    <fill>
      <patternFill patternType="solid">
        <fgColor rgb="FFC6D9F1"/>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rgb="FFEEECE1"/>
        <bgColor indexed="64"/>
      </patternFill>
    </fill>
    <fill>
      <patternFill patternType="solid">
        <fgColor rgb="FF80CAFF"/>
        <bgColor indexed="64"/>
      </patternFill>
    </fill>
    <fill>
      <patternFill patternType="solid">
        <fgColor theme="4" tint="0.79998168889431442"/>
        <bgColor theme="4" tint="0.79998168889431442"/>
      </patternFill>
    </fill>
    <fill>
      <patternFill patternType="solid">
        <fgColor theme="0" tint="-4.9989318521683403E-2"/>
        <bgColor indexed="64"/>
      </patternFill>
    </fill>
    <fill>
      <patternFill patternType="solid">
        <fgColor rgb="FF000080"/>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rgb="FF7F7F7F"/>
      </left>
      <right/>
      <top style="medium">
        <color rgb="FF7F7F7F"/>
      </top>
      <bottom style="thick">
        <color rgb="FFFFFFFF"/>
      </bottom>
      <diagonal/>
    </border>
    <border>
      <left style="medium">
        <color rgb="FFFFFFFF"/>
      </left>
      <right/>
      <top style="medium">
        <color rgb="FF7F7F7F"/>
      </top>
      <bottom style="thick">
        <color rgb="FFFFFFFF"/>
      </bottom>
      <diagonal/>
    </border>
    <border>
      <left/>
      <right style="medium">
        <color rgb="FFFFFFFF"/>
      </right>
      <top style="medium">
        <color rgb="FF7F7F7F"/>
      </top>
      <bottom style="thick">
        <color rgb="FFFFFFFF"/>
      </bottom>
      <diagonal/>
    </border>
    <border>
      <left/>
      <right style="medium">
        <color rgb="FF7F7F7F"/>
      </right>
      <top style="medium">
        <color rgb="FF7F7F7F"/>
      </top>
      <bottom style="thick">
        <color rgb="FFFFFFFF"/>
      </bottom>
      <diagonal/>
    </border>
    <border>
      <left style="medium">
        <color rgb="FF7F7F7F"/>
      </left>
      <right style="medium">
        <color rgb="FFFFFFFF"/>
      </right>
      <top/>
      <bottom style="medium">
        <color rgb="FFFFFFFF"/>
      </bottom>
      <diagonal/>
    </border>
    <border>
      <left style="medium">
        <color rgb="FFFFFFFF"/>
      </left>
      <right/>
      <top style="thick">
        <color rgb="FFFFFFFF"/>
      </top>
      <bottom style="medium">
        <color rgb="FFFFFFFF"/>
      </bottom>
      <diagonal/>
    </border>
    <border>
      <left/>
      <right style="medium">
        <color rgb="FFFFFFFF"/>
      </right>
      <top/>
      <bottom style="medium">
        <color rgb="FFFFFFFF"/>
      </bottom>
      <diagonal/>
    </border>
    <border>
      <left/>
      <right style="medium">
        <color rgb="FF7F7F7F"/>
      </right>
      <top/>
      <bottom style="medium">
        <color rgb="FFFFFFFF"/>
      </bottom>
      <diagonal/>
    </border>
    <border>
      <left style="medium">
        <color rgb="FFFFFFFF"/>
      </left>
      <right/>
      <top style="medium">
        <color rgb="FFFFFFFF"/>
      </top>
      <bottom style="medium">
        <color rgb="FFFFFFFF"/>
      </bottom>
      <diagonal/>
    </border>
    <border>
      <left style="medium">
        <color rgb="FF7F7F7F"/>
      </left>
      <right style="medium">
        <color rgb="FFFFFFFF"/>
      </right>
      <top/>
      <bottom style="medium">
        <color rgb="FF7F7F7F"/>
      </bottom>
      <diagonal/>
    </border>
    <border>
      <left style="medium">
        <color rgb="FFFFFFFF"/>
      </left>
      <right/>
      <top style="medium">
        <color rgb="FFFFFFFF"/>
      </top>
      <bottom style="medium">
        <color rgb="FF7F7F7F"/>
      </bottom>
      <diagonal/>
    </border>
    <border>
      <left/>
      <right style="medium">
        <color rgb="FFFFFFFF"/>
      </right>
      <top/>
      <bottom style="medium">
        <color rgb="FF7F7F7F"/>
      </bottom>
      <diagonal/>
    </border>
    <border>
      <left/>
      <right style="medium">
        <color rgb="FF7F7F7F"/>
      </right>
      <top/>
      <bottom style="medium">
        <color rgb="FF7F7F7F"/>
      </bottom>
      <diagonal/>
    </border>
    <border>
      <left style="medium">
        <color rgb="FF7F7F7F"/>
      </left>
      <right style="medium">
        <color rgb="FFFFFFFF"/>
      </right>
      <top style="medium">
        <color rgb="FF7F7F7F"/>
      </top>
      <bottom style="thick">
        <color rgb="FFFFFFFF"/>
      </bottom>
      <diagonal/>
    </border>
    <border>
      <left style="medium">
        <color rgb="FFFFFFFF"/>
      </left>
      <right style="medium">
        <color rgb="FFFFFFFF"/>
      </right>
      <top style="medium">
        <color rgb="FF7F7F7F"/>
      </top>
      <bottom style="thick">
        <color rgb="FFFFFFFF"/>
      </bottom>
      <diagonal/>
    </border>
    <border>
      <left style="medium">
        <color rgb="FFFFFFFF"/>
      </left>
      <right style="medium">
        <color rgb="FF7F7F7F"/>
      </right>
      <top style="medium">
        <color rgb="FF7F7F7F"/>
      </top>
      <bottom style="thick">
        <color rgb="FFFFFFFF"/>
      </bottom>
      <diagonal/>
    </border>
    <border>
      <left style="medium">
        <color rgb="FF7F7F7F"/>
      </left>
      <right style="medium">
        <color rgb="FFFFFFFF"/>
      </right>
      <top style="thick">
        <color rgb="FFFFFFFF"/>
      </top>
      <bottom style="medium">
        <color rgb="FFFFFFFF"/>
      </bottom>
      <diagonal/>
    </border>
    <border>
      <left style="medium">
        <color rgb="FFFFFFFF"/>
      </left>
      <right style="medium">
        <color rgb="FFFFFFFF"/>
      </right>
      <top style="thick">
        <color rgb="FFFFFFFF"/>
      </top>
      <bottom style="medium">
        <color rgb="FFFFFFFF"/>
      </bottom>
      <diagonal/>
    </border>
    <border>
      <left style="medium">
        <color rgb="FFFFFFFF"/>
      </left>
      <right style="medium">
        <color rgb="FF7F7F7F"/>
      </right>
      <top style="thick">
        <color rgb="FFFFFFFF"/>
      </top>
      <bottom style="medium">
        <color rgb="FFFFFFFF"/>
      </bottom>
      <diagonal/>
    </border>
    <border>
      <left style="medium">
        <color rgb="FF7F7F7F"/>
      </left>
      <right style="medium">
        <color rgb="FFFFFFFF"/>
      </right>
      <top style="medium">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style="medium">
        <color rgb="FF7F7F7F"/>
      </right>
      <top style="medium">
        <color rgb="FFFFFFFF"/>
      </top>
      <bottom style="medium">
        <color rgb="FFFFFFFF"/>
      </bottom>
      <diagonal/>
    </border>
    <border>
      <left style="medium">
        <color rgb="FF7F7F7F"/>
      </left>
      <right style="medium">
        <color rgb="FFFFFFFF"/>
      </right>
      <top style="medium">
        <color rgb="FFFFFFFF"/>
      </top>
      <bottom style="medium">
        <color rgb="FF7F7F7F"/>
      </bottom>
      <diagonal/>
    </border>
    <border>
      <left style="medium">
        <color rgb="FFFFFFFF"/>
      </left>
      <right style="medium">
        <color rgb="FFFFFFFF"/>
      </right>
      <top style="medium">
        <color rgb="FFFFFFFF"/>
      </top>
      <bottom style="medium">
        <color rgb="FF7F7F7F"/>
      </bottom>
      <diagonal/>
    </border>
    <border>
      <left style="medium">
        <color rgb="FFFFFFFF"/>
      </left>
      <right style="medium">
        <color rgb="FF7F7F7F"/>
      </right>
      <top style="medium">
        <color rgb="FFFFFFFF"/>
      </top>
      <bottom style="medium">
        <color rgb="FF7F7F7F"/>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theme="4" tint="0.39997558519241921"/>
      </bottom>
      <diagonal/>
    </border>
    <border>
      <left/>
      <right/>
      <top style="thin">
        <color theme="4" tint="0.39997558519241921"/>
      </top>
      <bottom/>
      <diagonal/>
    </border>
    <border>
      <left style="medium">
        <color rgb="FF000080"/>
      </left>
      <right style="medium">
        <color rgb="FF000080"/>
      </right>
      <top style="medium">
        <color rgb="FF000080"/>
      </top>
      <bottom/>
      <diagonal/>
    </border>
    <border>
      <left style="medium">
        <color rgb="FF000080"/>
      </left>
      <right style="medium">
        <color rgb="FF000080"/>
      </right>
      <top/>
      <bottom style="medium">
        <color rgb="FF000080"/>
      </bottom>
      <diagonal/>
    </border>
    <border>
      <left/>
      <right style="medium">
        <color rgb="FF000080"/>
      </right>
      <top style="medium">
        <color rgb="FF000080"/>
      </top>
      <bottom style="medium">
        <color rgb="FF000080"/>
      </bottom>
      <diagonal/>
    </border>
    <border>
      <left/>
      <right/>
      <top style="medium">
        <color rgb="FF000080"/>
      </top>
      <bottom/>
      <diagonal/>
    </border>
    <border>
      <left/>
      <right style="medium">
        <color rgb="FF000080"/>
      </right>
      <top style="medium">
        <color rgb="FF000080"/>
      </top>
      <bottom/>
      <diagonal/>
    </border>
    <border>
      <left/>
      <right/>
      <top/>
      <bottom style="medium">
        <color rgb="FF000080"/>
      </bottom>
      <diagonal/>
    </border>
    <border>
      <left/>
      <right style="medium">
        <color rgb="FF000080"/>
      </right>
      <top/>
      <bottom style="medium">
        <color rgb="FF000080"/>
      </bottom>
      <diagonal/>
    </border>
    <border>
      <left style="medium">
        <color rgb="FF000080"/>
      </left>
      <right/>
      <top/>
      <bottom style="medium">
        <color rgb="FF000080"/>
      </bottom>
      <diagonal/>
    </border>
    <border>
      <left style="medium">
        <color rgb="FF000080"/>
      </left>
      <right/>
      <top style="medium">
        <color rgb="FF000080"/>
      </top>
      <bottom/>
      <diagonal/>
    </border>
    <border>
      <left style="medium">
        <color rgb="FF000080"/>
      </left>
      <right/>
      <top style="medium">
        <color rgb="FF000080"/>
      </top>
      <bottom style="medium">
        <color rgb="FF000080"/>
      </bottom>
      <diagonal/>
    </border>
    <border>
      <left/>
      <right/>
      <top style="medium">
        <color rgb="FF000080"/>
      </top>
      <bottom style="medium">
        <color rgb="FF000080"/>
      </bottom>
      <diagonal/>
    </border>
    <border>
      <left/>
      <right style="medium">
        <color rgb="FFFFFFFF"/>
      </right>
      <top style="thick">
        <color rgb="FFFFFFFF"/>
      </top>
      <bottom style="medium">
        <color rgb="FFFFFFFF"/>
      </bottom>
      <diagonal/>
    </border>
    <border>
      <left/>
      <right style="medium">
        <color rgb="FFFFFFFF"/>
      </right>
      <top style="medium">
        <color rgb="FFFFFFFF"/>
      </top>
      <bottom style="medium">
        <color rgb="FFFFFFFF"/>
      </bottom>
      <diagonal/>
    </border>
    <border>
      <left/>
      <right style="medium">
        <color rgb="FFFFFFFF"/>
      </right>
      <top style="medium">
        <color rgb="FFFFFFFF"/>
      </top>
      <bottom style="medium">
        <color rgb="FF7F7F7F"/>
      </bottom>
      <diagonal/>
    </border>
  </borders>
  <cellStyleXfs count="21">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0" fontId="26" fillId="0" borderId="0" applyNumberFormat="0" applyFill="0" applyBorder="0" applyAlignment="0" applyProtection="0">
      <alignment vertical="top"/>
      <protection locked="0"/>
    </xf>
    <xf numFmtId="43" fontId="2" fillId="0" borderId="0" applyFont="0" applyFill="0" applyBorder="0" applyAlignment="0" applyProtection="0"/>
    <xf numFmtId="0" fontId="2" fillId="0" borderId="0"/>
    <xf numFmtId="9" fontId="5" fillId="0" borderId="0" applyFont="0" applyFill="0" applyBorder="0" applyAlignment="0" applyProtection="0"/>
    <xf numFmtId="44" fontId="1" fillId="0" borderId="0" applyFont="0" applyFill="0" applyBorder="0" applyAlignment="0" applyProtection="0"/>
    <xf numFmtId="0" fontId="5" fillId="0" borderId="0"/>
  </cellStyleXfs>
  <cellXfs count="469">
    <xf numFmtId="0" fontId="0" fillId="0" borderId="0" xfId="0"/>
    <xf numFmtId="0" fontId="0" fillId="0" borderId="0" xfId="0" applyFont="1"/>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0"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17"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8" borderId="1" xfId="0" applyFont="1" applyFill="1" applyBorder="1"/>
    <xf numFmtId="164" fontId="22" fillId="18"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7"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0" fontId="6" fillId="0" borderId="26" xfId="2" applyFont="1" applyFill="1" applyBorder="1" applyAlignment="1">
      <alignment horizontal="left" vertical="center" wrapText="1" readingOrder="1"/>
    </xf>
    <xf numFmtId="164" fontId="3" fillId="0" borderId="0" xfId="0" applyNumberFormat="1" applyFont="1">
      <alignment readingOrder="1"/>
    </xf>
    <xf numFmtId="0" fontId="24" fillId="0" borderId="0" xfId="12" applyFill="1" applyBorder="1"/>
    <xf numFmtId="169" fontId="24" fillId="0" borderId="0" xfId="12" applyNumberFormat="1" applyFill="1" applyBorder="1"/>
    <xf numFmtId="9" fontId="24" fillId="0" borderId="0" xfId="8" applyFont="1" applyFill="1" applyBorder="1"/>
    <xf numFmtId="9" fontId="2" fillId="0" borderId="0" xfId="12" applyNumberFormat="1" applyFont="1" applyFill="1" applyBorder="1" applyAlignment="1">
      <alignment horizontal="center"/>
    </xf>
    <xf numFmtId="0" fontId="2" fillId="0" borderId="0" xfId="12" applyFont="1" applyFill="1" applyBorder="1"/>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2" fillId="2" borderId="1" xfId="14" applyFill="1" applyBorder="1" applyAlignment="1">
      <alignment wrapText="1"/>
    </xf>
    <xf numFmtId="0" fontId="0" fillId="2" borderId="1" xfId="0" applyFill="1" applyBorder="1" applyAlignment="1">
      <alignment horizontal="left"/>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9" fontId="2" fillId="0" borderId="0" xfId="8"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9" fontId="2" fillId="0" borderId="0" xfId="8" applyFont="1" applyFill="1" applyAlignment="1">
      <alignment horizontal="center"/>
    </xf>
    <xf numFmtId="0" fontId="2" fillId="0" borderId="0" xfId="13" applyFill="1"/>
    <xf numFmtId="0" fontId="26" fillId="0" borderId="0" xfId="15" applyFill="1" applyAlignment="1" applyProtection="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8"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0" fontId="3" fillId="0" borderId="0" xfId="12" applyFont="1" applyFill="1" applyBorder="1"/>
    <xf numFmtId="0" fontId="24" fillId="0" borderId="0" xfId="12" applyFill="1" applyBorder="1" applyAlignment="1">
      <alignment wrapText="1"/>
    </xf>
    <xf numFmtId="43" fontId="24" fillId="0" borderId="0" xfId="1" applyFont="1" applyFill="1" applyBorder="1"/>
    <xf numFmtId="2" fontId="24" fillId="0" borderId="0" xfId="12" applyNumberFormat="1" applyFill="1" applyBorder="1" applyAlignment="1">
      <alignment horizontal="center"/>
    </xf>
    <xf numFmtId="9" fontId="24" fillId="0" borderId="0" xfId="12" applyNumberFormat="1" applyFill="1" applyBorder="1"/>
    <xf numFmtId="9" fontId="0" fillId="0" borderId="0" xfId="0" applyNumberFormat="1" applyFill="1" applyBorder="1"/>
    <xf numFmtId="43" fontId="2" fillId="0" borderId="0" xfId="1" applyFont="1" applyFill="1" applyBorder="1"/>
    <xf numFmtId="0" fontId="3" fillId="0" borderId="0" xfId="12" applyFont="1" applyFill="1" applyBorder="1" applyAlignment="1"/>
    <xf numFmtId="0" fontId="24" fillId="0" borderId="24" xfId="12" applyFill="1" applyBorder="1"/>
    <xf numFmtId="43" fontId="24" fillId="0" borderId="24" xfId="1" applyFont="1" applyFill="1" applyBorder="1"/>
    <xf numFmtId="0" fontId="5" fillId="0" borderId="1" xfId="0" applyFont="1" applyFill="1" applyBorder="1" applyAlignment="1">
      <alignment wrapText="1"/>
    </xf>
    <xf numFmtId="0" fontId="2" fillId="0" borderId="6" xfId="12" applyFont="1" applyFill="1" applyBorder="1"/>
    <xf numFmtId="0" fontId="2" fillId="0" borderId="22" xfId="12" applyFont="1" applyFill="1" applyBorder="1"/>
    <xf numFmtId="43" fontId="24" fillId="0" borderId="23" xfId="1" applyFont="1" applyFill="1" applyBorder="1"/>
    <xf numFmtId="0" fontId="0" fillId="0" borderId="11" xfId="0" applyFill="1" applyBorder="1"/>
    <xf numFmtId="0" fontId="2" fillId="0" borderId="24" xfId="12" applyFont="1" applyFill="1" applyBorder="1"/>
    <xf numFmtId="43" fontId="24" fillId="0" borderId="25" xfId="1" applyFont="1" applyFill="1" applyBorder="1"/>
    <xf numFmtId="0" fontId="24" fillId="2" borderId="9" xfId="12" applyFill="1" applyBorder="1"/>
    <xf numFmtId="0" fontId="24" fillId="2" borderId="10" xfId="12" applyFill="1" applyBorder="1"/>
    <xf numFmtId="0" fontId="2" fillId="2" borderId="8" xfId="12" applyFont="1" applyFill="1" applyBorder="1" applyAlignment="1">
      <alignment horizontal="center" wrapText="1"/>
    </xf>
    <xf numFmtId="0" fontId="2" fillId="2" borderId="1" xfId="12" applyFont="1" applyFill="1" applyBorder="1" applyAlignment="1">
      <alignment horizontal="center" wrapText="1"/>
    </xf>
    <xf numFmtId="43" fontId="24" fillId="0" borderId="7" xfId="1" applyFont="1" applyFill="1" applyBorder="1"/>
    <xf numFmtId="43" fontId="24" fillId="0" borderId="2" xfId="1" applyFont="1" applyFill="1" applyBorder="1"/>
    <xf numFmtId="0" fontId="27" fillId="16" borderId="0" xfId="0" applyFont="1" applyFill="1" applyAlignment="1">
      <alignment horizontal="center"/>
    </xf>
    <xf numFmtId="1" fontId="2" fillId="0" borderId="0" xfId="13" applyNumberFormat="1" applyFont="1" applyFill="1" applyBorder="1" applyAlignment="1">
      <alignment horizontal="center"/>
    </xf>
    <xf numFmtId="43" fontId="24" fillId="0" borderId="0" xfId="12" applyNumberFormat="1" applyFill="1" applyBorder="1"/>
    <xf numFmtId="0" fontId="2" fillId="0" borderId="0" xfId="12" applyFont="1" applyFill="1" applyBorder="1" applyAlignment="1">
      <alignment horizontal="center"/>
    </xf>
    <xf numFmtId="0" fontId="0" fillId="19" borderId="9" xfId="0" applyFill="1" applyBorder="1"/>
    <xf numFmtId="0" fontId="2" fillId="19" borderId="10" xfId="13" applyFont="1" applyFill="1" applyBorder="1" applyAlignment="1">
      <alignment horizontal="center"/>
    </xf>
    <xf numFmtId="0" fontId="2" fillId="19" borderId="8" xfId="12" applyFont="1" applyFill="1" applyBorder="1" applyAlignment="1">
      <alignment horizontal="center"/>
    </xf>
    <xf numFmtId="0" fontId="2" fillId="19" borderId="6" xfId="13" applyFont="1" applyFill="1" applyBorder="1"/>
    <xf numFmtId="0" fontId="2" fillId="19" borderId="27" xfId="13" applyFont="1" applyFill="1" applyBorder="1"/>
    <xf numFmtId="0" fontId="2" fillId="19" borderId="11" xfId="13" applyFont="1" applyFill="1" applyBorder="1"/>
    <xf numFmtId="0" fontId="23" fillId="2" borderId="9" xfId="0" applyFont="1" applyFill="1" applyBorder="1"/>
    <xf numFmtId="0" fontId="3" fillId="2" borderId="10" xfId="13" applyFont="1" applyFill="1" applyBorder="1"/>
    <xf numFmtId="0" fontId="3" fillId="2" borderId="8" xfId="12" applyFont="1" applyFill="1" applyBorder="1"/>
    <xf numFmtId="0" fontId="28" fillId="0" borderId="0" xfId="0" applyFont="1"/>
    <xf numFmtId="0" fontId="29" fillId="20" borderId="29" xfId="0" applyFont="1" applyFill="1" applyBorder="1" applyAlignment="1"/>
    <xf numFmtId="0" fontId="29" fillId="20" borderId="30" xfId="0" applyFont="1" applyFill="1" applyBorder="1" applyAlignment="1">
      <alignment wrapText="1"/>
    </xf>
    <xf numFmtId="0" fontId="29" fillId="20" borderId="31" xfId="0" applyFont="1" applyFill="1" applyBorder="1" applyAlignment="1">
      <alignment horizontal="center" wrapText="1"/>
    </xf>
    <xf numFmtId="0" fontId="29" fillId="20" borderId="32" xfId="0" applyFont="1" applyFill="1" applyBorder="1" applyAlignment="1">
      <alignment horizontal="center" wrapText="1"/>
    </xf>
    <xf numFmtId="0" fontId="30" fillId="21" borderId="33" xfId="0" applyFont="1" applyFill="1" applyBorder="1" applyAlignment="1">
      <alignment horizontal="center" vertical="center" wrapText="1"/>
    </xf>
    <xf numFmtId="0" fontId="30" fillId="22" borderId="34" xfId="0" applyFont="1" applyFill="1" applyBorder="1" applyAlignment="1">
      <alignment vertical="center" wrapText="1"/>
    </xf>
    <xf numFmtId="0" fontId="30" fillId="23" borderId="34" xfId="0" applyFont="1" applyFill="1" applyBorder="1" applyAlignment="1">
      <alignment horizontal="center" vertical="center" wrapText="1"/>
    </xf>
    <xf numFmtId="0" fontId="30" fillId="22" borderId="35" xfId="0" applyFont="1" applyFill="1" applyBorder="1" applyAlignment="1">
      <alignment horizontal="center" vertical="center" wrapText="1"/>
    </xf>
    <xf numFmtId="0" fontId="30" fillId="23" borderId="36" xfId="0" applyFont="1" applyFill="1" applyBorder="1" applyAlignment="1">
      <alignment horizontal="center" vertical="center" wrapText="1"/>
    </xf>
    <xf numFmtId="43" fontId="0" fillId="0" borderId="0" xfId="1" applyFont="1"/>
    <xf numFmtId="0" fontId="30" fillId="22" borderId="37" xfId="0" applyFont="1" applyFill="1" applyBorder="1" applyAlignment="1">
      <alignment vertical="center" wrapText="1"/>
    </xf>
    <xf numFmtId="0" fontId="30" fillId="23" borderId="37" xfId="0" applyFont="1" applyFill="1" applyBorder="1" applyAlignment="1">
      <alignment horizontal="center" vertical="center" wrapText="1"/>
    </xf>
    <xf numFmtId="0" fontId="30" fillId="21" borderId="38" xfId="0" applyFont="1" applyFill="1" applyBorder="1" applyAlignment="1">
      <alignment horizontal="center" vertical="center" wrapText="1"/>
    </xf>
    <xf numFmtId="0" fontId="30" fillId="22" borderId="39" xfId="0" applyFont="1" applyFill="1" applyBorder="1" applyAlignment="1">
      <alignment vertical="center" wrapText="1"/>
    </xf>
    <xf numFmtId="0" fontId="30" fillId="23" borderId="39" xfId="0" applyFont="1" applyFill="1" applyBorder="1" applyAlignment="1">
      <alignment horizontal="center" vertical="center" wrapText="1"/>
    </xf>
    <xf numFmtId="0" fontId="30" fillId="22" borderId="40" xfId="0" applyFont="1" applyFill="1" applyBorder="1" applyAlignment="1">
      <alignment horizontal="center" vertical="center" wrapText="1"/>
    </xf>
    <xf numFmtId="0" fontId="30" fillId="23" borderId="41" xfId="0" applyFont="1" applyFill="1" applyBorder="1" applyAlignment="1">
      <alignment horizontal="center" vertical="center" wrapText="1"/>
    </xf>
    <xf numFmtId="0" fontId="23" fillId="24" borderId="0" xfId="0" applyFont="1" applyFill="1" applyBorder="1"/>
    <xf numFmtId="0" fontId="3" fillId="24" borderId="0" xfId="13" applyFont="1" applyFill="1" applyBorder="1"/>
    <xf numFmtId="0" fontId="3" fillId="24" borderId="0" xfId="12" applyFont="1" applyFill="1" applyBorder="1"/>
    <xf numFmtId="43" fontId="3" fillId="24" borderId="0" xfId="1" applyFont="1" applyFill="1" applyBorder="1"/>
    <xf numFmtId="0" fontId="23" fillId="25" borderId="0" xfId="0" applyFont="1" applyFill="1" applyBorder="1"/>
    <xf numFmtId="0" fontId="0" fillId="25" borderId="0" xfId="0" applyFill="1" applyBorder="1"/>
    <xf numFmtId="0" fontId="2" fillId="0" borderId="0" xfId="13" applyFont="1" applyFill="1" applyBorder="1" applyAlignment="1">
      <alignment horizontal="right"/>
    </xf>
    <xf numFmtId="174" fontId="0" fillId="0" borderId="0" xfId="1" applyNumberFormat="1" applyFont="1">
      <alignment readingOrder="1"/>
    </xf>
    <xf numFmtId="9" fontId="2" fillId="0" borderId="0" xfId="8" applyFont="1" applyFill="1" applyAlignment="1">
      <alignment horizontal="center" readingOrder="1"/>
    </xf>
    <xf numFmtId="0" fontId="32" fillId="0" borderId="0" xfId="0" applyFont="1"/>
    <xf numFmtId="0" fontId="32" fillId="0" borderId="0" xfId="0" applyFont="1">
      <alignment readingOrder="1"/>
    </xf>
    <xf numFmtId="43" fontId="2" fillId="0" borderId="0" xfId="1" applyFont="1" applyFill="1" applyBorder="1" applyAlignment="1">
      <alignment horizontal="center"/>
    </xf>
    <xf numFmtId="0" fontId="3" fillId="0" borderId="11" xfId="12" applyFont="1" applyFill="1" applyBorder="1"/>
    <xf numFmtId="0" fontId="3" fillId="0" borderId="24" xfId="12" applyFont="1" applyFill="1" applyBorder="1"/>
    <xf numFmtId="17" fontId="24" fillId="0" borderId="0" xfId="12" applyNumberFormat="1" applyFill="1" applyBorder="1"/>
    <xf numFmtId="0" fontId="33" fillId="20" borderId="42" xfId="0" applyFont="1" applyFill="1" applyBorder="1" applyAlignment="1">
      <alignment horizontal="center" vertical="center" wrapText="1" readingOrder="1"/>
    </xf>
    <xf numFmtId="0" fontId="33" fillId="20" borderId="43" xfId="0" applyFont="1" applyFill="1" applyBorder="1" applyAlignment="1">
      <alignment horizontal="center" vertical="center" wrapText="1" readingOrder="1"/>
    </xf>
    <xf numFmtId="0" fontId="33" fillId="20" borderId="44" xfId="0" applyFont="1" applyFill="1" applyBorder="1" applyAlignment="1">
      <alignment horizontal="center" vertical="center" wrapText="1" readingOrder="1"/>
    </xf>
    <xf numFmtId="0" fontId="35" fillId="21" borderId="45" xfId="0" applyFont="1" applyFill="1" applyBorder="1" applyAlignment="1">
      <alignment horizontal="center" vertical="center" wrapText="1" readingOrder="1"/>
    </xf>
    <xf numFmtId="0" fontId="35" fillId="22" borderId="46" xfId="0" applyFont="1" applyFill="1" applyBorder="1" applyAlignment="1">
      <alignment horizontal="center" vertical="center" wrapText="1" readingOrder="1"/>
    </xf>
    <xf numFmtId="0" fontId="35" fillId="23" borderId="46" xfId="0" applyFont="1" applyFill="1" applyBorder="1" applyAlignment="1">
      <alignment horizontal="center" vertical="center" wrapText="1" readingOrder="1"/>
    </xf>
    <xf numFmtId="0" fontId="35" fillId="22" borderId="47" xfId="0" applyFont="1" applyFill="1" applyBorder="1" applyAlignment="1">
      <alignment horizontal="center" vertical="center" wrapText="1" readingOrder="1"/>
    </xf>
    <xf numFmtId="0" fontId="35" fillId="21" borderId="48" xfId="0" applyFont="1" applyFill="1" applyBorder="1" applyAlignment="1">
      <alignment horizontal="center" vertical="center" wrapText="1" readingOrder="1"/>
    </xf>
    <xf numFmtId="0" fontId="35" fillId="22" borderId="49" xfId="0" applyFont="1" applyFill="1" applyBorder="1" applyAlignment="1">
      <alignment horizontal="center" vertical="center" wrapText="1" readingOrder="1"/>
    </xf>
    <xf numFmtId="0" fontId="35" fillId="23" borderId="49" xfId="0" applyFont="1" applyFill="1" applyBorder="1" applyAlignment="1">
      <alignment horizontal="center" vertical="center" wrapText="1" readingOrder="1"/>
    </xf>
    <xf numFmtId="0" fontId="35" fillId="22" borderId="50" xfId="0" applyFont="1" applyFill="1" applyBorder="1" applyAlignment="1">
      <alignment horizontal="center" vertical="center" wrapText="1" readingOrder="1"/>
    </xf>
    <xf numFmtId="0" fontId="35" fillId="21" borderId="51" xfId="0" applyFont="1" applyFill="1" applyBorder="1" applyAlignment="1">
      <alignment horizontal="center" vertical="center" wrapText="1" readingOrder="1"/>
    </xf>
    <xf numFmtId="0" fontId="35" fillId="22" borderId="52" xfId="0" applyFont="1" applyFill="1" applyBorder="1" applyAlignment="1">
      <alignment horizontal="center" vertical="center" wrapText="1" readingOrder="1"/>
    </xf>
    <xf numFmtId="0" fontId="35" fillId="23" borderId="52" xfId="0" applyFont="1" applyFill="1" applyBorder="1" applyAlignment="1">
      <alignment horizontal="center" vertical="center" wrapText="1" readingOrder="1"/>
    </xf>
    <xf numFmtId="0" fontId="35" fillId="22" borderId="53" xfId="0" applyFont="1" applyFill="1" applyBorder="1" applyAlignment="1">
      <alignment horizontal="center" vertical="center" wrapText="1" readingOrder="1"/>
    </xf>
    <xf numFmtId="2" fontId="0" fillId="0" borderId="0" xfId="0" applyNumberFormat="1" applyFill="1" applyBorder="1"/>
    <xf numFmtId="2" fontId="0" fillId="0" borderId="0" xfId="0" applyNumberFormat="1" applyFill="1" applyBorder="1" applyAlignment="1">
      <alignment horizontal="center"/>
    </xf>
    <xf numFmtId="0" fontId="35" fillId="21" borderId="0" xfId="0" applyFont="1" applyFill="1" applyBorder="1" applyAlignment="1">
      <alignment horizontal="center" vertical="center" wrapText="1" readingOrder="1"/>
    </xf>
    <xf numFmtId="0" fontId="23" fillId="26" borderId="0" xfId="0" applyFont="1" applyFill="1" applyBorder="1"/>
    <xf numFmtId="0" fontId="33" fillId="20" borderId="0" xfId="0" applyFont="1" applyFill="1" applyBorder="1" applyAlignment="1">
      <alignment horizontal="center" vertical="center" wrapText="1" readingOrder="1"/>
    </xf>
    <xf numFmtId="43" fontId="0" fillId="0" borderId="0" xfId="0" applyNumberFormat="1" applyFill="1" applyBorder="1"/>
    <xf numFmtId="0" fontId="3" fillId="0" borderId="27" xfId="12" applyFont="1" applyFill="1" applyBorder="1"/>
    <xf numFmtId="0" fontId="3" fillId="0" borderId="28" xfId="12" applyFont="1" applyFill="1" applyBorder="1"/>
    <xf numFmtId="0" fontId="3" fillId="0" borderId="25" xfId="12" applyFont="1" applyFill="1" applyBorder="1"/>
    <xf numFmtId="0" fontId="3" fillId="17" borderId="6" xfId="12" applyFont="1" applyFill="1" applyBorder="1"/>
    <xf numFmtId="0" fontId="3" fillId="17" borderId="22" xfId="12" applyFont="1" applyFill="1" applyBorder="1"/>
    <xf numFmtId="0" fontId="3" fillId="17" borderId="23" xfId="12" applyFont="1" applyFill="1" applyBorder="1"/>
    <xf numFmtId="0" fontId="3" fillId="17" borderId="11" xfId="12" applyFont="1" applyFill="1" applyBorder="1"/>
    <xf numFmtId="0" fontId="3" fillId="17" borderId="24" xfId="12" applyFont="1" applyFill="1" applyBorder="1"/>
    <xf numFmtId="0" fontId="3" fillId="17" borderId="25" xfId="12" applyFont="1" applyFill="1" applyBorder="1" applyAlignment="1">
      <alignment horizontal="center"/>
    </xf>
    <xf numFmtId="0" fontId="34" fillId="27" borderId="54" xfId="0" applyFont="1" applyFill="1" applyBorder="1" applyAlignment="1">
      <alignment horizontal="center" wrapText="1" readingOrder="1"/>
    </xf>
    <xf numFmtId="0" fontId="34" fillId="0" borderId="55" xfId="0" applyFont="1" applyBorder="1" applyAlignment="1">
      <alignment horizontal="center" wrapText="1" readingOrder="1"/>
    </xf>
    <xf numFmtId="0" fontId="34" fillId="28" borderId="56" xfId="0" applyFont="1" applyFill="1" applyBorder="1" applyAlignment="1">
      <alignment horizontal="center" wrapText="1" readingOrder="1"/>
    </xf>
    <xf numFmtId="0" fontId="34" fillId="28" borderId="57" xfId="0" applyFont="1" applyFill="1" applyBorder="1" applyAlignment="1">
      <alignment horizontal="center" wrapText="1" readingOrder="1"/>
    </xf>
    <xf numFmtId="0" fontId="34" fillId="27" borderId="56" xfId="0" applyFont="1" applyFill="1" applyBorder="1" applyAlignment="1">
      <alignment horizontal="center" wrapText="1" readingOrder="1"/>
    </xf>
    <xf numFmtId="0" fontId="34" fillId="0" borderId="57" xfId="0" applyFont="1" applyBorder="1" applyAlignment="1">
      <alignment horizontal="center" wrapText="1" readingOrder="1"/>
    </xf>
    <xf numFmtId="0" fontId="34" fillId="28" borderId="58" xfId="0" applyFont="1" applyFill="1" applyBorder="1" applyAlignment="1">
      <alignment horizontal="center" wrapText="1" readingOrder="1"/>
    </xf>
    <xf numFmtId="0" fontId="34" fillId="28" borderId="59" xfId="0" applyFont="1" applyFill="1" applyBorder="1" applyAlignment="1">
      <alignment horizontal="center" wrapText="1" readingOrder="1"/>
    </xf>
    <xf numFmtId="9" fontId="0" fillId="0" borderId="0" xfId="8" applyFont="1"/>
    <xf numFmtId="0" fontId="23" fillId="0" borderId="0" xfId="0" applyFont="1"/>
    <xf numFmtId="164" fontId="1" fillId="18" borderId="0" xfId="0" applyNumberFormat="1" applyFont="1" applyFill="1" applyAlignment="1">
      <alignment horizontal="center" readingOrder="1"/>
    </xf>
    <xf numFmtId="0" fontId="2" fillId="24" borderId="0" xfId="12" applyFont="1" applyFill="1" applyBorder="1"/>
    <xf numFmtId="2" fontId="2" fillId="24" borderId="0" xfId="12" applyNumberFormat="1" applyFont="1" applyFill="1" applyBorder="1" applyAlignment="1">
      <alignment horizontal="center"/>
    </xf>
    <xf numFmtId="9" fontId="2" fillId="24" borderId="0" xfId="12" applyNumberFormat="1" applyFont="1" applyFill="1" applyBorder="1"/>
    <xf numFmtId="169" fontId="2" fillId="24" borderId="0" xfId="12" applyNumberFormat="1" applyFont="1" applyFill="1" applyBorder="1"/>
    <xf numFmtId="0" fontId="2" fillId="24" borderId="0" xfId="0" applyFont="1" applyFill="1" applyBorder="1"/>
    <xf numFmtId="9" fontId="0" fillId="0" borderId="0" xfId="0" applyNumberFormat="1"/>
    <xf numFmtId="0" fontId="0" fillId="0" borderId="0" xfId="0" applyAlignment="1">
      <alignment horizontal="left"/>
    </xf>
    <xf numFmtId="168" fontId="0" fillId="0" borderId="0" xfId="0" applyNumberFormat="1"/>
    <xf numFmtId="0" fontId="22" fillId="29" borderId="0" xfId="0" applyFont="1" applyFill="1"/>
    <xf numFmtId="0" fontId="22" fillId="29" borderId="60" xfId="0" applyFont="1" applyFill="1" applyBorder="1"/>
    <xf numFmtId="0" fontId="22" fillId="0" borderId="60" xfId="0" applyFont="1" applyBorder="1" applyAlignment="1">
      <alignment horizontal="left"/>
    </xf>
    <xf numFmtId="168" fontId="22" fillId="0" borderId="60" xfId="0" applyNumberFormat="1" applyFont="1" applyBorder="1"/>
    <xf numFmtId="0" fontId="0" fillId="0" borderId="0" xfId="0" applyAlignment="1">
      <alignment horizontal="left" indent="1"/>
    </xf>
    <xf numFmtId="0" fontId="22" fillId="29" borderId="61" xfId="0" applyFont="1" applyFill="1" applyBorder="1" applyAlignment="1">
      <alignment horizontal="left"/>
    </xf>
    <xf numFmtId="168" fontId="22" fillId="29" borderId="61" xfId="0" applyNumberFormat="1" applyFont="1" applyFill="1" applyBorder="1"/>
    <xf numFmtId="0" fontId="36" fillId="0" borderId="0" xfId="0" applyFont="1"/>
    <xf numFmtId="9" fontId="0" fillId="26" borderId="0" xfId="8" applyFont="1" applyFill="1"/>
    <xf numFmtId="175" fontId="0" fillId="0" borderId="0" xfId="0" applyNumberFormat="1"/>
    <xf numFmtId="9" fontId="0" fillId="26" borderId="0" xfId="0" applyNumberFormat="1" applyFill="1"/>
    <xf numFmtId="0" fontId="37" fillId="0" borderId="0" xfId="0" applyFont="1"/>
    <xf numFmtId="0" fontId="0" fillId="0" borderId="0" xfId="0" applyAlignment="1">
      <alignment wrapText="1"/>
    </xf>
    <xf numFmtId="0" fontId="0" fillId="0" borderId="0" xfId="0" applyNumberFormat="1"/>
    <xf numFmtId="1" fontId="0" fillId="0" borderId="0" xfId="0" applyNumberFormat="1"/>
    <xf numFmtId="43" fontId="0" fillId="0" borderId="0" xfId="0" applyNumberFormat="1"/>
    <xf numFmtId="43" fontId="23" fillId="0" borderId="0" xfId="1" applyFont="1"/>
    <xf numFmtId="43" fontId="23" fillId="0" borderId="24" xfId="1" applyFont="1" applyBorder="1"/>
    <xf numFmtId="2" fontId="2" fillId="0" borderId="0" xfId="13" applyNumberFormat="1" applyFill="1" applyAlignment="1">
      <alignment horizontal="center"/>
    </xf>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6"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17" borderId="1" xfId="0" applyFont="1" applyFill="1" applyBorder="1" applyAlignment="1">
      <alignment horizontal="center"/>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6"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169" fontId="0" fillId="17" borderId="0" xfId="0" applyNumberFormat="1" applyFill="1" applyAlignment="1">
      <alignment horizontal="center" readingOrder="1"/>
    </xf>
    <xf numFmtId="164" fontId="0" fillId="17" borderId="0" xfId="0" applyNumberFormat="1" applyFill="1" applyAlignment="1">
      <alignment horizontal="center" readingOrder="1"/>
    </xf>
    <xf numFmtId="1" fontId="0" fillId="17" borderId="0" xfId="0" applyNumberFormat="1" applyFill="1" applyAlignment="1">
      <alignment horizontal="center" readingOrder="1"/>
    </xf>
    <xf numFmtId="0" fontId="0" fillId="17" borderId="0" xfId="0" applyFill="1">
      <alignment readingOrder="1"/>
    </xf>
    <xf numFmtId="164" fontId="0" fillId="17" borderId="0" xfId="0" applyNumberFormat="1" applyFill="1">
      <alignment readingOrder="1"/>
    </xf>
    <xf numFmtId="174" fontId="0" fillId="17" borderId="0" xfId="16" applyNumberFormat="1" applyFont="1" applyFill="1" applyAlignment="1">
      <alignment horizontal="center" readingOrder="1"/>
    </xf>
    <xf numFmtId="0" fontId="22" fillId="30" borderId="1" xfId="0" applyFont="1" applyFill="1" applyBorder="1"/>
    <xf numFmtId="0" fontId="22" fillId="30" borderId="1" xfId="0" applyFont="1" applyFill="1" applyBorder="1" applyAlignment="1">
      <alignment horizontal="center"/>
    </xf>
    <xf numFmtId="164" fontId="0" fillId="30" borderId="0" xfId="0" applyNumberFormat="1" applyFill="1" applyAlignment="1">
      <alignment horizontal="center" readingOrder="1"/>
    </xf>
    <xf numFmtId="0" fontId="0" fillId="30" borderId="0" xfId="0" applyFill="1">
      <alignment readingOrder="1"/>
    </xf>
    <xf numFmtId="174" fontId="0" fillId="30" borderId="0" xfId="1" applyNumberFormat="1" applyFont="1" applyFill="1">
      <alignment readingOrder="1"/>
    </xf>
    <xf numFmtId="168" fontId="0" fillId="30" borderId="0" xfId="16" applyNumberFormat="1" applyFont="1" applyFill="1" applyAlignment="1">
      <alignment horizontal="center"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8" borderId="24" xfId="0" applyNumberFormat="1" applyFont="1" applyFill="1" applyBorder="1" applyAlignment="1">
      <alignment horizontal="center" readingOrder="1"/>
    </xf>
    <xf numFmtId="0" fontId="29" fillId="31" borderId="63" xfId="0" applyFont="1" applyFill="1" applyBorder="1" applyAlignment="1">
      <alignment wrapText="1"/>
    </xf>
    <xf numFmtId="0" fontId="29" fillId="31" borderId="68" xfId="0" applyFont="1" applyFill="1" applyBorder="1" applyAlignment="1">
      <alignment horizontal="center" wrapText="1"/>
    </xf>
    <xf numFmtId="0" fontId="38" fillId="0" borderId="63" xfId="0" applyFont="1" applyBorder="1" applyAlignment="1">
      <alignment wrapText="1"/>
    </xf>
    <xf numFmtId="0" fontId="38" fillId="0" borderId="68" xfId="0" applyFont="1" applyBorder="1" applyAlignment="1">
      <alignment horizontal="center" wrapText="1"/>
    </xf>
    <xf numFmtId="10" fontId="38" fillId="0" borderId="68" xfId="0" applyNumberFormat="1" applyFont="1" applyBorder="1" applyAlignment="1">
      <alignment horizontal="center" wrapText="1"/>
    </xf>
    <xf numFmtId="8" fontId="38" fillId="0" borderId="68" xfId="0" applyNumberFormat="1" applyFont="1" applyBorder="1" applyAlignment="1">
      <alignment horizontal="center" wrapText="1"/>
    </xf>
    <xf numFmtId="9" fontId="38" fillId="0" borderId="68" xfId="0" applyNumberFormat="1" applyFont="1" applyBorder="1" applyAlignment="1">
      <alignment horizontal="center" wrapText="1"/>
    </xf>
    <xf numFmtId="0" fontId="40" fillId="0" borderId="0" xfId="0" applyFont="1" applyAlignment="1">
      <alignment horizontal="left"/>
    </xf>
    <xf numFmtId="0" fontId="41" fillId="0" borderId="0" xfId="0" applyFont="1" applyAlignment="1">
      <alignment horizontal="right"/>
    </xf>
    <xf numFmtId="0" fontId="42" fillId="0" borderId="0" xfId="0" applyFont="1" applyAlignment="1">
      <alignment horizontal="right"/>
    </xf>
    <xf numFmtId="0" fontId="43" fillId="0" borderId="0" xfId="0" applyFont="1" applyAlignment="1">
      <alignment horizontal="right"/>
    </xf>
    <xf numFmtId="0" fontId="23" fillId="24" borderId="9" xfId="0" applyFont="1" applyFill="1" applyBorder="1"/>
    <xf numFmtId="0" fontId="0" fillId="24" borderId="10" xfId="0" applyFill="1" applyBorder="1"/>
    <xf numFmtId="0" fontId="0" fillId="24" borderId="8" xfId="0" applyFill="1" applyBorder="1"/>
    <xf numFmtId="0" fontId="0" fillId="0" borderId="0" xfId="0" applyFill="1" applyBorder="1" applyAlignment="1">
      <alignment horizontal="center"/>
    </xf>
    <xf numFmtId="0" fontId="24" fillId="0" borderId="12" xfId="12" applyFill="1" applyBorder="1"/>
    <xf numFmtId="0" fontId="0" fillId="0" borderId="13" xfId="0" applyFill="1" applyBorder="1"/>
    <xf numFmtId="0" fontId="0" fillId="0" borderId="14" xfId="0" applyFill="1" applyBorder="1"/>
    <xf numFmtId="0" fontId="0" fillId="0" borderId="16" xfId="0" applyFill="1" applyBorder="1"/>
    <xf numFmtId="0" fontId="0" fillId="0" borderId="15" xfId="0" applyFill="1" applyBorder="1"/>
    <xf numFmtId="0" fontId="0" fillId="0" borderId="18" xfId="0" applyFill="1" applyBorder="1" applyAlignment="1">
      <alignment horizontal="center"/>
    </xf>
    <xf numFmtId="0" fontId="0" fillId="0" borderId="19" xfId="0" applyFill="1" applyBorder="1"/>
    <xf numFmtId="0" fontId="24" fillId="0" borderId="17" xfId="12" applyFill="1" applyBorder="1"/>
    <xf numFmtId="0" fontId="0" fillId="0" borderId="18" xfId="0" applyFill="1" applyBorder="1"/>
    <xf numFmtId="0" fontId="23" fillId="0" borderId="15" xfId="0" applyFont="1" applyFill="1" applyBorder="1" applyAlignment="1">
      <alignment horizontal="right"/>
    </xf>
    <xf numFmtId="0" fontId="3" fillId="0" borderId="15" xfId="12" applyFont="1" applyFill="1" applyBorder="1"/>
    <xf numFmtId="0" fontId="3" fillId="0" borderId="15" xfId="12" applyFont="1" applyFill="1" applyBorder="1" applyAlignment="1">
      <alignment horizontal="right"/>
    </xf>
    <xf numFmtId="0" fontId="23" fillId="0" borderId="17" xfId="0" applyFont="1" applyFill="1" applyBorder="1" applyAlignment="1">
      <alignment horizontal="right"/>
    </xf>
    <xf numFmtId="43" fontId="0" fillId="0" borderId="16" xfId="1" applyFont="1" applyFill="1" applyBorder="1"/>
    <xf numFmtId="0" fontId="29" fillId="20" borderId="42" xfId="0" applyFont="1" applyFill="1" applyBorder="1" applyAlignment="1">
      <alignment horizontal="center"/>
    </xf>
    <xf numFmtId="0" fontId="29" fillId="20" borderId="31" xfId="0" applyFont="1" applyFill="1" applyBorder="1" applyAlignment="1">
      <alignment horizontal="center"/>
    </xf>
    <xf numFmtId="0" fontId="29" fillId="20" borderId="32" xfId="0" applyFont="1" applyFill="1" applyBorder="1" applyAlignment="1">
      <alignment horizontal="center"/>
    </xf>
    <xf numFmtId="0" fontId="30" fillId="22" borderId="35" xfId="0" applyFont="1" applyFill="1" applyBorder="1" applyAlignment="1">
      <alignment horizontal="center" wrapText="1"/>
    </xf>
    <xf numFmtId="0" fontId="30" fillId="23" borderId="35" xfId="0" applyFont="1" applyFill="1" applyBorder="1" applyAlignment="1">
      <alignment horizontal="center" wrapText="1"/>
    </xf>
    <xf numFmtId="0" fontId="30" fillId="22" borderId="36" xfId="0" applyFont="1" applyFill="1" applyBorder="1" applyAlignment="1">
      <alignment horizontal="center" wrapText="1"/>
    </xf>
    <xf numFmtId="0" fontId="30" fillId="22" borderId="40" xfId="0" applyFont="1" applyFill="1" applyBorder="1" applyAlignment="1">
      <alignment horizontal="center" wrapText="1"/>
    </xf>
    <xf numFmtId="0" fontId="30" fillId="23" borderId="40" xfId="0" applyFont="1" applyFill="1" applyBorder="1" applyAlignment="1">
      <alignment horizontal="center" wrapText="1"/>
    </xf>
    <xf numFmtId="0" fontId="30" fillId="22" borderId="41" xfId="0" applyFont="1" applyFill="1" applyBorder="1" applyAlignment="1">
      <alignment horizontal="center" wrapText="1"/>
    </xf>
    <xf numFmtId="0" fontId="33" fillId="20" borderId="42" xfId="0" applyFont="1" applyFill="1" applyBorder="1" applyAlignment="1">
      <alignment horizontal="center"/>
    </xf>
    <xf numFmtId="0" fontId="33" fillId="20" borderId="31" xfId="0" applyFont="1" applyFill="1" applyBorder="1" applyAlignment="1">
      <alignment horizontal="center"/>
    </xf>
    <xf numFmtId="0" fontId="33" fillId="20" borderId="32" xfId="0" applyFont="1" applyFill="1" applyBorder="1" applyAlignment="1">
      <alignment horizontal="center"/>
    </xf>
    <xf numFmtId="0" fontId="44" fillId="21" borderId="33" xfId="0" applyFont="1" applyFill="1" applyBorder="1" applyAlignment="1">
      <alignment wrapText="1"/>
    </xf>
    <xf numFmtId="0" fontId="35" fillId="22" borderId="35" xfId="0" applyFont="1" applyFill="1" applyBorder="1" applyAlignment="1">
      <alignment horizontal="center" wrapText="1"/>
    </xf>
    <xf numFmtId="0" fontId="35" fillId="23" borderId="35" xfId="0" applyFont="1" applyFill="1" applyBorder="1" applyAlignment="1">
      <alignment horizontal="center" wrapText="1"/>
    </xf>
    <xf numFmtId="0" fontId="35" fillId="22" borderId="36" xfId="0" applyFont="1" applyFill="1" applyBorder="1" applyAlignment="1">
      <alignment horizontal="center" wrapText="1"/>
    </xf>
    <xf numFmtId="0" fontId="44" fillId="21" borderId="38" xfId="0" applyFont="1" applyFill="1" applyBorder="1" applyAlignment="1">
      <alignment wrapText="1"/>
    </xf>
    <xf numFmtId="0" fontId="35" fillId="22" borderId="40" xfId="0" applyFont="1" applyFill="1" applyBorder="1" applyAlignment="1">
      <alignment horizontal="center" wrapText="1"/>
    </xf>
    <xf numFmtId="0" fontId="35" fillId="23" borderId="40" xfId="0" applyFont="1" applyFill="1" applyBorder="1" applyAlignment="1">
      <alignment horizontal="center" wrapText="1"/>
    </xf>
    <xf numFmtId="0" fontId="35" fillId="22" borderId="41" xfId="0" applyFont="1" applyFill="1" applyBorder="1" applyAlignment="1">
      <alignment horizontal="center" wrapText="1"/>
    </xf>
    <xf numFmtId="0" fontId="30" fillId="21" borderId="33" xfId="0" applyFont="1" applyFill="1" applyBorder="1" applyAlignment="1">
      <alignment horizontal="center" wrapText="1"/>
    </xf>
    <xf numFmtId="0" fontId="30" fillId="21" borderId="38" xfId="0" applyFont="1" applyFill="1" applyBorder="1" applyAlignment="1">
      <alignment horizontal="center" wrapText="1"/>
    </xf>
    <xf numFmtId="0" fontId="30" fillId="23" borderId="36" xfId="0" applyFont="1" applyFill="1" applyBorder="1" applyAlignment="1">
      <alignment horizontal="center" wrapText="1"/>
    </xf>
    <xf numFmtId="0" fontId="30" fillId="23" borderId="41" xfId="0" applyFont="1" applyFill="1" applyBorder="1" applyAlignment="1">
      <alignment horizontal="center" wrapText="1"/>
    </xf>
    <xf numFmtId="0" fontId="29" fillId="20" borderId="31" xfId="0" applyFont="1" applyFill="1" applyBorder="1" applyAlignment="1"/>
    <xf numFmtId="0" fontId="29" fillId="20" borderId="30" xfId="0" applyFont="1" applyFill="1" applyBorder="1" applyAlignment="1"/>
    <xf numFmtId="0" fontId="30" fillId="22" borderId="34" xfId="0" applyFont="1" applyFill="1" applyBorder="1" applyAlignment="1">
      <alignment vertical="top" wrapText="1"/>
    </xf>
    <xf numFmtId="0" fontId="30" fillId="22" borderId="73" xfId="0" applyFont="1" applyFill="1" applyBorder="1" applyAlignment="1">
      <alignment vertical="top" wrapText="1"/>
    </xf>
    <xf numFmtId="0" fontId="30" fillId="22" borderId="37" xfId="0" applyFont="1" applyFill="1" applyBorder="1" applyAlignment="1">
      <alignment vertical="top" wrapText="1"/>
    </xf>
    <xf numFmtId="0" fontId="30" fillId="22" borderId="74" xfId="0" applyFont="1" applyFill="1" applyBorder="1" applyAlignment="1">
      <alignment vertical="top" wrapText="1"/>
    </xf>
    <xf numFmtId="0" fontId="30" fillId="22" borderId="39" xfId="0" applyFont="1" applyFill="1" applyBorder="1" applyAlignment="1">
      <alignment vertical="top" wrapText="1"/>
    </xf>
    <xf numFmtId="0" fontId="30" fillId="22" borderId="75" xfId="0" applyFont="1" applyFill="1" applyBorder="1" applyAlignment="1">
      <alignment vertical="top" wrapText="1"/>
    </xf>
    <xf numFmtId="0" fontId="30" fillId="23" borderId="34" xfId="0" applyFont="1" applyFill="1" applyBorder="1" applyAlignment="1">
      <alignment wrapText="1"/>
    </xf>
    <xf numFmtId="0" fontId="30" fillId="23" borderId="73" xfId="0" applyFont="1" applyFill="1" applyBorder="1" applyAlignment="1">
      <alignment wrapText="1"/>
    </xf>
    <xf numFmtId="0" fontId="30" fillId="23" borderId="37" xfId="0" applyFont="1" applyFill="1" applyBorder="1" applyAlignment="1">
      <alignment wrapText="1"/>
    </xf>
    <xf numFmtId="0" fontId="30" fillId="23" borderId="74" xfId="0" applyFont="1" applyFill="1" applyBorder="1" applyAlignment="1">
      <alignment wrapText="1"/>
    </xf>
    <xf numFmtId="0" fontId="30" fillId="23" borderId="39" xfId="0" applyFont="1" applyFill="1" applyBorder="1" applyAlignment="1">
      <alignment wrapText="1"/>
    </xf>
    <xf numFmtId="0" fontId="30" fillId="23" borderId="75" xfId="0" applyFont="1" applyFill="1" applyBorder="1" applyAlignment="1">
      <alignment wrapText="1"/>
    </xf>
    <xf numFmtId="0" fontId="23" fillId="0" borderId="0" xfId="0" applyFont="1" applyAlignment="1">
      <alignment horizontal="center"/>
    </xf>
    <xf numFmtId="43" fontId="3" fillId="0" borderId="0" xfId="1" applyFont="1" applyFill="1" applyBorder="1"/>
    <xf numFmtId="0" fontId="0" fillId="0" borderId="1" xfId="0" applyBorder="1"/>
    <xf numFmtId="0" fontId="24" fillId="0" borderId="1" xfId="12" applyFill="1" applyBorder="1"/>
    <xf numFmtId="0" fontId="23" fillId="24" borderId="1" xfId="0" applyFont="1" applyFill="1" applyBorder="1" applyAlignment="1">
      <alignment horizontal="center" wrapText="1"/>
    </xf>
    <xf numFmtId="43" fontId="3" fillId="24" borderId="1" xfId="1" applyFont="1" applyFill="1" applyBorder="1" applyAlignment="1">
      <alignment horizontal="center" wrapText="1"/>
    </xf>
    <xf numFmtId="0" fontId="3" fillId="24" borderId="1" xfId="12" applyFont="1" applyFill="1" applyBorder="1" applyAlignment="1">
      <alignment horizontal="center" wrapText="1"/>
    </xf>
    <xf numFmtId="44" fontId="0" fillId="0" borderId="0" xfId="19" applyFont="1" applyFill="1" applyBorder="1" applyAlignment="1">
      <alignment horizontal="center"/>
    </xf>
    <xf numFmtId="44" fontId="0" fillId="0" borderId="18" xfId="19" applyFont="1" applyFill="1" applyBorder="1" applyAlignment="1">
      <alignment horizontal="center"/>
    </xf>
    <xf numFmtId="0" fontId="0" fillId="24" borderId="0" xfId="0" applyFill="1" applyBorder="1"/>
    <xf numFmtId="0" fontId="23" fillId="0" borderId="0" xfId="0" applyFont="1" applyFill="1" applyBorder="1"/>
    <xf numFmtId="43" fontId="0" fillId="0" borderId="0" xfId="1" applyFont="1" applyFill="1" applyBorder="1" applyAlignment="1">
      <alignment horizontal="right"/>
    </xf>
    <xf numFmtId="0" fontId="2" fillId="19" borderId="1" xfId="13" applyFont="1" applyFill="1" applyBorder="1"/>
    <xf numFmtId="43" fontId="2" fillId="0" borderId="1" xfId="13" applyNumberFormat="1" applyFont="1" applyFill="1" applyBorder="1"/>
    <xf numFmtId="0" fontId="0" fillId="2" borderId="8" xfId="0" applyFill="1" applyBorder="1"/>
    <xf numFmtId="43" fontId="3" fillId="0" borderId="0" xfId="12" applyNumberFormat="1" applyFont="1" applyFill="1" applyBorder="1"/>
    <xf numFmtId="43" fontId="2" fillId="2" borderId="1" xfId="8" applyNumberFormat="1" applyFont="1" applyFill="1" applyBorder="1" applyAlignment="1">
      <alignment wrapText="1"/>
    </xf>
    <xf numFmtId="9" fontId="2" fillId="0" borderId="0" xfId="8" applyNumberFormat="1" applyFont="1" applyFill="1" applyAlignment="1">
      <alignment horizontal="center" readingOrder="1"/>
    </xf>
    <xf numFmtId="43" fontId="0" fillId="0" borderId="0" xfId="1" applyFont="1" applyFill="1" applyBorder="1"/>
    <xf numFmtId="0" fontId="5" fillId="0" borderId="0" xfId="20"/>
    <xf numFmtId="0" fontId="0" fillId="18" borderId="25" xfId="0" applyFill="1" applyBorder="1">
      <alignment readingOrder="1"/>
    </xf>
    <xf numFmtId="0" fontId="17" fillId="16" borderId="0" xfId="0" applyFont="1" applyFill="1" applyBorder="1" applyAlignment="1">
      <alignment horizontal="center" readingOrder="1"/>
    </xf>
    <xf numFmtId="0" fontId="5" fillId="0" borderId="0" xfId="0" applyFont="1" applyAlignment="1">
      <alignment horizontal="right"/>
    </xf>
    <xf numFmtId="0" fontId="0" fillId="4" borderId="1" xfId="0" applyFill="1" applyBorder="1">
      <alignment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8" fontId="38" fillId="0" borderId="71" xfId="0" applyNumberFormat="1" applyFont="1" applyBorder="1" applyAlignment="1">
      <alignment horizontal="center" wrapText="1"/>
    </xf>
    <xf numFmtId="8" fontId="38" fillId="0" borderId="64" xfId="0" applyNumberFormat="1" applyFont="1" applyBorder="1" applyAlignment="1">
      <alignment horizontal="center" wrapText="1"/>
    </xf>
    <xf numFmtId="0" fontId="38" fillId="0" borderId="71" xfId="0" applyFont="1" applyBorder="1" applyAlignment="1">
      <alignment horizontal="center" wrapText="1"/>
    </xf>
    <xf numFmtId="0" fontId="38" fillId="0" borderId="64" xfId="0" applyFont="1" applyBorder="1" applyAlignment="1">
      <alignment horizontal="center" wrapText="1"/>
    </xf>
    <xf numFmtId="10" fontId="38" fillId="0" borderId="71" xfId="0" applyNumberFormat="1" applyFont="1" applyBorder="1" applyAlignment="1">
      <alignment horizontal="center" wrapText="1"/>
    </xf>
    <xf numFmtId="10" fontId="38" fillId="0" borderId="64" xfId="0" applyNumberFormat="1" applyFont="1" applyBorder="1" applyAlignment="1">
      <alignment horizontal="center" wrapText="1"/>
    </xf>
    <xf numFmtId="0" fontId="38" fillId="0" borderId="72" xfId="0" applyFont="1" applyBorder="1" applyAlignment="1">
      <alignment horizontal="center" wrapText="1"/>
    </xf>
    <xf numFmtId="9" fontId="38" fillId="0" borderId="71" xfId="0" applyNumberFormat="1" applyFont="1" applyBorder="1" applyAlignment="1">
      <alignment horizontal="center" wrapText="1"/>
    </xf>
    <xf numFmtId="9" fontId="38" fillId="0" borderId="72" xfId="0" applyNumberFormat="1" applyFont="1" applyBorder="1" applyAlignment="1">
      <alignment horizontal="center" wrapText="1"/>
    </xf>
    <xf numFmtId="9" fontId="38" fillId="0" borderId="64" xfId="0" applyNumberFormat="1" applyFont="1" applyBorder="1" applyAlignment="1">
      <alignment horizontal="center" wrapText="1"/>
    </xf>
    <xf numFmtId="8" fontId="38" fillId="0" borderId="72" xfId="0" applyNumberFormat="1" applyFont="1" applyBorder="1" applyAlignment="1">
      <alignment horizontal="center" wrapText="1"/>
    </xf>
    <xf numFmtId="0" fontId="39" fillId="0" borderId="71" xfId="0" applyFont="1" applyBorder="1" applyAlignment="1">
      <alignment wrapText="1"/>
    </xf>
    <xf numFmtId="0" fontId="39" fillId="0" borderId="72" xfId="0" applyFont="1" applyBorder="1" applyAlignment="1">
      <alignment wrapText="1"/>
    </xf>
    <xf numFmtId="0" fontId="39" fillId="0" borderId="64" xfId="0" applyFont="1" applyBorder="1" applyAlignment="1">
      <alignment wrapText="1"/>
    </xf>
    <xf numFmtId="0" fontId="29" fillId="31" borderId="70" xfId="0" applyFont="1" applyFill="1" applyBorder="1" applyAlignment="1">
      <alignment horizontal="center" wrapText="1"/>
    </xf>
    <xf numFmtId="0" fontId="29" fillId="31" borderId="65" xfId="0" applyFont="1" applyFill="1" applyBorder="1" applyAlignment="1">
      <alignment horizontal="center" wrapText="1"/>
    </xf>
    <xf numFmtId="0" fontId="29" fillId="31" borderId="66" xfId="0" applyFont="1" applyFill="1" applyBorder="1" applyAlignment="1">
      <alignment horizontal="center" wrapText="1"/>
    </xf>
    <xf numFmtId="0" fontId="29" fillId="31" borderId="69" xfId="0" applyFont="1" applyFill="1" applyBorder="1" applyAlignment="1">
      <alignment horizontal="center" wrapText="1"/>
    </xf>
    <xf numFmtId="0" fontId="29" fillId="31" borderId="67" xfId="0" applyFont="1" applyFill="1" applyBorder="1" applyAlignment="1">
      <alignment horizontal="center" wrapText="1"/>
    </xf>
    <xf numFmtId="0" fontId="29" fillId="31" borderId="68" xfId="0" applyFont="1" applyFill="1" applyBorder="1" applyAlignment="1">
      <alignment horizontal="center" wrapText="1"/>
    </xf>
    <xf numFmtId="0" fontId="29" fillId="31" borderId="71" xfId="0" applyFont="1" applyFill="1" applyBorder="1" applyAlignment="1">
      <alignment horizontal="center" wrapText="1"/>
    </xf>
    <xf numFmtId="0" fontId="29" fillId="31" borderId="64" xfId="0" applyFont="1" applyFill="1" applyBorder="1" applyAlignment="1">
      <alignment horizontal="center" wrapText="1"/>
    </xf>
    <xf numFmtId="0" fontId="29" fillId="31" borderId="62" xfId="0" applyFont="1" applyFill="1" applyBorder="1" applyAlignment="1">
      <alignment horizontal="center" wrapText="1"/>
    </xf>
    <xf numFmtId="0" fontId="29" fillId="31" borderId="63" xfId="0" applyFont="1" applyFill="1" applyBorder="1" applyAlignment="1">
      <alignment horizontal="center" wrapText="1"/>
    </xf>
  </cellXfs>
  <cellStyles count="21">
    <cellStyle name="Comma" xfId="1" builtinId="3"/>
    <cellStyle name="Comma 2" xfId="16"/>
    <cellStyle name="Comma 3 4" xfId="10"/>
    <cellStyle name="Currency" xfId="19" builtinId="4"/>
    <cellStyle name="Currency 3 4" xfId="11"/>
    <cellStyle name="Hyperlink" xfId="15" builtinId="8"/>
    <cellStyle name="Normal" xfId="0" builtinId="0"/>
    <cellStyle name="Normal 13" xfId="5"/>
    <cellStyle name="Normal 14" xfId="20"/>
    <cellStyle name="Normal 2" xfId="17"/>
    <cellStyle name="Normal 3" xfId="6"/>
    <cellStyle name="Normal 4 4" xfId="9"/>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Percent" xfId="8" builtinId="5"/>
    <cellStyle name="Percent 2" xfId="1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3" Type="http://schemas.openxmlformats.org/officeDocument/2006/relationships/image" Target="../media/image7.gif"/><Relationship Id="rId2" Type="http://schemas.openxmlformats.org/officeDocument/2006/relationships/image" Target="../media/image6.gif"/><Relationship Id="rId1" Type="http://schemas.openxmlformats.org/officeDocument/2006/relationships/image" Target="../media/image5.gi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16</xdr:col>
      <xdr:colOff>190501</xdr:colOff>
      <xdr:row>42</xdr:row>
      <xdr:rowOff>106724</xdr:rowOff>
    </xdr:from>
    <xdr:to>
      <xdr:col>19</xdr:col>
      <xdr:colOff>920115</xdr:colOff>
      <xdr:row>54</xdr:row>
      <xdr:rowOff>142537</xdr:rowOff>
    </xdr:to>
    <xdr:pic>
      <xdr:nvPicPr>
        <xdr:cNvPr id="3" name="Picture 2"/>
        <xdr:cNvPicPr>
          <a:picLocks noChangeAspect="1"/>
        </xdr:cNvPicPr>
      </xdr:nvPicPr>
      <xdr:blipFill>
        <a:blip xmlns:r="http://schemas.openxmlformats.org/officeDocument/2006/relationships" r:embed="rId1" cstate="print"/>
        <a:stretch>
          <a:fillRect/>
        </a:stretch>
      </xdr:blipFill>
      <xdr:spPr>
        <a:xfrm>
          <a:off x="13010030" y="5093342"/>
          <a:ext cx="4237056" cy="19184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1</xdr:row>
      <xdr:rowOff>57150</xdr:rowOff>
    </xdr:from>
    <xdr:to>
      <xdr:col>13</xdr:col>
      <xdr:colOff>257175</xdr:colOff>
      <xdr:row>18</xdr:row>
      <xdr:rowOff>57150</xdr:rowOff>
    </xdr:to>
    <xdr:sp macro="" textlink="">
      <xdr:nvSpPr>
        <xdr:cNvPr id="2" name="TextBox 1"/>
        <xdr:cNvSpPr txBox="1"/>
      </xdr:nvSpPr>
      <xdr:spPr>
        <a:xfrm>
          <a:off x="381000" y="219075"/>
          <a:ext cx="7800975" cy="2752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aseline="0" smtClean="0">
              <a:solidFill>
                <a:schemeClr val="dk1"/>
              </a:solidFill>
              <a:latin typeface="+mn-lt"/>
              <a:ea typeface="+mn-ea"/>
              <a:cs typeface="+mn-cs"/>
            </a:rPr>
            <a:t>PNNL 2012</a:t>
          </a:r>
        </a:p>
        <a:p>
          <a:r>
            <a:rPr lang="en-US" sz="1100" baseline="0" smtClean="0">
              <a:solidFill>
                <a:schemeClr val="dk1"/>
              </a:solidFill>
              <a:latin typeface="+mn-lt"/>
              <a:ea typeface="+mn-ea"/>
              <a:cs typeface="+mn-cs"/>
            </a:rPr>
            <a:t>This study concludes that HVAC energy cost savings of 34% is achievable for VRF relative to VAV with hot water reheat, and CAV with gas heat, and 45% HVAC energy cost savings relative to VAV with electric reheat compared to a variety of conventional existing, or code minimum efficiency, new HVAC systems across a range of building types and climate settings. The average HVAC energy cost savings of VRF is estimated at 34% compared to VAV with chilled water and electric reheat, and 26% compared to VAV with chilled water and hot water reheat, but this a broad estimate and the data doesn’t distinguish between air-cooled and water-cooled chillers, or VRF systems. These savings percentages are based on the information found for this report and should be reviewed at the time VRF systems are being considered as there is a lack of field verified energy savings information. </a:t>
          </a:r>
        </a:p>
        <a:p>
          <a:endParaRPr lang="en-US" sz="1100" baseline="0" smtClean="0">
            <a:solidFill>
              <a:schemeClr val="dk1"/>
            </a:solidFill>
            <a:latin typeface="+mn-lt"/>
            <a:ea typeface="+mn-ea"/>
            <a:cs typeface="+mn-cs"/>
          </a:endParaRPr>
        </a:p>
        <a:p>
          <a:r>
            <a:rPr lang="en-US" sz="1100" baseline="0" smtClean="0">
              <a:solidFill>
                <a:schemeClr val="dk1"/>
              </a:solidFill>
              <a:latin typeface="+mn-lt"/>
              <a:ea typeface="+mn-ea"/>
              <a:cs typeface="+mn-cs"/>
            </a:rPr>
            <a:t>RTF Discussion</a:t>
          </a:r>
        </a:p>
        <a:p>
          <a:r>
            <a:rPr lang="en-US" sz="1100" baseline="0" smtClean="0">
              <a:solidFill>
                <a:schemeClr val="dk1"/>
              </a:solidFill>
              <a:latin typeface="+mn-lt"/>
              <a:ea typeface="+mn-ea"/>
              <a:cs typeface="+mn-cs"/>
            </a:rPr>
            <a:t>Experts indicate that VRF systems can be installed for now or very low cost compared to standard equipment. </a:t>
          </a:r>
          <a:endParaRPr lang="en-US" sz="1100"/>
        </a:p>
      </xdr:txBody>
    </xdr:sp>
    <xdr:clientData/>
  </xdr:twoCellAnchor>
  <xdr:twoCellAnchor editAs="oneCell">
    <xdr:from>
      <xdr:col>1</xdr:col>
      <xdr:colOff>0</xdr:colOff>
      <xdr:row>42</xdr:row>
      <xdr:rowOff>0</xdr:rowOff>
    </xdr:from>
    <xdr:to>
      <xdr:col>12</xdr:col>
      <xdr:colOff>152400</xdr:colOff>
      <xdr:row>62</xdr:row>
      <xdr:rowOff>157901</xdr:rowOff>
    </xdr:to>
    <xdr:pic>
      <xdr:nvPicPr>
        <xdr:cNvPr id="3" name="Picture 2"/>
        <xdr:cNvPicPr/>
      </xdr:nvPicPr>
      <xdr:blipFill>
        <a:blip xmlns:r="http://schemas.openxmlformats.org/officeDocument/2006/relationships" r:embed="rId1" cstate="print">
          <a:extLst>
            <a:ext uri="{28A0092B-C50C-407E-A947-70E740481C1C}">
              <a14:useLocalDpi xmlns:lc="http://schemas.openxmlformats.org/drawingml/2006/lockedCanvas" xmlns:pic="http://schemas.openxmlformats.org/drawingml/2006/picture" xmlns:a14="http://schemas.microsoft.com/office/drawing/2010/main" xmlns:wps="http://schemas.microsoft.com/office/word/2010/wordprocessingShape" xmlns:wne="http://schemas.microsoft.com/office/word/2006/wordml" xmlns:wpi="http://schemas.microsoft.com/office/word/2010/wordprocessingInk" xmlns:wpg="http://schemas.microsoft.com/office/word/2010/wordprocessingGroup" xmlns:w14="http://schemas.microsoft.com/office/word/2010/wordml" xmlns:w="http://schemas.openxmlformats.org/wordprocessingml/2006/main" xmlns:w10="urn:schemas-microsoft-com:office:word" xmlns:wp="http://schemas.openxmlformats.org/drawingml/2006/wordprocessingDrawing" xmlns:wp14="http://schemas.microsoft.com/office/word/2010/wordprocessingDrawing" xmlns:v="urn:schemas-microsoft-com:vml" xmlns:m="http://schemas.openxmlformats.org/officeDocument/2006/math" xmlns:o="urn:schemas-microsoft-com:office:office" xmlns:mc="http://schemas.openxmlformats.org/markup-compatibility/2006" xmlns:wpc="http://schemas.microsoft.com/office/word/2010/wordprocessingCanvas" xmlns="" val="0"/>
            </a:ext>
          </a:extLst>
        </a:blip>
        <a:srcRect/>
        <a:stretch>
          <a:fillRect/>
        </a:stretch>
      </xdr:blipFill>
      <xdr:spPr bwMode="auto">
        <a:xfrm>
          <a:off x="609600" y="7781925"/>
          <a:ext cx="6858000" cy="3396401"/>
        </a:xfrm>
        <a:prstGeom prst="rect">
          <a:avLst/>
        </a:prstGeom>
        <a:solidFill>
          <a:schemeClr val="bg1"/>
        </a:solidFill>
        <a:ln>
          <a:noFill/>
        </a:ln>
      </xdr:spPr>
    </xdr:pic>
    <xdr:clientData/>
  </xdr:twoCellAnchor>
  <xdr:twoCellAnchor editAs="oneCell">
    <xdr:from>
      <xdr:col>1</xdr:col>
      <xdr:colOff>0</xdr:colOff>
      <xdr:row>64</xdr:row>
      <xdr:rowOff>0</xdr:rowOff>
    </xdr:from>
    <xdr:to>
      <xdr:col>11</xdr:col>
      <xdr:colOff>251460</xdr:colOff>
      <xdr:row>74</xdr:row>
      <xdr:rowOff>156210</xdr:rowOff>
    </xdr:to>
    <xdr:pic>
      <xdr:nvPicPr>
        <xdr:cNvPr id="4" name="Picture 3"/>
        <xdr:cNvPicPr/>
      </xdr:nvPicPr>
      <xdr:blipFill>
        <a:blip xmlns:r="http://schemas.openxmlformats.org/officeDocument/2006/relationships" r:embed="rId2" cstate="print">
          <a:extLst>
            <a:ext uri="{28A0092B-C50C-407E-A947-70E740481C1C}">
              <a14:useLocalDpi xmlns:lc="http://schemas.openxmlformats.org/drawingml/2006/lockedCanvas" xmlns:pic="http://schemas.openxmlformats.org/drawingml/2006/picture" xmlns:a14="http://schemas.microsoft.com/office/drawing/2010/main" xmlns:wps="http://schemas.microsoft.com/office/word/2010/wordprocessingShape" xmlns:wne="http://schemas.microsoft.com/office/word/2006/wordml" xmlns:wpi="http://schemas.microsoft.com/office/word/2010/wordprocessingInk" xmlns:wpg="http://schemas.microsoft.com/office/word/2010/wordprocessingGroup" xmlns:w14="http://schemas.microsoft.com/office/word/2010/wordml" xmlns:w="http://schemas.openxmlformats.org/wordprocessingml/2006/main" xmlns:w10="urn:schemas-microsoft-com:office:word" xmlns:wp="http://schemas.openxmlformats.org/drawingml/2006/wordprocessingDrawing" xmlns:wp14="http://schemas.microsoft.com/office/word/2010/wordprocessingDrawing" xmlns:v="urn:schemas-microsoft-com:vml" xmlns:m="http://schemas.openxmlformats.org/officeDocument/2006/math" xmlns:o="urn:schemas-microsoft-com:office:office" xmlns:mc="http://schemas.openxmlformats.org/markup-compatibility/2006" xmlns:wpc="http://schemas.microsoft.com/office/word/2010/wordprocessingCanvas" xmlns="" val="0"/>
            </a:ext>
          </a:extLst>
        </a:blip>
        <a:srcRect/>
        <a:stretch>
          <a:fillRect/>
        </a:stretch>
      </xdr:blipFill>
      <xdr:spPr bwMode="auto">
        <a:xfrm>
          <a:off x="609600" y="11344275"/>
          <a:ext cx="6347460" cy="1775460"/>
        </a:xfrm>
        <a:prstGeom prst="rect">
          <a:avLst/>
        </a:prstGeom>
        <a:noFill/>
        <a:ln>
          <a:noFill/>
        </a:ln>
      </xdr:spPr>
    </xdr:pic>
    <xdr:clientData/>
  </xdr:twoCellAnchor>
  <xdr:twoCellAnchor editAs="oneCell">
    <xdr:from>
      <xdr:col>1</xdr:col>
      <xdr:colOff>0</xdr:colOff>
      <xdr:row>79</xdr:row>
      <xdr:rowOff>0</xdr:rowOff>
    </xdr:from>
    <xdr:to>
      <xdr:col>12</xdr:col>
      <xdr:colOff>533400</xdr:colOff>
      <xdr:row>91</xdr:row>
      <xdr:rowOff>0</xdr:rowOff>
    </xdr:to>
    <xdr:pic>
      <xdr:nvPicPr>
        <xdr:cNvPr id="5" name="Picture 4"/>
        <xdr:cNvPicPr/>
      </xdr:nvPicPr>
      <xdr:blipFill>
        <a:blip xmlns:r="http://schemas.openxmlformats.org/officeDocument/2006/relationships" r:embed="rId3" cstate="print">
          <a:extLst>
            <a:ext uri="{28A0092B-C50C-407E-A947-70E740481C1C}">
              <a14:useLocalDpi xmlns:lc="http://schemas.openxmlformats.org/drawingml/2006/lockedCanvas" xmlns:pic="http://schemas.openxmlformats.org/drawingml/2006/picture" xmlns:a14="http://schemas.microsoft.com/office/drawing/2010/main" xmlns:wps="http://schemas.microsoft.com/office/word/2010/wordprocessingShape" xmlns:wne="http://schemas.microsoft.com/office/word/2006/wordml" xmlns:wpi="http://schemas.microsoft.com/office/word/2010/wordprocessingInk" xmlns:wpg="http://schemas.microsoft.com/office/word/2010/wordprocessingGroup" xmlns:w14="http://schemas.microsoft.com/office/word/2010/wordml" xmlns:w="http://schemas.openxmlformats.org/wordprocessingml/2006/main" xmlns:w10="urn:schemas-microsoft-com:office:word" xmlns:wp="http://schemas.openxmlformats.org/drawingml/2006/wordprocessingDrawing" xmlns:wp14="http://schemas.microsoft.com/office/word/2010/wordprocessingDrawing" xmlns:v="urn:schemas-microsoft-com:vml" xmlns:m="http://schemas.openxmlformats.org/officeDocument/2006/math" xmlns:o="urn:schemas-microsoft-com:office:office" xmlns:mc="http://schemas.openxmlformats.org/markup-compatibility/2006" xmlns:wpc="http://schemas.microsoft.com/office/word/2010/wordprocessingCanvas" xmlns="" val="0"/>
            </a:ext>
          </a:extLst>
        </a:blip>
        <a:srcRect/>
        <a:stretch>
          <a:fillRect/>
        </a:stretch>
      </xdr:blipFill>
      <xdr:spPr bwMode="auto">
        <a:xfrm>
          <a:off x="609600" y="13773150"/>
          <a:ext cx="7239000" cy="19431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16</xdr:row>
      <xdr:rowOff>142875</xdr:rowOff>
    </xdr:from>
    <xdr:to>
      <xdr:col>3</xdr:col>
      <xdr:colOff>2162175</xdr:colOff>
      <xdr:row>40</xdr:row>
      <xdr:rowOff>57150</xdr:rowOff>
    </xdr:to>
    <xdr:pic>
      <xdr:nvPicPr>
        <xdr:cNvPr id="3" name="Picture 2"/>
        <xdr:cNvPicPr>
          <a:picLocks noChangeAspect="1"/>
        </xdr:cNvPicPr>
      </xdr:nvPicPr>
      <xdr:blipFill>
        <a:blip xmlns:r="http://schemas.openxmlformats.org/officeDocument/2006/relationships" r:embed="rId1" cstate="print"/>
        <a:stretch>
          <a:fillRect/>
        </a:stretch>
      </xdr:blipFill>
      <xdr:spPr>
        <a:xfrm>
          <a:off x="609600" y="4124325"/>
          <a:ext cx="6019800" cy="3800475"/>
        </a:xfrm>
        <a:prstGeom prst="rect">
          <a:avLst/>
        </a:prstGeom>
      </xdr:spPr>
    </xdr:pic>
    <xdr:clientData/>
  </xdr:twoCellAnchor>
  <xdr:twoCellAnchor editAs="oneCell">
    <xdr:from>
      <xdr:col>3</xdr:col>
      <xdr:colOff>2495550</xdr:colOff>
      <xdr:row>17</xdr:row>
      <xdr:rowOff>28575</xdr:rowOff>
    </xdr:from>
    <xdr:to>
      <xdr:col>7</xdr:col>
      <xdr:colOff>266700</xdr:colOff>
      <xdr:row>40</xdr:row>
      <xdr:rowOff>104775</xdr:rowOff>
    </xdr:to>
    <xdr:pic>
      <xdr:nvPicPr>
        <xdr:cNvPr id="4" name="Picture 3"/>
        <xdr:cNvPicPr>
          <a:picLocks noChangeAspect="1"/>
        </xdr:cNvPicPr>
      </xdr:nvPicPr>
      <xdr:blipFill>
        <a:blip xmlns:r="http://schemas.openxmlformats.org/officeDocument/2006/relationships" r:embed="rId2" cstate="print"/>
        <a:stretch>
          <a:fillRect/>
        </a:stretch>
      </xdr:blipFill>
      <xdr:spPr>
        <a:xfrm>
          <a:off x="6962775" y="4171950"/>
          <a:ext cx="5895975" cy="3800475"/>
        </a:xfrm>
        <a:prstGeom prst="rect">
          <a:avLst/>
        </a:prstGeom>
      </xdr:spPr>
    </xdr:pic>
    <xdr:clientData/>
  </xdr:twoCellAnchor>
  <xdr:twoCellAnchor editAs="oneCell">
    <xdr:from>
      <xdr:col>7</xdr:col>
      <xdr:colOff>495300</xdr:colOff>
      <xdr:row>17</xdr:row>
      <xdr:rowOff>19050</xdr:rowOff>
    </xdr:from>
    <xdr:to>
      <xdr:col>17</xdr:col>
      <xdr:colOff>381000</xdr:colOff>
      <xdr:row>41</xdr:row>
      <xdr:rowOff>38100</xdr:rowOff>
    </xdr:to>
    <xdr:pic>
      <xdr:nvPicPr>
        <xdr:cNvPr id="6" name="Picture 5"/>
        <xdr:cNvPicPr>
          <a:picLocks noChangeAspect="1"/>
        </xdr:cNvPicPr>
      </xdr:nvPicPr>
      <xdr:blipFill>
        <a:blip xmlns:r="http://schemas.openxmlformats.org/officeDocument/2006/relationships" r:embed="rId3" cstate="print"/>
        <a:stretch>
          <a:fillRect/>
        </a:stretch>
      </xdr:blipFill>
      <xdr:spPr>
        <a:xfrm>
          <a:off x="13087350" y="4162425"/>
          <a:ext cx="5981700" cy="3905250"/>
        </a:xfrm>
        <a:prstGeom prst="rect">
          <a:avLst/>
        </a:prstGeom>
      </xdr:spPr>
    </xdr:pic>
    <xdr:clientData/>
  </xdr:twoCellAnchor>
  <xdr:twoCellAnchor>
    <xdr:from>
      <xdr:col>7</xdr:col>
      <xdr:colOff>19050</xdr:colOff>
      <xdr:row>1</xdr:row>
      <xdr:rowOff>57150</xdr:rowOff>
    </xdr:from>
    <xdr:to>
      <xdr:col>23</xdr:col>
      <xdr:colOff>57150</xdr:colOff>
      <xdr:row>15</xdr:row>
      <xdr:rowOff>85725</xdr:rowOff>
    </xdr:to>
    <xdr:sp macro="" textlink="">
      <xdr:nvSpPr>
        <xdr:cNvPr id="7" name="TextBox 6"/>
        <xdr:cNvSpPr txBox="1"/>
      </xdr:nvSpPr>
      <xdr:spPr>
        <a:xfrm>
          <a:off x="12611100" y="219075"/>
          <a:ext cx="9791700" cy="3686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lvl="0"/>
          <a:r>
            <a:rPr lang="en-US" sz="1100">
              <a:solidFill>
                <a:schemeClr val="dk1"/>
              </a:solidFill>
              <a:latin typeface="+mn-lt"/>
              <a:ea typeface="+mn-ea"/>
              <a:cs typeface="+mn-cs"/>
            </a:rPr>
            <a:t>Envelope</a:t>
          </a:r>
        </a:p>
        <a:p>
          <a:r>
            <a:rPr lang="en-US" sz="1100">
              <a:solidFill>
                <a:schemeClr val="dk1"/>
              </a:solidFill>
              <a:latin typeface="+mn-lt"/>
              <a:ea typeface="+mn-ea"/>
              <a:cs typeface="+mn-cs"/>
            </a:rPr>
            <a:t>Envelope U-factors were held constant at code levels across all three HVAC systems in each case study to isolate the effects of the HVAC systems on the energy use. 2012 WSEC U-factors were used, because they were more stringent than the 2015 IECC values. The only variation in the U-factors between the different buildings was in the slab insulation. Fire Station 72 included radiant (heated &amp; cooled) floors, which requires continuous insulation below the slab. The F-factor actually increases from 0.54 for un-heated to 0.65 for heated due to increased heat transfer through the slab even though the insulation levels increase.  </a:t>
          </a:r>
        </a:p>
        <a:p>
          <a:pPr lvl="0"/>
          <a:r>
            <a:rPr lang="en-US" sz="1100">
              <a:solidFill>
                <a:schemeClr val="dk1"/>
              </a:solidFill>
              <a:latin typeface="+mn-lt"/>
              <a:ea typeface="+mn-ea"/>
              <a:cs typeface="+mn-cs"/>
            </a:rPr>
            <a:t>Lights</a:t>
          </a:r>
        </a:p>
        <a:p>
          <a:r>
            <a:rPr lang="en-US" sz="1100">
              <a:solidFill>
                <a:schemeClr val="dk1"/>
              </a:solidFill>
              <a:latin typeface="+mn-lt"/>
              <a:ea typeface="+mn-ea"/>
              <a:cs typeface="+mn-cs"/>
            </a:rPr>
            <a:t>The building area method was used in all the models, which means that all spaces are modeled with a single lighting power density (LPD), rather than modeling each space with a unique value.  LPDs were taken from the 2015 IECC Table 405.5.2(1), as they were more stringent than the 2012 WSEC values.</a:t>
          </a:r>
        </a:p>
        <a:p>
          <a:pPr lvl="0"/>
          <a:r>
            <a:rPr lang="en-US" sz="1100">
              <a:solidFill>
                <a:schemeClr val="dk1"/>
              </a:solidFill>
              <a:latin typeface="+mn-lt"/>
              <a:ea typeface="+mn-ea"/>
              <a:cs typeface="+mn-cs"/>
            </a:rPr>
            <a:t>Plugs</a:t>
          </a:r>
        </a:p>
        <a:p>
          <a:r>
            <a:rPr lang="en-US" sz="1100">
              <a:solidFill>
                <a:schemeClr val="dk1"/>
              </a:solidFill>
              <a:latin typeface="+mn-lt"/>
              <a:ea typeface="+mn-ea"/>
              <a:cs typeface="+mn-cs"/>
            </a:rPr>
            <a:t>Plug loads were based on values taken from building audits during the design process for each of the buildings. </a:t>
          </a:r>
        </a:p>
        <a:p>
          <a:pPr lvl="0"/>
          <a:r>
            <a:rPr lang="en-US" sz="1100">
              <a:solidFill>
                <a:schemeClr val="dk1"/>
              </a:solidFill>
              <a:latin typeface="+mn-lt"/>
              <a:ea typeface="+mn-ea"/>
              <a:cs typeface="+mn-cs"/>
            </a:rPr>
            <a:t>Schedules</a:t>
          </a:r>
        </a:p>
        <a:p>
          <a:r>
            <a:rPr lang="en-US" sz="1100">
              <a:solidFill>
                <a:schemeClr val="dk1"/>
              </a:solidFill>
              <a:latin typeface="+mn-lt"/>
              <a:ea typeface="+mn-ea"/>
              <a:cs typeface="+mn-cs"/>
            </a:rPr>
            <a:t>Schedules for the King County Housing are based on the standard National Renewable Energy Lab (NREL) prototype schedules for office buildings, but edited to calibrate the modeling output with billing data. Schedules for Fire Station 72 are based on several fire station audits performed for the City of Seattle and then tweaked to calibrate the model outputs with billing data. Schedules for the Westside School are from the 2012 Seattle Energy Code RS-29 code compliance path.</a:t>
          </a:r>
        </a:p>
        <a:p>
          <a:pPr lvl="0"/>
          <a:r>
            <a:rPr lang="en-US" sz="1100">
              <a:solidFill>
                <a:schemeClr val="dk1"/>
              </a:solidFill>
              <a:latin typeface="+mn-lt"/>
              <a:ea typeface="+mn-ea"/>
              <a:cs typeface="+mn-cs"/>
            </a:rPr>
            <a:t>Sizing</a:t>
          </a:r>
        </a:p>
        <a:p>
          <a:r>
            <a:rPr lang="en-US" sz="1100">
              <a:solidFill>
                <a:schemeClr val="dk1"/>
              </a:solidFill>
              <a:latin typeface="+mn-lt"/>
              <a:ea typeface="+mn-ea"/>
              <a:cs typeface="+mn-cs"/>
            </a:rPr>
            <a:t>The two code models in each building were sized at 1 CFM/SF, a rule of thumb commonly used by HVAC system designers and installers.  This is roughly equivalent to 400 SF/ton. The DOAS models followed the 115% of peak cooling or 125% of peak heating load called out in the proposed code path.</a:t>
          </a:r>
        </a:p>
        <a:p>
          <a:pPr lvl="0"/>
          <a:r>
            <a:rPr lang="en-US" sz="1100">
              <a:solidFill>
                <a:schemeClr val="dk1"/>
              </a:solidFill>
              <a:latin typeface="+mn-lt"/>
              <a:ea typeface="+mn-ea"/>
              <a:cs typeface="+mn-cs"/>
            </a:rPr>
            <a:t>Ventilation</a:t>
          </a:r>
        </a:p>
        <a:p>
          <a:r>
            <a:rPr lang="en-US" sz="1100">
              <a:solidFill>
                <a:schemeClr val="dk1"/>
              </a:solidFill>
              <a:latin typeface="+mn-lt"/>
              <a:ea typeface="+mn-ea"/>
              <a:cs typeface="+mn-cs"/>
            </a:rPr>
            <a:t>The outdoor air flow rates for models with packaged equipment were set at 18%, which is the average value found by Ecotope in large scale PRTU studies. The DOAS models were set at 130% of the ASHRAE 62 minimum requirements.</a:t>
          </a:r>
        </a:p>
        <a:p>
          <a:endParaRPr lang="en-US" sz="1100"/>
        </a:p>
      </xdr:txBody>
    </xdr:sp>
    <xdr:clientData/>
  </xdr:twoCellAnchor>
  <xdr:twoCellAnchor editAs="oneCell">
    <xdr:from>
      <xdr:col>1</xdr:col>
      <xdr:colOff>0</xdr:colOff>
      <xdr:row>56</xdr:row>
      <xdr:rowOff>0</xdr:rowOff>
    </xdr:from>
    <xdr:to>
      <xdr:col>3</xdr:col>
      <xdr:colOff>2238375</xdr:colOff>
      <xdr:row>65</xdr:row>
      <xdr:rowOff>85725</xdr:rowOff>
    </xdr:to>
    <xdr:pic>
      <xdr:nvPicPr>
        <xdr:cNvPr id="20481" name="Picture 1"/>
        <xdr:cNvPicPr>
          <a:picLocks noChangeAspect="1" noChangeArrowheads="1"/>
        </xdr:cNvPicPr>
      </xdr:nvPicPr>
      <xdr:blipFill>
        <a:blip xmlns:r="http://schemas.openxmlformats.org/officeDocument/2006/relationships" r:embed="rId4" cstate="print"/>
        <a:srcRect/>
        <a:stretch>
          <a:fillRect/>
        </a:stretch>
      </xdr:blipFill>
      <xdr:spPr bwMode="auto">
        <a:xfrm>
          <a:off x="609600" y="10629900"/>
          <a:ext cx="6096000" cy="154305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 name="BLDGTYPE" refersTo="='APPLIC'!$B$11:$U$11"/>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J11" t="str">
            <v>Comparable Estimate for 6th Plan</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cell r="C11" t="str">
            <v>LPD baseline to minimum of code or 1995-2001 practice.</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cell r="M11">
            <v>31.55076</v>
          </cell>
          <cell r="N11">
            <v>9.4201798094731004E-3</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1">
          <cell r="C11" t="str">
            <v>POST2013</v>
          </cell>
          <cell r="D11" t="str">
            <v>Com_Master_7P.xlsm!POST2013</v>
          </cell>
        </row>
        <row r="12">
          <cell r="C12" t="str">
            <v>_PRE2013</v>
          </cell>
          <cell r="D12" t="str">
            <v>Com_Master_7P.xlsm!_PRE2013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cell r="C11" t="str">
            <v>Compressed Air System Improvements</v>
          </cell>
          <cell r="D11" t="str">
            <v>Compressors</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Sheet1"/>
  <dimension ref="C1:G18"/>
  <sheetViews>
    <sheetView tabSelected="1" zoomScaleNormal="100" zoomScaleSheetLayoutView="90" workbookViewId="0">
      <selection activeCell="I6" sqref="I6"/>
    </sheetView>
  </sheetViews>
  <sheetFormatPr defaultRowHeight="15"/>
  <cols>
    <col min="1" max="1" width="4" style="3" customWidth="1"/>
    <col min="2" max="2" width="4.28515625" style="3" customWidth="1"/>
    <col min="3" max="3" width="28.140625" style="3" customWidth="1"/>
    <col min="4" max="4" width="70.7109375" style="3" customWidth="1"/>
    <col min="5" max="5" width="58.5703125" style="3" customWidth="1"/>
    <col min="6" max="16384" width="9.140625" style="3"/>
  </cols>
  <sheetData>
    <row r="1" spans="3:7" ht="15.75" thickBot="1"/>
    <row r="2" spans="3:7" ht="19.5" thickBot="1">
      <c r="C2" s="9" t="s">
        <v>12</v>
      </c>
      <c r="D2" s="10" t="s">
        <v>412</v>
      </c>
      <c r="E2" s="11"/>
    </row>
    <row r="3" spans="3:7">
      <c r="C3" s="8" t="s">
        <v>0</v>
      </c>
      <c r="D3" s="8" t="s">
        <v>1</v>
      </c>
      <c r="E3" s="8" t="s">
        <v>2</v>
      </c>
    </row>
    <row r="4" spans="3:7" ht="105">
      <c r="C4" s="2" t="s">
        <v>3</v>
      </c>
      <c r="D4" s="176" t="s">
        <v>435</v>
      </c>
      <c r="E4" s="4" t="s">
        <v>437</v>
      </c>
    </row>
    <row r="5" spans="3:7" ht="75">
      <c r="C5" s="2" t="s">
        <v>4</v>
      </c>
      <c r="D5" s="5" t="s">
        <v>448</v>
      </c>
      <c r="E5" s="4" t="s">
        <v>735</v>
      </c>
    </row>
    <row r="6" spans="3:7" ht="90">
      <c r="C6" s="2" t="s">
        <v>5</v>
      </c>
      <c r="D6" s="5" t="s">
        <v>449</v>
      </c>
      <c r="E6" s="4" t="s">
        <v>694</v>
      </c>
    </row>
    <row r="7" spans="3:7" ht="30">
      <c r="C7" s="2" t="s">
        <v>6</v>
      </c>
      <c r="D7" s="6" t="s">
        <v>692</v>
      </c>
      <c r="E7" s="4"/>
    </row>
    <row r="8" spans="3:7" ht="30">
      <c r="C8" s="2" t="s">
        <v>40</v>
      </c>
      <c r="D8" s="5" t="s">
        <v>434</v>
      </c>
      <c r="E8" s="4"/>
    </row>
    <row r="9" spans="3:7" ht="30">
      <c r="C9" s="2" t="s">
        <v>7</v>
      </c>
      <c r="D9" s="90" t="s">
        <v>786</v>
      </c>
      <c r="E9" s="4"/>
      <c r="G9" s="295"/>
    </row>
    <row r="10" spans="3:7" ht="45">
      <c r="C10" s="2" t="s">
        <v>8</v>
      </c>
      <c r="D10" s="5" t="s">
        <v>693</v>
      </c>
      <c r="E10" s="4"/>
    </row>
    <row r="11" spans="3:7">
      <c r="C11" s="2" t="s">
        <v>9</v>
      </c>
      <c r="D11" s="7" t="s">
        <v>436</v>
      </c>
      <c r="E11" s="4"/>
    </row>
    <row r="12" spans="3:7" ht="30">
      <c r="C12" s="2" t="s">
        <v>10</v>
      </c>
      <c r="D12" s="122" t="s">
        <v>594</v>
      </c>
      <c r="E12" s="4" t="s">
        <v>696</v>
      </c>
    </row>
    <row r="13" spans="3:7" ht="35.25" customHeight="1">
      <c r="C13" s="2" t="s">
        <v>11</v>
      </c>
      <c r="D13" s="7" t="s">
        <v>795</v>
      </c>
      <c r="E13" s="4" t="s">
        <v>620</v>
      </c>
    </row>
    <row r="16" spans="3:7">
      <c r="C16" s="429" t="s">
        <v>796</v>
      </c>
    </row>
    <row r="17" spans="3:4">
      <c r="C17" s="429" t="s">
        <v>792</v>
      </c>
      <c r="D17" s="3" t="s">
        <v>793</v>
      </c>
    </row>
    <row r="18" spans="3:4">
      <c r="D18" s="3" t="s">
        <v>794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64"/>
  <sheetViews>
    <sheetView workbookViewId="0">
      <selection activeCell="I21" sqref="I21:I38"/>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2" t="s">
        <v>411</v>
      </c>
      <c r="B1" s="92" t="s">
        <v>698</v>
      </c>
      <c r="C1" s="92" t="s">
        <v>699</v>
      </c>
      <c r="D1" s="92" t="s">
        <v>700</v>
      </c>
      <c r="E1" s="92" t="s">
        <v>391</v>
      </c>
      <c r="F1" s="92" t="s">
        <v>701</v>
      </c>
      <c r="G1" s="92" t="s">
        <v>702</v>
      </c>
      <c r="H1" s="92" t="s">
        <v>703</v>
      </c>
      <c r="I1" s="92" t="s">
        <v>257</v>
      </c>
      <c r="J1" s="92" t="s">
        <v>258</v>
      </c>
      <c r="K1" s="93">
        <v>2016</v>
      </c>
      <c r="L1" s="303">
        <v>2017</v>
      </c>
      <c r="M1" s="303">
        <v>2018</v>
      </c>
      <c r="N1" s="303">
        <v>2019</v>
      </c>
      <c r="O1" s="303">
        <v>2020</v>
      </c>
      <c r="P1" s="303">
        <v>2021</v>
      </c>
      <c r="Q1" s="303">
        <v>2022</v>
      </c>
      <c r="R1" s="303">
        <v>2023</v>
      </c>
      <c r="S1" s="303">
        <v>2024</v>
      </c>
      <c r="T1" s="303">
        <v>2025</v>
      </c>
      <c r="U1" s="303">
        <v>2026</v>
      </c>
      <c r="V1" s="303">
        <v>2027</v>
      </c>
      <c r="W1" s="303">
        <v>2028</v>
      </c>
      <c r="X1" s="303">
        <v>2029</v>
      </c>
      <c r="Y1" s="303">
        <v>2030</v>
      </c>
      <c r="Z1" s="303">
        <v>2031</v>
      </c>
      <c r="AA1" s="303">
        <v>2032</v>
      </c>
      <c r="AB1" s="303">
        <v>2033</v>
      </c>
      <c r="AC1" s="303">
        <v>2034</v>
      </c>
      <c r="AD1" s="303">
        <v>2035</v>
      </c>
      <c r="AE1" s="304" t="s">
        <v>45</v>
      </c>
      <c r="AF1" s="88" t="s">
        <v>363</v>
      </c>
      <c r="AG1" s="89"/>
      <c r="AH1" s="89"/>
      <c r="AI1" s="89"/>
      <c r="AJ1" s="89"/>
      <c r="AK1" s="89"/>
      <c r="AL1" s="89"/>
      <c r="AM1" s="89"/>
      <c r="AN1" s="89"/>
      <c r="AO1" s="89"/>
      <c r="AP1" s="89"/>
      <c r="AQ1" s="78"/>
      <c r="AR1" s="87"/>
      <c r="AS1" s="88" t="s">
        <v>364</v>
      </c>
      <c r="AT1" s="89"/>
      <c r="AU1" s="89"/>
      <c r="AV1" s="89"/>
      <c r="AW1" s="89"/>
      <c r="AX1" s="89"/>
      <c r="AY1" s="89"/>
      <c r="AZ1" s="89"/>
      <c r="BA1" s="89"/>
      <c r="BB1" s="89"/>
      <c r="BC1" s="89"/>
      <c r="BD1" s="78"/>
    </row>
    <row r="2" spans="1:56" ht="15">
      <c r="A2" s="92"/>
      <c r="B2" s="92"/>
      <c r="C2" s="92"/>
      <c r="D2" s="92"/>
      <c r="E2" s="92"/>
      <c r="F2" s="92" t="s">
        <v>365</v>
      </c>
      <c r="G2" s="92" t="s">
        <v>49</v>
      </c>
      <c r="H2" s="92" t="s">
        <v>256</v>
      </c>
      <c r="I2" s="92"/>
      <c r="J2" s="92"/>
      <c r="K2" s="94" t="str">
        <f t="shared" ref="K2:AD2" si="0">CONCATENATE("aMW_",K$1)</f>
        <v>aMW_2016</v>
      </c>
      <c r="L2" s="305" t="str">
        <f t="shared" si="0"/>
        <v>aMW_2017</v>
      </c>
      <c r="M2" s="305" t="str">
        <f t="shared" si="0"/>
        <v>aMW_2018</v>
      </c>
      <c r="N2" s="305" t="str">
        <f t="shared" si="0"/>
        <v>aMW_2019</v>
      </c>
      <c r="O2" s="305" t="str">
        <f t="shared" si="0"/>
        <v>aMW_2020</v>
      </c>
      <c r="P2" s="305" t="str">
        <f t="shared" si="0"/>
        <v>aMW_2021</v>
      </c>
      <c r="Q2" s="305" t="str">
        <f t="shared" si="0"/>
        <v>aMW_2022</v>
      </c>
      <c r="R2" s="305" t="str">
        <f t="shared" si="0"/>
        <v>aMW_2023</v>
      </c>
      <c r="S2" s="305" t="str">
        <f t="shared" si="0"/>
        <v>aMW_2024</v>
      </c>
      <c r="T2" s="305" t="str">
        <f t="shared" si="0"/>
        <v>aMW_2025</v>
      </c>
      <c r="U2" s="305" t="str">
        <f t="shared" si="0"/>
        <v>aMW_2026</v>
      </c>
      <c r="V2" s="305" t="str">
        <f t="shared" si="0"/>
        <v>aMW_2027</v>
      </c>
      <c r="W2" s="305" t="str">
        <f t="shared" si="0"/>
        <v>aMW_2028</v>
      </c>
      <c r="X2" s="305" t="str">
        <f t="shared" si="0"/>
        <v>aMW_2029</v>
      </c>
      <c r="Y2" s="305" t="str">
        <f t="shared" si="0"/>
        <v>aMW_2030</v>
      </c>
      <c r="Z2" s="305" t="str">
        <f t="shared" si="0"/>
        <v>aMW_2031</v>
      </c>
      <c r="AA2" s="305" t="str">
        <f t="shared" si="0"/>
        <v>aMW_2032</v>
      </c>
      <c r="AB2" s="305" t="str">
        <f t="shared" si="0"/>
        <v>aMW_2033</v>
      </c>
      <c r="AC2" s="305" t="str">
        <f t="shared" si="0"/>
        <v>aMW_2034</v>
      </c>
      <c r="AD2" s="305" t="str">
        <f t="shared" si="0"/>
        <v>aMW_2035</v>
      </c>
      <c r="AE2" s="306" t="s">
        <v>45</v>
      </c>
      <c r="AF2" s="307" t="s">
        <v>239</v>
      </c>
      <c r="AG2" s="308" t="s">
        <v>240</v>
      </c>
      <c r="AH2" s="308" t="s">
        <v>241</v>
      </c>
      <c r="AI2" s="308" t="s">
        <v>242</v>
      </c>
      <c r="AJ2" s="308" t="s">
        <v>243</v>
      </c>
      <c r="AK2" s="308" t="s">
        <v>244</v>
      </c>
      <c r="AL2" s="308" t="s">
        <v>245</v>
      </c>
      <c r="AM2" s="308" t="s">
        <v>246</v>
      </c>
      <c r="AN2" s="308" t="s">
        <v>247</v>
      </c>
      <c r="AO2" s="308" t="s">
        <v>248</v>
      </c>
      <c r="AP2" s="308" t="s">
        <v>249</v>
      </c>
      <c r="AQ2" s="308" t="s">
        <v>250</v>
      </c>
      <c r="AR2" s="72"/>
      <c r="AS2" s="72" t="s">
        <v>239</v>
      </c>
      <c r="AT2" s="72" t="s">
        <v>240</v>
      </c>
      <c r="AU2" s="72" t="s">
        <v>241</v>
      </c>
      <c r="AV2" s="72" t="s">
        <v>242</v>
      </c>
      <c r="AW2" s="72" t="s">
        <v>243</v>
      </c>
      <c r="AX2" s="72" t="s">
        <v>244</v>
      </c>
      <c r="AY2" s="72" t="s">
        <v>245</v>
      </c>
      <c r="AZ2" s="72" t="s">
        <v>246</v>
      </c>
      <c r="BA2" s="72" t="s">
        <v>247</v>
      </c>
      <c r="BB2" s="72" t="s">
        <v>248</v>
      </c>
      <c r="BC2" s="72" t="s">
        <v>249</v>
      </c>
      <c r="BD2" s="72" t="s">
        <v>250</v>
      </c>
    </row>
    <row r="3" spans="1:56" ht="15">
      <c r="A3" s="91" t="str">
        <f>VLOOKUP(CONCATENATE($C3,"-",$B3),[1]ACHIEV!$B$19:$C$100,2,FALSE)</f>
        <v>LO1Slow</v>
      </c>
      <c r="B3" s="91" t="s">
        <v>371</v>
      </c>
      <c r="C3" s="91" t="str">
        <f>'7PSourceSummary'!$D$2</f>
        <v>VRF</v>
      </c>
      <c r="D3" s="91" t="s">
        <v>704</v>
      </c>
      <c r="E3" s="309" t="str">
        <f>'SC-New'!$A$9</f>
        <v>HVAC</v>
      </c>
      <c r="F3" s="319">
        <f t="shared" ref="F3:F20" si="1">VLOOKUP(J3,MeasureOutputN,14,FALSE)</f>
        <v>6.5676000901691563E-4</v>
      </c>
      <c r="G3" s="320">
        <f>INDEX('SC-New'!$A$61:$D$78,MATCH($J3,'SC-New'!$D$61:$D$78,0),1)</f>
        <v>3.4936576006482394</v>
      </c>
      <c r="H3" s="321">
        <f>INDEX('SC-New'!$A$61:$D$78,MATCH($J3,'SC-New'!$D$61:$D$78,0),2)</f>
        <v>69.005868831223253</v>
      </c>
      <c r="I3" s="322" t="str">
        <f>'SC-New'!C61</f>
        <v>Large Off</v>
      </c>
      <c r="J3" s="322" t="str">
        <f>'SC-New'!D61</f>
        <v>VRF-NEW-Large Off</v>
      </c>
      <c r="K3" s="323">
        <f>'SC-New'!E61</f>
        <v>3.3253816780833277E-4</v>
      </c>
      <c r="L3" s="323">
        <f>'SC-New'!F61</f>
        <v>7.6004357638653373E-4</v>
      </c>
      <c r="M3" s="323">
        <f>'SC-New'!G61</f>
        <v>1.6431450914485149E-3</v>
      </c>
      <c r="N3" s="323">
        <f>'SC-New'!H61</f>
        <v>3.6170486115568016E-3</v>
      </c>
      <c r="O3" s="323">
        <f>'SC-New'!I61</f>
        <v>5.9644758780933614E-3</v>
      </c>
      <c r="P3" s="323">
        <f>'SC-New'!J61</f>
        <v>7.7915407490712508E-3</v>
      </c>
      <c r="Q3" s="323">
        <f>'SC-New'!K61</f>
        <v>1.4954834961179293E-2</v>
      </c>
      <c r="R3" s="323">
        <f>'SC-New'!L61</f>
        <v>1.8741995813638578E-2</v>
      </c>
      <c r="S3" s="323">
        <f>'SC-New'!M61</f>
        <v>2.5023073105757736E-2</v>
      </c>
      <c r="T3" s="323">
        <f>'SC-New'!N61</f>
        <v>3.7275585096352169E-2</v>
      </c>
      <c r="U3" s="323">
        <f>'SC-New'!O61</f>
        <v>4.7488622812781996E-2</v>
      </c>
      <c r="V3" s="323">
        <f>'SC-New'!P61</f>
        <v>6.3801292922425271E-2</v>
      </c>
      <c r="W3" s="323">
        <f>'SC-New'!Q61</f>
        <v>8.3092050131526873E-2</v>
      </c>
      <c r="X3" s="323">
        <f>'SC-New'!R61</f>
        <v>8.7317722261386704E-2</v>
      </c>
      <c r="Y3" s="323">
        <f>'SC-New'!S61</f>
        <v>0.10598168664956104</v>
      </c>
      <c r="Z3" s="323">
        <f>'SC-New'!T61</f>
        <v>0.11260425028878436</v>
      </c>
      <c r="AA3" s="323">
        <f>'SC-New'!U61</f>
        <v>0.11718222615282815</v>
      </c>
      <c r="AB3" s="323">
        <f>'SC-New'!V61</f>
        <v>0.11406189989704804</v>
      </c>
      <c r="AC3" s="323">
        <f>'SC-New'!W61</f>
        <v>0.11505977551053642</v>
      </c>
      <c r="AD3" s="323">
        <f>'SC-New'!X61</f>
        <v>0.12193290877174437</v>
      </c>
      <c r="AE3" s="323">
        <f>'SC-New'!Y61</f>
        <v>1.0846267164499159</v>
      </c>
      <c r="AF3" s="324">
        <f t="shared" ref="AF3:AU10" si="2">VLOOKUP($J3,MeasureOutputN,COLUMN()-17,FALSE)</f>
        <v>0.21907026805289065</v>
      </c>
      <c r="AG3" s="324">
        <f t="shared" si="2"/>
        <v>0.19697970727634079</v>
      </c>
      <c r="AH3" s="324">
        <f t="shared" si="2"/>
        <v>0.22667300443053562</v>
      </c>
      <c r="AI3" s="324">
        <f t="shared" si="2"/>
        <v>0.21087864736267128</v>
      </c>
      <c r="AJ3" s="324">
        <f t="shared" si="2"/>
        <v>0.21529460947088269</v>
      </c>
      <c r="AK3" s="324">
        <f t="shared" si="2"/>
        <v>0.21311251992302713</v>
      </c>
      <c r="AL3" s="324">
        <f t="shared" si="2"/>
        <v>0.20246053179420298</v>
      </c>
      <c r="AM3" s="324">
        <f t="shared" si="2"/>
        <v>0.21095618592868251</v>
      </c>
      <c r="AN3" s="324">
        <f t="shared" si="2"/>
        <v>0.19710051004184825</v>
      </c>
      <c r="AO3" s="324">
        <f t="shared" si="2"/>
        <v>0.2247320344339564</v>
      </c>
      <c r="AP3" s="324">
        <f t="shared" si="2"/>
        <v>0.19887563199812627</v>
      </c>
      <c r="AQ3" s="324">
        <f t="shared" si="2"/>
        <v>0.21652357418081145</v>
      </c>
      <c r="AR3" s="324"/>
      <c r="AS3" s="324">
        <f t="shared" si="2"/>
        <v>9.30084026928365E-2</v>
      </c>
      <c r="AT3" s="324">
        <f t="shared" si="2"/>
        <v>7.9910089749595334E-2</v>
      </c>
      <c r="AU3" s="324">
        <f t="shared" si="2"/>
        <v>7.6650599931768343E-2</v>
      </c>
      <c r="AV3" s="324">
        <f t="shared" ref="AV3:BD18" si="3">VLOOKUP($J3,MeasureOutputN,COLUMN()-17,FALSE)</f>
        <v>8.003600538140189E-2</v>
      </c>
      <c r="AW3" s="324">
        <f t="shared" si="3"/>
        <v>7.8526052272140934E-2</v>
      </c>
      <c r="AX3" s="324">
        <f t="shared" si="3"/>
        <v>6.8904433240173493E-2</v>
      </c>
      <c r="AY3" s="324">
        <f t="shared" si="3"/>
        <v>8.0902563470459127E-2</v>
      </c>
      <c r="AZ3" s="324">
        <f t="shared" si="3"/>
        <v>6.6348285334159651E-2</v>
      </c>
      <c r="BA3" s="324">
        <f t="shared" si="3"/>
        <v>8.1681936113612921E-2</v>
      </c>
      <c r="BB3" s="324">
        <f t="shared" si="3"/>
        <v>7.3363120414474195E-2</v>
      </c>
      <c r="BC3" s="324">
        <f t="shared" si="3"/>
        <v>8.8020669150796343E-2</v>
      </c>
      <c r="BD3" s="324">
        <f t="shared" si="3"/>
        <v>9.3648218002844411E-2</v>
      </c>
    </row>
    <row r="4" spans="1:56" ht="15">
      <c r="A4" s="91" t="str">
        <f>VLOOKUP(CONCATENATE($C4,"-",$B4),[1]ACHIEV!$B$19:$C$100,2,FALSE)</f>
        <v>LO1Slow</v>
      </c>
      <c r="B4" s="91" t="s">
        <v>371</v>
      </c>
      <c r="C4" s="91" t="str">
        <f>'7PSourceSummary'!$D$2</f>
        <v>VRF</v>
      </c>
      <c r="D4" s="91" t="s">
        <v>704</v>
      </c>
      <c r="E4" s="309" t="str">
        <f>'SC-New'!$A$9</f>
        <v>HVAC</v>
      </c>
      <c r="F4" s="319">
        <f t="shared" si="1"/>
        <v>3.9671783368316069E-4</v>
      </c>
      <c r="G4" s="320">
        <f>INDEX('SC-New'!$A$61:$D$78,MATCH($J4,'SC-New'!$D$61:$D$78,0),1)</f>
        <v>2.1103542480220967</v>
      </c>
      <c r="H4" s="321">
        <f>INDEX('SC-New'!$A$61:$D$78,MATCH($J4,'SC-New'!$D$61:$D$78,0),2)</f>
        <v>69.678541741040263</v>
      </c>
      <c r="I4" s="322" t="str">
        <f>'SC-New'!C62</f>
        <v>Medium Off</v>
      </c>
      <c r="J4" s="322" t="str">
        <f>'SC-New'!D62</f>
        <v>VRF-NEW-Medium Off</v>
      </c>
      <c r="K4" s="323">
        <f>'SC-New'!E62</f>
        <v>2.6062886530342048E-3</v>
      </c>
      <c r="L4" s="323">
        <f>'SC-New'!F62</f>
        <v>5.709632205416721E-3</v>
      </c>
      <c r="M4" s="323">
        <f>'SC-New'!G62</f>
        <v>1.2658006516857428E-2</v>
      </c>
      <c r="N4" s="323">
        <f>'SC-New'!H62</f>
        <v>2.8184288773296581E-2</v>
      </c>
      <c r="O4" s="323">
        <f>'SC-New'!I62</f>
        <v>4.5921435284558498E-2</v>
      </c>
      <c r="P4" s="323">
        <f>'SC-New'!J62</f>
        <v>5.6710781179284755E-2</v>
      </c>
      <c r="Q4" s="323">
        <f>'SC-New'!K62</f>
        <v>0.11725094047161076</v>
      </c>
      <c r="R4" s="323">
        <f>'SC-New'!L62</f>
        <v>0.14672169868387464</v>
      </c>
      <c r="S4" s="323">
        <f>'SC-New'!M62</f>
        <v>0.19179974059067265</v>
      </c>
      <c r="T4" s="323">
        <f>'SC-New'!N62</f>
        <v>0.29236706835134663</v>
      </c>
      <c r="U4" s="323">
        <f>'SC-New'!O62</f>
        <v>0.37124334689366101</v>
      </c>
      <c r="V4" s="323">
        <f>'SC-New'!P62</f>
        <v>0.48774173073948007</v>
      </c>
      <c r="W4" s="323">
        <f>'SC-New'!Q62</f>
        <v>0.62410205029746335</v>
      </c>
      <c r="X4" s="323">
        <f>'SC-New'!R62</f>
        <v>0.67433399893104562</v>
      </c>
      <c r="Y4" s="323">
        <f>'SC-New'!S62</f>
        <v>0.83282572997275939</v>
      </c>
      <c r="Z4" s="323">
        <f>'SC-New'!T62</f>
        <v>0.8563243844252818</v>
      </c>
      <c r="AA4" s="323">
        <f>'SC-New'!U62</f>
        <v>0.93585491877457638</v>
      </c>
      <c r="AB4" s="323">
        <f>'SC-New'!V62</f>
        <v>0.85152964524674535</v>
      </c>
      <c r="AC4" s="323">
        <f>'SC-New'!W62</f>
        <v>0.86791921711820263</v>
      </c>
      <c r="AD4" s="323">
        <f>'SC-New'!X62</f>
        <v>0.94925200671740573</v>
      </c>
      <c r="AE4" s="323">
        <f>'SC-New'!Y62</f>
        <v>8.3510569098265748</v>
      </c>
      <c r="AF4" s="324">
        <f t="shared" si="2"/>
        <v>0.13233004594238876</v>
      </c>
      <c r="AG4" s="324">
        <f t="shared" si="2"/>
        <v>0.11898617710780911</v>
      </c>
      <c r="AH4" s="324">
        <f t="shared" si="2"/>
        <v>0.13692250142748785</v>
      </c>
      <c r="AI4" s="324">
        <f t="shared" si="2"/>
        <v>0.1273818731395982</v>
      </c>
      <c r="AJ4" s="324">
        <f t="shared" si="2"/>
        <v>0.13004934816417971</v>
      </c>
      <c r="AK4" s="324">
        <f t="shared" si="2"/>
        <v>0.1287312504931237</v>
      </c>
      <c r="AL4" s="324">
        <f t="shared" si="2"/>
        <v>0.12229688543302909</v>
      </c>
      <c r="AM4" s="324">
        <f t="shared" si="2"/>
        <v>0.12742871054064661</v>
      </c>
      <c r="AN4" s="324">
        <f t="shared" si="2"/>
        <v>0.11905914837703543</v>
      </c>
      <c r="AO4" s="324">
        <f t="shared" si="2"/>
        <v>0.13575005273738031</v>
      </c>
      <c r="AP4" s="324">
        <f t="shared" si="2"/>
        <v>0.12013141606591644</v>
      </c>
      <c r="AQ4" s="324">
        <f t="shared" si="2"/>
        <v>0.13079170794659975</v>
      </c>
      <c r="AR4" s="324"/>
      <c r="AS4" s="324">
        <f t="shared" si="2"/>
        <v>5.6182001833310145E-2</v>
      </c>
      <c r="AT4" s="324">
        <f t="shared" si="2"/>
        <v>4.8269927004751426E-2</v>
      </c>
      <c r="AU4" s="324">
        <f t="shared" si="2"/>
        <v>4.6301022501299333E-2</v>
      </c>
      <c r="AV4" s="324">
        <f t="shared" si="3"/>
        <v>4.834598671604827E-2</v>
      </c>
      <c r="AW4" s="324">
        <f t="shared" si="3"/>
        <v>4.7433895056621836E-2</v>
      </c>
      <c r="AX4" s="324">
        <f t="shared" si="3"/>
        <v>4.1621927509145173E-2</v>
      </c>
      <c r="AY4" s="324">
        <f t="shared" si="3"/>
        <v>4.8869433702971248E-2</v>
      </c>
      <c r="AZ4" s="324">
        <f t="shared" si="3"/>
        <v>4.0077878776084395E-2</v>
      </c>
      <c r="BA4" s="324">
        <f t="shared" si="3"/>
        <v>4.9340216062400695E-2</v>
      </c>
      <c r="BB4" s="324">
        <f t="shared" si="3"/>
        <v>4.4315210736769209E-2</v>
      </c>
      <c r="BC4" s="324">
        <f t="shared" si="3"/>
        <v>5.316914657625986E-2</v>
      </c>
      <c r="BD4" s="324">
        <f t="shared" si="3"/>
        <v>5.6568484171239955E-2</v>
      </c>
    </row>
    <row r="5" spans="1:56" ht="15">
      <c r="A5" s="91" t="str">
        <f>VLOOKUP(CONCATENATE($C5,"-",$B5),[1]ACHIEV!$B$19:$C$100,2,FALSE)</f>
        <v>LO1Slow</v>
      </c>
      <c r="B5" s="91" t="s">
        <v>371</v>
      </c>
      <c r="C5" s="91" t="str">
        <f>'7PSourceSummary'!$D$2</f>
        <v>VRF</v>
      </c>
      <c r="D5" s="91" t="s">
        <v>704</v>
      </c>
      <c r="E5" s="309" t="str">
        <f>'SC-New'!$A$9</f>
        <v>HVAC</v>
      </c>
      <c r="F5" s="319">
        <f t="shared" si="1"/>
        <v>5.8664241527817845E-4</v>
      </c>
      <c r="G5" s="320">
        <f>INDEX('SC-New'!$A$61:$D$78,MATCH($J5,'SC-New'!$D$61:$D$78,0),1)</f>
        <v>3.1206646337482171</v>
      </c>
      <c r="H5" s="321">
        <f>INDEX('SC-New'!$A$61:$D$78,MATCH($J5,'SC-New'!$D$61:$D$78,0),2)</f>
        <v>35.274304532197974</v>
      </c>
      <c r="I5" s="322" t="str">
        <f>'SC-New'!C63</f>
        <v>Small Off</v>
      </c>
      <c r="J5" s="322" t="str">
        <f>'SC-New'!D63</f>
        <v>VRF-NEW-Small Off</v>
      </c>
      <c r="K5" s="323">
        <f>'SC-New'!E63</f>
        <v>1.0118719229109474E-3</v>
      </c>
      <c r="L5" s="323">
        <f>'SC-New'!F63</f>
        <v>2.2220010499595833E-3</v>
      </c>
      <c r="M5" s="323">
        <f>'SC-New'!G63</f>
        <v>4.9608076352379181E-3</v>
      </c>
      <c r="N5" s="323">
        <f>'SC-New'!H63</f>
        <v>1.0941125839454903E-2</v>
      </c>
      <c r="O5" s="323">
        <f>'SC-New'!I63</f>
        <v>1.7975400317489017E-2</v>
      </c>
      <c r="P5" s="323">
        <f>'SC-New'!J63</f>
        <v>2.2089347520751999E-2</v>
      </c>
      <c r="Q5" s="323">
        <f>'SC-New'!K63</f>
        <v>4.552641823260517E-2</v>
      </c>
      <c r="R5" s="323">
        <f>'SC-New'!L63</f>
        <v>5.7186294380128899E-2</v>
      </c>
      <c r="S5" s="323">
        <f>'SC-New'!M63</f>
        <v>7.4668520435613256E-2</v>
      </c>
      <c r="T5" s="323">
        <f>'SC-New'!N63</f>
        <v>0.1130220294761082</v>
      </c>
      <c r="U5" s="323">
        <f>'SC-New'!O63</f>
        <v>0.14369863527214397</v>
      </c>
      <c r="V5" s="323">
        <f>'SC-New'!P63</f>
        <v>0.18919226248913318</v>
      </c>
      <c r="W5" s="323">
        <f>'SC-New'!Q63</f>
        <v>0.24249960114240549</v>
      </c>
      <c r="X5" s="323">
        <f>'SC-New'!R63</f>
        <v>0.26109201242931351</v>
      </c>
      <c r="Y5" s="323">
        <f>'SC-New'!S63</f>
        <v>0.32334633342138097</v>
      </c>
      <c r="Z5" s="323">
        <f>'SC-New'!T63</f>
        <v>0.33114498613995552</v>
      </c>
      <c r="AA5" s="323">
        <f>'SC-New'!U63</f>
        <v>0.35959134185849551</v>
      </c>
      <c r="AB5" s="323">
        <f>'SC-New'!V63</f>
        <v>0.33105242899925635</v>
      </c>
      <c r="AC5" s="323">
        <f>'SC-New'!W63</f>
        <v>0.3374663373275697</v>
      </c>
      <c r="AD5" s="323">
        <f>'SC-New'!X63</f>
        <v>0.36711917190483906</v>
      </c>
      <c r="AE5" s="323">
        <f>'SC-New'!Y63</f>
        <v>3.2358069277947528</v>
      </c>
      <c r="AF5" s="324">
        <f t="shared" si="2"/>
        <v>0.19568169407658872</v>
      </c>
      <c r="AG5" s="324">
        <f t="shared" si="2"/>
        <v>0.17594958531405469</v>
      </c>
      <c r="AH5" s="324">
        <f t="shared" si="2"/>
        <v>0.20247274037975979</v>
      </c>
      <c r="AI5" s="324">
        <f t="shared" si="2"/>
        <v>0.18836463444936466</v>
      </c>
      <c r="AJ5" s="324">
        <f t="shared" si="2"/>
        <v>0.19230913570000541</v>
      </c>
      <c r="AK5" s="324">
        <f t="shared" si="2"/>
        <v>0.19036001232901426</v>
      </c>
      <c r="AL5" s="324">
        <f t="shared" si="2"/>
        <v>0.18084526119067729</v>
      </c>
      <c r="AM5" s="324">
        <f t="shared" si="2"/>
        <v>0.18843389477431979</v>
      </c>
      <c r="AN5" s="324">
        <f t="shared" si="2"/>
        <v>0.17605749082772273</v>
      </c>
      <c r="AO5" s="324">
        <f t="shared" si="2"/>
        <v>0.20073899394096531</v>
      </c>
      <c r="AP5" s="324">
        <f t="shared" si="2"/>
        <v>0.1776430956415771</v>
      </c>
      <c r="AQ5" s="324">
        <f t="shared" si="2"/>
        <v>0.19340689259114657</v>
      </c>
      <c r="AR5" s="324"/>
      <c r="AS5" s="324">
        <f t="shared" si="2"/>
        <v>8.3078557232137598E-2</v>
      </c>
      <c r="AT5" s="324">
        <f t="shared" si="2"/>
        <v>7.1378657975795234E-2</v>
      </c>
      <c r="AU5" s="324">
        <f t="shared" si="2"/>
        <v>6.8467160696649237E-2</v>
      </c>
      <c r="AV5" s="324">
        <f t="shared" si="3"/>
        <v>7.1491130491402335E-2</v>
      </c>
      <c r="AW5" s="324">
        <f t="shared" si="3"/>
        <v>7.0142384333274382E-2</v>
      </c>
      <c r="AX5" s="324">
        <f t="shared" si="3"/>
        <v>6.1547997113734508E-2</v>
      </c>
      <c r="AY5" s="324">
        <f t="shared" si="3"/>
        <v>7.2265172338293007E-2</v>
      </c>
      <c r="AZ5" s="324">
        <f t="shared" si="3"/>
        <v>5.9264750934301585E-2</v>
      </c>
      <c r="BA5" s="324">
        <f t="shared" si="3"/>
        <v>7.2961336909071098E-2</v>
      </c>
      <c r="BB5" s="324">
        <f t="shared" si="3"/>
        <v>6.5530661979119512E-2</v>
      </c>
      <c r="BC5" s="324">
        <f t="shared" si="3"/>
        <v>7.862332851587292E-2</v>
      </c>
      <c r="BD5" s="324">
        <f t="shared" si="3"/>
        <v>8.3650064013369357E-2</v>
      </c>
    </row>
    <row r="6" spans="1:56" ht="15">
      <c r="A6" s="91" t="str">
        <f>VLOOKUP(CONCATENATE($C6,"-",$B6),[1]ACHIEV!$B$19:$C$100,2,FALSE)</f>
        <v>LO1Slow</v>
      </c>
      <c r="B6" s="91" t="s">
        <v>371</v>
      </c>
      <c r="C6" s="91" t="str">
        <f>'7PSourceSummary'!$D$2</f>
        <v>VRF</v>
      </c>
      <c r="D6" s="91" t="s">
        <v>704</v>
      </c>
      <c r="E6" s="309" t="str">
        <f>'SC-New'!$A$9</f>
        <v>HVAC</v>
      </c>
      <c r="F6" s="319">
        <f t="shared" si="1"/>
        <v>4.0906109577998101E-4</v>
      </c>
      <c r="G6" s="320">
        <f>INDEX('SC-New'!$A$61:$D$78,MATCH($J6,'SC-New'!$D$61:$D$78,0),1)</f>
        <v>2.1760146579881345</v>
      </c>
      <c r="H6" s="321">
        <f>INDEX('SC-New'!$A$61:$D$78,MATCH($J6,'SC-New'!$D$61:$D$78,0),2)</f>
        <v>111.90406872075897</v>
      </c>
      <c r="I6" s="322" t="str">
        <f>'SC-New'!C64</f>
        <v>XLarge Ret</v>
      </c>
      <c r="J6" s="322" t="str">
        <f>'SC-New'!D64</f>
        <v>VRF-NEW-XLarge Ret</v>
      </c>
      <c r="K6" s="323">
        <f>'SC-New'!E64</f>
        <v>2.3870421891090406E-4</v>
      </c>
      <c r="L6" s="323">
        <f>'SC-New'!F64</f>
        <v>5.9107448549570671E-4</v>
      </c>
      <c r="M6" s="323">
        <f>'SC-New'!G64</f>
        <v>7.7999991583103717E-4</v>
      </c>
      <c r="N6" s="323">
        <f>'SC-New'!H64</f>
        <v>1.4907013202914924E-3</v>
      </c>
      <c r="O6" s="323">
        <f>'SC-New'!I64</f>
        <v>2.3809392785680275E-3</v>
      </c>
      <c r="P6" s="323">
        <f>'SC-New'!J64</f>
        <v>3.2662964932126388E-3</v>
      </c>
      <c r="Q6" s="323">
        <f>'SC-New'!K64</f>
        <v>4.9392335230907265E-3</v>
      </c>
      <c r="R6" s="323">
        <f>'SC-New'!L64</f>
        <v>6.8933426870878807E-3</v>
      </c>
      <c r="S6" s="323">
        <f>'SC-New'!M64</f>
        <v>1.1892003141144941E-2</v>
      </c>
      <c r="T6" s="323">
        <f>'SC-New'!N64</f>
        <v>1.8139650791944843E-2</v>
      </c>
      <c r="U6" s="323">
        <f>'SC-New'!O64</f>
        <v>2.4536013795255555E-2</v>
      </c>
      <c r="V6" s="323">
        <f>'SC-New'!P64</f>
        <v>4.4460341734714852E-2</v>
      </c>
      <c r="W6" s="323">
        <f>'SC-New'!Q64</f>
        <v>5.9500896663097311E-2</v>
      </c>
      <c r="X6" s="323">
        <f>'SC-New'!R64</f>
        <v>6.0938506997463338E-2</v>
      </c>
      <c r="Y6" s="323">
        <f>'SC-New'!S64</f>
        <v>6.6618873947916435E-2</v>
      </c>
      <c r="Z6" s="323">
        <f>'SC-New'!T64</f>
        <v>6.9542195152617656E-2</v>
      </c>
      <c r="AA6" s="323">
        <f>'SC-New'!U64</f>
        <v>6.1905549509067119E-2</v>
      </c>
      <c r="AB6" s="323">
        <f>'SC-New'!V64</f>
        <v>6.5256102897410809E-2</v>
      </c>
      <c r="AC6" s="323">
        <f>'SC-New'!W64</f>
        <v>6.310201967429703E-2</v>
      </c>
      <c r="AD6" s="323">
        <f>'SC-New'!X64</f>
        <v>6.9219383205921345E-2</v>
      </c>
      <c r="AE6" s="323">
        <f>'SC-New'!Y64</f>
        <v>0.63569182943333968</v>
      </c>
      <c r="AF6" s="324">
        <f t="shared" si="2"/>
        <v>0.13644729074882131</v>
      </c>
      <c r="AG6" s="324">
        <f t="shared" si="2"/>
        <v>0.12268824806414863</v>
      </c>
      <c r="AH6" s="324">
        <f t="shared" si="2"/>
        <v>0.14118263338672191</v>
      </c>
      <c r="AI6" s="324">
        <f t="shared" si="2"/>
        <v>0.1313451631988036</v>
      </c>
      <c r="AJ6" s="324">
        <f t="shared" si="2"/>
        <v>0.13409563258504373</v>
      </c>
      <c r="AK6" s="324">
        <f t="shared" si="2"/>
        <v>0.13273652434264033</v>
      </c>
      <c r="AL6" s="324">
        <f t="shared" si="2"/>
        <v>0.12610196396078258</v>
      </c>
      <c r="AM6" s="324">
        <f t="shared" si="2"/>
        <v>0.13139345787317824</v>
      </c>
      <c r="AN6" s="324">
        <f t="shared" si="2"/>
        <v>0.12276348972160842</v>
      </c>
      <c r="AO6" s="324">
        <f t="shared" si="2"/>
        <v>0.13997370576814594</v>
      </c>
      <c r="AP6" s="324">
        <f t="shared" si="2"/>
        <v>0.12386911936197753</v>
      </c>
      <c r="AQ6" s="324">
        <f t="shared" si="2"/>
        <v>0.1348610897444571</v>
      </c>
      <c r="AR6" s="324"/>
      <c r="AS6" s="324">
        <f t="shared" si="2"/>
        <v>5.7930017966878827E-2</v>
      </c>
      <c r="AT6" s="324">
        <f t="shared" si="2"/>
        <v>4.9771771161547948E-2</v>
      </c>
      <c r="AU6" s="324">
        <f t="shared" si="2"/>
        <v>4.7741607238260625E-2</v>
      </c>
      <c r="AV6" s="324">
        <f t="shared" si="3"/>
        <v>4.9850197353178763E-2</v>
      </c>
      <c r="AW6" s="324">
        <f t="shared" si="3"/>
        <v>4.8909727371799661E-2</v>
      </c>
      <c r="AX6" s="324">
        <f t="shared" si="3"/>
        <v>4.2916929438981628E-2</v>
      </c>
      <c r="AY6" s="324">
        <f t="shared" si="3"/>
        <v>5.0389930583887139E-2</v>
      </c>
      <c r="AZ6" s="324">
        <f t="shared" si="3"/>
        <v>4.1324840016583819E-2</v>
      </c>
      <c r="BA6" s="324">
        <f t="shared" si="3"/>
        <v>5.0875360608633388E-2</v>
      </c>
      <c r="BB6" s="324">
        <f t="shared" si="3"/>
        <v>4.5694010010604282E-2</v>
      </c>
      <c r="BC6" s="324">
        <f t="shared" si="3"/>
        <v>5.4823422376170501E-2</v>
      </c>
      <c r="BD6" s="324">
        <f t="shared" si="3"/>
        <v>5.8328525105278459E-2</v>
      </c>
    </row>
    <row r="7" spans="1:56" ht="15">
      <c r="A7" s="91" t="str">
        <f>VLOOKUP(CONCATENATE($C7,"-",$B7),[1]ACHIEV!$B$19:$C$100,2,FALSE)</f>
        <v>LO1Slow</v>
      </c>
      <c r="B7" s="91" t="s">
        <v>371</v>
      </c>
      <c r="C7" s="91" t="str">
        <f>'7PSourceSummary'!$D$2</f>
        <v>VRF</v>
      </c>
      <c r="D7" s="91" t="s">
        <v>704</v>
      </c>
      <c r="E7" s="309" t="str">
        <f>'SC-New'!$A$9</f>
        <v>HVAC</v>
      </c>
      <c r="F7" s="319">
        <f t="shared" si="1"/>
        <v>4.1155306459693885E-4</v>
      </c>
      <c r="G7" s="320">
        <f>INDEX('SC-New'!$A$61:$D$78,MATCH($J7,'SC-New'!$D$61:$D$78,0),1)</f>
        <v>2.1892707723654019</v>
      </c>
      <c r="H7" s="321">
        <f>INDEX('SC-New'!$A$61:$D$78,MATCH($J7,'SC-New'!$D$61:$D$78,0),2)</f>
        <v>114.82706939440553</v>
      </c>
      <c r="I7" s="322" t="str">
        <f>'SC-New'!C65</f>
        <v>Large Ret</v>
      </c>
      <c r="J7" s="322" t="str">
        <f>'SC-New'!D65</f>
        <v>VRF-NEW-Large Ret</v>
      </c>
      <c r="K7" s="323">
        <f>'SC-New'!E65</f>
        <v>9.6041600585170461E-5</v>
      </c>
      <c r="L7" s="323">
        <f>'SC-New'!F65</f>
        <v>2.3874121312445731E-4</v>
      </c>
      <c r="M7" s="323">
        <f>'SC-New'!G65</f>
        <v>3.1996662364577183E-4</v>
      </c>
      <c r="N7" s="323">
        <f>'SC-New'!H65</f>
        <v>6.1367731386723448E-4</v>
      </c>
      <c r="O7" s="323">
        <f>'SC-New'!I65</f>
        <v>9.7096412242955483E-4</v>
      </c>
      <c r="P7" s="323">
        <f>'SC-New'!J65</f>
        <v>1.3146769835092518E-3</v>
      </c>
      <c r="Q7" s="323">
        <f>'SC-New'!K65</f>
        <v>1.9880644922144683E-3</v>
      </c>
      <c r="R7" s="323">
        <f>'SC-New'!L65</f>
        <v>2.7624532665125514E-3</v>
      </c>
      <c r="S7" s="323">
        <f>'SC-New'!M65</f>
        <v>4.8758057428090603E-3</v>
      </c>
      <c r="T7" s="323">
        <f>'SC-New'!N65</f>
        <v>7.5411280794001377E-3</v>
      </c>
      <c r="U7" s="323">
        <f>'SC-New'!O65</f>
        <v>1.0122500807970303E-2</v>
      </c>
      <c r="V7" s="323">
        <f>'SC-New'!P65</f>
        <v>1.8036941842111135E-2</v>
      </c>
      <c r="W7" s="323">
        <f>'SC-New'!Q65</f>
        <v>2.4075816578584264E-2</v>
      </c>
      <c r="X7" s="323">
        <f>'SC-New'!R65</f>
        <v>2.4709083893488418E-2</v>
      </c>
      <c r="Y7" s="323">
        <f>'SC-New'!S65</f>
        <v>2.7113580634630791E-2</v>
      </c>
      <c r="Z7" s="323">
        <f>'SC-New'!T65</f>
        <v>2.8261172398978181E-2</v>
      </c>
      <c r="AA7" s="323">
        <f>'SC-New'!U65</f>
        <v>2.5255576749588299E-2</v>
      </c>
      <c r="AB7" s="323">
        <f>'SC-New'!V65</f>
        <v>2.6540699438432284E-2</v>
      </c>
      <c r="AC7" s="323">
        <f>'SC-New'!W65</f>
        <v>2.5686912608557998E-2</v>
      </c>
      <c r="AD7" s="323">
        <f>'SC-New'!X65</f>
        <v>2.8057684631940281E-2</v>
      </c>
      <c r="AE7" s="323">
        <f>'SC-New'!Y65</f>
        <v>0.2585814890223796</v>
      </c>
      <c r="AF7" s="324">
        <f t="shared" si="2"/>
        <v>0.13727851717737255</v>
      </c>
      <c r="AG7" s="324">
        <f t="shared" si="2"/>
        <v>0.12343565546010274</v>
      </c>
      <c r="AH7" s="324">
        <f t="shared" si="2"/>
        <v>0.14204270715938139</v>
      </c>
      <c r="AI7" s="324">
        <f t="shared" si="2"/>
        <v>0.13214530785769754</v>
      </c>
      <c r="AJ7" s="324">
        <f t="shared" si="2"/>
        <v>0.13491253289245381</v>
      </c>
      <c r="AK7" s="324">
        <f t="shared" si="2"/>
        <v>0.13354514506689305</v>
      </c>
      <c r="AL7" s="324">
        <f t="shared" si="2"/>
        <v>0.12687016745211738</v>
      </c>
      <c r="AM7" s="324">
        <f t="shared" si="2"/>
        <v>0.13219389673952386</v>
      </c>
      <c r="AN7" s="324">
        <f t="shared" si="2"/>
        <v>0.12351135548396809</v>
      </c>
      <c r="AO7" s="324">
        <f t="shared" si="2"/>
        <v>0.14082641484648828</v>
      </c>
      <c r="AP7" s="324">
        <f t="shared" si="2"/>
        <v>0.12462372053529495</v>
      </c>
      <c r="AQ7" s="324">
        <f t="shared" si="2"/>
        <v>0.13568265315816511</v>
      </c>
      <c r="AR7" s="324"/>
      <c r="AS7" s="324">
        <f t="shared" si="2"/>
        <v>5.8282923192598257E-2</v>
      </c>
      <c r="AT7" s="324">
        <f t="shared" si="2"/>
        <v>5.0074976973537584E-2</v>
      </c>
      <c r="AU7" s="324">
        <f t="shared" si="2"/>
        <v>4.8032445447360773E-2</v>
      </c>
      <c r="AV7" s="324">
        <f t="shared" si="3"/>
        <v>5.0153880931511845E-2</v>
      </c>
      <c r="AW7" s="324">
        <f t="shared" si="3"/>
        <v>4.9207681679148386E-2</v>
      </c>
      <c r="AX7" s="324">
        <f t="shared" si="3"/>
        <v>4.3178376081023206E-2</v>
      </c>
      <c r="AY7" s="324">
        <f t="shared" si="3"/>
        <v>5.0696902175659482E-2</v>
      </c>
      <c r="AZ7" s="324">
        <f t="shared" si="3"/>
        <v>4.1576587771991219E-2</v>
      </c>
      <c r="BA7" s="324">
        <f t="shared" si="3"/>
        <v>5.1185289402879787E-2</v>
      </c>
      <c r="BB7" s="324">
        <f t="shared" si="3"/>
        <v>4.5972374414462017E-2</v>
      </c>
      <c r="BC7" s="324">
        <f t="shared" si="3"/>
        <v>5.5157402459854163E-2</v>
      </c>
      <c r="BD7" s="324">
        <f t="shared" si="3"/>
        <v>5.8683858005916065E-2</v>
      </c>
    </row>
    <row r="8" spans="1:56" ht="15">
      <c r="A8" s="91" t="str">
        <f>VLOOKUP(CONCATENATE($C8,"-",$B8),[1]ACHIEV!$B$19:$C$100,2,FALSE)</f>
        <v>LO1Slow</v>
      </c>
      <c r="B8" s="91" t="s">
        <v>371</v>
      </c>
      <c r="C8" s="91" t="str">
        <f>'7PSourceSummary'!$D$2</f>
        <v>VRF</v>
      </c>
      <c r="D8" s="91" t="s">
        <v>704</v>
      </c>
      <c r="E8" s="309" t="str">
        <f>'SC-New'!$A$9</f>
        <v>HVAC</v>
      </c>
      <c r="F8" s="319">
        <f t="shared" si="1"/>
        <v>4.0511966270532097E-4</v>
      </c>
      <c r="G8" s="320">
        <f>INDEX('SC-New'!$A$61:$D$78,MATCH($J8,'SC-New'!$D$61:$D$78,0),1)</f>
        <v>2.1550480683211664</v>
      </c>
      <c r="H8" s="321">
        <f>INDEX('SC-New'!$A$61:$D$78,MATCH($J8,'SC-New'!$D$61:$D$78,0),2)</f>
        <v>107.20747507539726</v>
      </c>
      <c r="I8" s="322" t="str">
        <f>'SC-New'!C66</f>
        <v>Medium Ret</v>
      </c>
      <c r="J8" s="322" t="str">
        <f>'SC-New'!D66</f>
        <v>VRF-NEW-Medium Ret</v>
      </c>
      <c r="K8" s="323">
        <f>'SC-New'!E66</f>
        <v>3.5834571834508295E-4</v>
      </c>
      <c r="L8" s="323">
        <f>'SC-New'!F66</f>
        <v>8.8458856578932984E-4</v>
      </c>
      <c r="M8" s="323">
        <f>'SC-New'!G66</f>
        <v>1.1911933426379934E-3</v>
      </c>
      <c r="N8" s="323">
        <f>'SC-New'!H66</f>
        <v>2.2894677361345729E-3</v>
      </c>
      <c r="O8" s="323">
        <f>'SC-New'!I66</f>
        <v>3.6146031170632685E-3</v>
      </c>
      <c r="P8" s="323">
        <f>'SC-New'!J66</f>
        <v>4.8764445088089747E-3</v>
      </c>
      <c r="Q8" s="323">
        <f>'SC-New'!K66</f>
        <v>7.2827976976652022E-3</v>
      </c>
      <c r="R8" s="323">
        <f>'SC-New'!L66</f>
        <v>1.0145489077323055E-2</v>
      </c>
      <c r="S8" s="323">
        <f>'SC-New'!M66</f>
        <v>1.8020326850405041E-2</v>
      </c>
      <c r="T8" s="323">
        <f>'SC-New'!N66</f>
        <v>2.8028003377661443E-2</v>
      </c>
      <c r="U8" s="323">
        <f>'SC-New'!O66</f>
        <v>3.7711391979707902E-2</v>
      </c>
      <c r="V8" s="323">
        <f>'SC-New'!P66</f>
        <v>6.6636361051768317E-2</v>
      </c>
      <c r="W8" s="323">
        <f>'SC-New'!Q66</f>
        <v>8.9308848087990972E-2</v>
      </c>
      <c r="X8" s="323">
        <f>'SC-New'!R66</f>
        <v>9.1432472363199901E-2</v>
      </c>
      <c r="Y8" s="323">
        <f>'SC-New'!S66</f>
        <v>0.10060404072840751</v>
      </c>
      <c r="Z8" s="323">
        <f>'SC-New'!T66</f>
        <v>0.1048588072671307</v>
      </c>
      <c r="AA8" s="323">
        <f>'SC-New'!U66</f>
        <v>9.4471664827170468E-2</v>
      </c>
      <c r="AB8" s="323">
        <f>'SC-New'!V66</f>
        <v>9.9178405080067714E-2</v>
      </c>
      <c r="AC8" s="323">
        <f>'SC-New'!W66</f>
        <v>9.5593606644178125E-2</v>
      </c>
      <c r="AD8" s="323">
        <f>'SC-New'!X66</f>
        <v>0.10446480086272099</v>
      </c>
      <c r="AE8" s="323">
        <f>'SC-New'!Y66</f>
        <v>0.96095165888417666</v>
      </c>
      <c r="AF8" s="324">
        <f t="shared" si="2"/>
        <v>0.13513257793390623</v>
      </c>
      <c r="AG8" s="324">
        <f t="shared" si="2"/>
        <v>0.12150610797852139</v>
      </c>
      <c r="AH8" s="324">
        <f t="shared" si="2"/>
        <v>0.13982229404734528</v>
      </c>
      <c r="AI8" s="324">
        <f t="shared" si="2"/>
        <v>0.13007961099701998</v>
      </c>
      <c r="AJ8" s="324">
        <f t="shared" si="2"/>
        <v>0.13280357874054316</v>
      </c>
      <c r="AK8" s="324">
        <f t="shared" si="2"/>
        <v>0.13145756593604355</v>
      </c>
      <c r="AL8" s="324">
        <f t="shared" si="2"/>
        <v>0.12488693164247594</v>
      </c>
      <c r="AM8" s="324">
        <f t="shared" si="2"/>
        <v>0.13012744033692777</v>
      </c>
      <c r="AN8" s="324">
        <f t="shared" si="2"/>
        <v>0.12158062465880695</v>
      </c>
      <c r="AO8" s="324">
        <f t="shared" si="2"/>
        <v>0.13862501482884909</v>
      </c>
      <c r="AP8" s="324">
        <f t="shared" si="2"/>
        <v>0.12267560120779722</v>
      </c>
      <c r="AQ8" s="324">
        <f t="shared" si="2"/>
        <v>0.13356166047805385</v>
      </c>
      <c r="AR8" s="324"/>
      <c r="AS8" s="324">
        <f t="shared" si="2"/>
        <v>5.737184391614214E-2</v>
      </c>
      <c r="AT8" s="324">
        <f t="shared" si="2"/>
        <v>4.9292204399848258E-2</v>
      </c>
      <c r="AU8" s="324">
        <f t="shared" si="2"/>
        <v>4.7281601748255492E-2</v>
      </c>
      <c r="AV8" s="324">
        <f t="shared" si="3"/>
        <v>4.93698749303106E-2</v>
      </c>
      <c r="AW8" s="324">
        <f t="shared" si="3"/>
        <v>4.8438466674743545E-2</v>
      </c>
      <c r="AX8" s="324">
        <f t="shared" si="3"/>
        <v>4.2503411245981351E-2</v>
      </c>
      <c r="AY8" s="324">
        <f t="shared" si="3"/>
        <v>4.990440766058285E-2</v>
      </c>
      <c r="AZ8" s="324">
        <f t="shared" si="3"/>
        <v>4.0926662108866092E-2</v>
      </c>
      <c r="BA8" s="324">
        <f t="shared" si="3"/>
        <v>5.038516041346261E-2</v>
      </c>
      <c r="BB8" s="324">
        <f t="shared" si="3"/>
        <v>4.5253733767696772E-2</v>
      </c>
      <c r="BC8" s="324">
        <f t="shared" si="3"/>
        <v>5.4295181356800344E-2</v>
      </c>
      <c r="BD8" s="324">
        <f t="shared" si="3"/>
        <v>5.7766511312185478E-2</v>
      </c>
    </row>
    <row r="9" spans="1:56" ht="15">
      <c r="A9" s="91" t="str">
        <f>VLOOKUP(CONCATENATE($C9,"-",$B9),[1]ACHIEV!$B$19:$C$100,2,FALSE)</f>
        <v>LO1Slow</v>
      </c>
      <c r="B9" s="91" t="s">
        <v>371</v>
      </c>
      <c r="C9" s="91" t="str">
        <f>'7PSourceSummary'!$D$2</f>
        <v>VRF</v>
      </c>
      <c r="D9" s="91" t="s">
        <v>704</v>
      </c>
      <c r="E9" s="309" t="str">
        <f>'SC-New'!$A$9</f>
        <v>HVAC</v>
      </c>
      <c r="F9" s="319">
        <f t="shared" si="1"/>
        <v>3.9611452802598983E-4</v>
      </c>
      <c r="G9" s="320">
        <f>INDEX('SC-New'!$A$61:$D$78,MATCH($J9,'SC-New'!$D$61:$D$78,0),1)</f>
        <v>2.1071449426963293</v>
      </c>
      <c r="H9" s="321">
        <f>INDEX('SC-New'!$A$61:$D$78,MATCH($J9,'SC-New'!$D$61:$D$78,0),2)</f>
        <v>96.126283879361978</v>
      </c>
      <c r="I9" s="322" t="str">
        <f>'SC-New'!C67</f>
        <v>Small Ret</v>
      </c>
      <c r="J9" s="322" t="str">
        <f>'SC-New'!D67</f>
        <v>VRF-NEW-Small Ret</v>
      </c>
      <c r="K9" s="323">
        <f>'SC-New'!E67</f>
        <v>1.1079480095314643E-4</v>
      </c>
      <c r="L9" s="323">
        <f>'SC-New'!F67</f>
        <v>2.7445724498356119E-4</v>
      </c>
      <c r="M9" s="323">
        <f>'SC-New'!G67</f>
        <v>3.7001014076305794E-4</v>
      </c>
      <c r="N9" s="323">
        <f>'SC-New'!H67</f>
        <v>7.103457185270196E-4</v>
      </c>
      <c r="O9" s="323">
        <f>'SC-New'!I67</f>
        <v>1.1206008909292256E-3</v>
      </c>
      <c r="P9" s="323">
        <f>'SC-New'!J67</f>
        <v>1.4820575443001841E-3</v>
      </c>
      <c r="Q9" s="323">
        <f>'SC-New'!K67</f>
        <v>2.2111866563878052E-3</v>
      </c>
      <c r="R9" s="323">
        <f>'SC-New'!L67</f>
        <v>3.0845033100676965E-3</v>
      </c>
      <c r="S9" s="323">
        <f>'SC-New'!M67</f>
        <v>5.6240998996679656E-3</v>
      </c>
      <c r="T9" s="323">
        <f>'SC-New'!N67</f>
        <v>8.8308957844019462E-3</v>
      </c>
      <c r="U9" s="323">
        <f>'SC-New'!O67</f>
        <v>1.1879800823896908E-2</v>
      </c>
      <c r="V9" s="323">
        <f>'SC-New'!P67</f>
        <v>2.0755967958215635E-2</v>
      </c>
      <c r="W9" s="323">
        <f>'SC-New'!Q67</f>
        <v>2.7754780358000965E-2</v>
      </c>
      <c r="X9" s="323">
        <f>'SC-New'!R67</f>
        <v>2.8446884741197425E-2</v>
      </c>
      <c r="Y9" s="323">
        <f>'SC-New'!S67</f>
        <v>3.1397737282568006E-2</v>
      </c>
      <c r="Z9" s="323">
        <f>'SC-New'!T67</f>
        <v>3.2760541722796681E-2</v>
      </c>
      <c r="AA9" s="323">
        <f>'SC-New'!U67</f>
        <v>2.9585317114132707E-2</v>
      </c>
      <c r="AB9" s="323">
        <f>'SC-New'!V67</f>
        <v>3.1035471937036416E-2</v>
      </c>
      <c r="AC9" s="323">
        <f>'SC-New'!W67</f>
        <v>2.9972499205233701E-2</v>
      </c>
      <c r="AD9" s="323">
        <f>'SC-New'!X67</f>
        <v>3.2791673269719053E-2</v>
      </c>
      <c r="AE9" s="323">
        <f>'SC-New'!Y67</f>
        <v>0.30019962640377912</v>
      </c>
      <c r="AF9" s="324">
        <f t="shared" si="2"/>
        <v>0.13212880602183988</v>
      </c>
      <c r="AG9" s="324">
        <f t="shared" si="2"/>
        <v>0.1188052297752735</v>
      </c>
      <c r="AH9" s="324">
        <f t="shared" si="2"/>
        <v>0.13671427756485416</v>
      </c>
      <c r="AI9" s="324">
        <f t="shared" si="2"/>
        <v>0.1271881581155655</v>
      </c>
      <c r="AJ9" s="324">
        <f t="shared" si="2"/>
        <v>0.12985157659759697</v>
      </c>
      <c r="AK9" s="324">
        <f t="shared" si="2"/>
        <v>0.12853548341364524</v>
      </c>
      <c r="AL9" s="324">
        <f t="shared" si="2"/>
        <v>0.12211090336574686</v>
      </c>
      <c r="AM9" s="324">
        <f t="shared" si="2"/>
        <v>0.12723492428898905</v>
      </c>
      <c r="AN9" s="324">
        <f t="shared" si="2"/>
        <v>0.11887809007399183</v>
      </c>
      <c r="AO9" s="324">
        <f t="shared" si="2"/>
        <v>0.13554361186726022</v>
      </c>
      <c r="AP9" s="324">
        <f t="shared" si="2"/>
        <v>0.11994872711986215</v>
      </c>
      <c r="AQ9" s="324">
        <f t="shared" si="2"/>
        <v>0.13059280744196997</v>
      </c>
      <c r="AR9" s="324"/>
      <c r="AS9" s="324">
        <f t="shared" si="2"/>
        <v>5.6096563477230875E-2</v>
      </c>
      <c r="AT9" s="324">
        <f t="shared" si="2"/>
        <v>4.8196520876867474E-2</v>
      </c>
      <c r="AU9" s="324">
        <f t="shared" si="2"/>
        <v>4.6230610570107605E-2</v>
      </c>
      <c r="AV9" s="324">
        <f t="shared" si="3"/>
        <v>4.8272464920931304E-2</v>
      </c>
      <c r="AW9" s="324">
        <f t="shared" si="3"/>
        <v>4.7361760318025324E-2</v>
      </c>
      <c r="AX9" s="324">
        <f t="shared" si="3"/>
        <v>4.1558631276416E-2</v>
      </c>
      <c r="AY9" s="324">
        <f t="shared" si="3"/>
        <v>4.8795115879791948E-2</v>
      </c>
      <c r="AZ9" s="324">
        <f t="shared" si="3"/>
        <v>4.0016930643834991E-2</v>
      </c>
      <c r="BA9" s="324">
        <f t="shared" si="3"/>
        <v>4.9265182300494613E-2</v>
      </c>
      <c r="BB9" s="324">
        <f t="shared" si="3"/>
        <v>4.4247818713859639E-2</v>
      </c>
      <c r="BC9" s="324">
        <f t="shared" si="3"/>
        <v>5.3088289997117462E-2</v>
      </c>
      <c r="BD9" s="324">
        <f t="shared" si="3"/>
        <v>5.6482458075056578E-2</v>
      </c>
    </row>
    <row r="10" spans="1:56" ht="15">
      <c r="A10" s="91" t="str">
        <f>VLOOKUP(CONCATENATE($C10,"-",$B10),[1]ACHIEV!$B$19:$C$100,2,FALSE)</f>
        <v>LO1Slow</v>
      </c>
      <c r="B10" s="91" t="s">
        <v>371</v>
      </c>
      <c r="C10" s="91" t="str">
        <f>'7PSourceSummary'!$D$2</f>
        <v>VRF</v>
      </c>
      <c r="D10" s="91" t="s">
        <v>704</v>
      </c>
      <c r="E10" s="309" t="str">
        <f>'SC-New'!$A$9</f>
        <v>HVAC</v>
      </c>
      <c r="F10" s="319">
        <f t="shared" si="1"/>
        <v>1.8837133332251152E-4</v>
      </c>
      <c r="G10" s="320">
        <f>INDEX('SC-New'!$A$61:$D$78,MATCH($J10,'SC-New'!$D$61:$D$78,0),1)</f>
        <v>2.0454806104437342</v>
      </c>
      <c r="H10" s="321">
        <f>INDEX('SC-New'!$A$61:$D$78,MATCH($J10,'SC-New'!$D$61:$D$78,0),2)</f>
        <v>116.58559274721823</v>
      </c>
      <c r="I10" s="322" t="str">
        <f>'SC-New'!C68</f>
        <v>School K-12</v>
      </c>
      <c r="J10" s="322" t="str">
        <f>'SC-New'!D68</f>
        <v>VRF-NEW-School K-12</v>
      </c>
      <c r="K10" s="323">
        <f>'SC-New'!E68</f>
        <v>1.9687259303100086E-4</v>
      </c>
      <c r="L10" s="323">
        <f>'SC-New'!F68</f>
        <v>1.3199062993036518E-3</v>
      </c>
      <c r="M10" s="323">
        <f>'SC-New'!G68</f>
        <v>2.4820934762789766E-3</v>
      </c>
      <c r="N10" s="323">
        <f>'SC-New'!H68</f>
        <v>3.5262718052766016E-3</v>
      </c>
      <c r="O10" s="323">
        <f>'SC-New'!I68</f>
        <v>6.2615036617340155E-3</v>
      </c>
      <c r="P10" s="323">
        <f>'SC-New'!J68</f>
        <v>1.1427086768083837E-2</v>
      </c>
      <c r="Q10" s="323">
        <f>'SC-New'!K68</f>
        <v>2.0059767923065276E-2</v>
      </c>
      <c r="R10" s="323">
        <f>'SC-New'!L68</f>
        <v>4.364030380759281E-2</v>
      </c>
      <c r="S10" s="323">
        <f>'SC-New'!M68</f>
        <v>7.4768843317960451E-2</v>
      </c>
      <c r="T10" s="323">
        <f>'SC-New'!N68</f>
        <v>8.6983096423882023E-2</v>
      </c>
      <c r="U10" s="323">
        <f>'SC-New'!O68</f>
        <v>0.11278195882922477</v>
      </c>
      <c r="V10" s="323">
        <f>'SC-New'!P68</f>
        <v>0.14837647546938001</v>
      </c>
      <c r="W10" s="323">
        <f>'SC-New'!Q68</f>
        <v>0.18276127924061658</v>
      </c>
      <c r="X10" s="323">
        <f>'SC-New'!R68</f>
        <v>0.19707427755171011</v>
      </c>
      <c r="Y10" s="323">
        <f>'SC-New'!S68</f>
        <v>0.22555395757547378</v>
      </c>
      <c r="Z10" s="323">
        <f>'SC-New'!T68</f>
        <v>0.22008190180322312</v>
      </c>
      <c r="AA10" s="323">
        <f>'SC-New'!U68</f>
        <v>0.26180193841196581</v>
      </c>
      <c r="AB10" s="323">
        <f>'SC-New'!V68</f>
        <v>0.24337154017963605</v>
      </c>
      <c r="AC10" s="323">
        <f>'SC-New'!W68</f>
        <v>0.27134439283686701</v>
      </c>
      <c r="AD10" s="323">
        <f>'SC-New'!X68</f>
        <v>0.25973687089369812</v>
      </c>
      <c r="AE10" s="323">
        <f>'SC-New'!Y68</f>
        <v>2.3735503388680042</v>
      </c>
      <c r="AF10" s="324">
        <f t="shared" si="2"/>
        <v>0.15335232961679188</v>
      </c>
      <c r="AG10" s="324">
        <f t="shared" si="2"/>
        <v>0.14067323237351931</v>
      </c>
      <c r="AH10" s="324">
        <f t="shared" si="2"/>
        <v>0.15482270672887041</v>
      </c>
      <c r="AI10" s="324">
        <f t="shared" si="2"/>
        <v>0.14717172192892233</v>
      </c>
      <c r="AJ10" s="324">
        <f t="shared" si="2"/>
        <v>0.15058824764899612</v>
      </c>
      <c r="AK10" s="324">
        <f t="shared" si="2"/>
        <v>0.14416074615463245</v>
      </c>
      <c r="AL10" s="324">
        <f t="shared" si="2"/>
        <v>0.12755194505807202</v>
      </c>
      <c r="AM10" s="324">
        <f t="shared" si="2"/>
        <v>0.15010035269953823</v>
      </c>
      <c r="AN10" s="324">
        <f t="shared" ref="AF10:AU20" si="4">VLOOKUP($J10,MeasureOutputN,COLUMN()-17,FALSE)</f>
        <v>0.15481812879046825</v>
      </c>
      <c r="AO10" s="324">
        <f t="shared" si="4"/>
        <v>0.15805714476698429</v>
      </c>
      <c r="AP10" s="324">
        <f t="shared" si="4"/>
        <v>0.13236055558392279</v>
      </c>
      <c r="AQ10" s="324">
        <f t="shared" si="4"/>
        <v>0.13622992171133644</v>
      </c>
      <c r="AR10" s="324"/>
      <c r="AS10" s="324">
        <f t="shared" si="4"/>
        <v>4.3903356337620478E-2</v>
      </c>
      <c r="AT10" s="324">
        <f t="shared" si="4"/>
        <v>3.242514712131659E-2</v>
      </c>
      <c r="AU10" s="324">
        <f t="shared" si="4"/>
        <v>2.6601891000860307E-2</v>
      </c>
      <c r="AV10" s="324">
        <f t="shared" si="3"/>
        <v>2.1484083491148144E-2</v>
      </c>
      <c r="AW10" s="324">
        <f t="shared" si="3"/>
        <v>1.8510450922320388E-2</v>
      </c>
      <c r="AX10" s="324">
        <f t="shared" si="3"/>
        <v>1.6188971266096856E-2</v>
      </c>
      <c r="AY10" s="324">
        <f t="shared" si="3"/>
        <v>1.5868843869689727E-2</v>
      </c>
      <c r="AZ10" s="324">
        <f t="shared" si="3"/>
        <v>1.6600492427518678E-2</v>
      </c>
      <c r="BA10" s="324">
        <f t="shared" si="3"/>
        <v>2.1359137763558692E-2</v>
      </c>
      <c r="BB10" s="324">
        <f t="shared" si="3"/>
        <v>1.63619570688542E-2</v>
      </c>
      <c r="BC10" s="324">
        <f t="shared" si="3"/>
        <v>2.6612676612452844E-2</v>
      </c>
      <c r="BD10" s="324">
        <f t="shared" si="3"/>
        <v>3.9676569500242856E-2</v>
      </c>
    </row>
    <row r="11" spans="1:56" ht="15">
      <c r="A11" s="91" t="str">
        <f>VLOOKUP(CONCATENATE($C11,"-",$B11),[1]ACHIEV!$B$19:$C$100,2,FALSE)</f>
        <v>LO1Slow</v>
      </c>
      <c r="B11" s="91" t="s">
        <v>371</v>
      </c>
      <c r="C11" s="91" t="str">
        <f>'7PSourceSummary'!$D$2</f>
        <v>VRF</v>
      </c>
      <c r="D11" s="91" t="s">
        <v>704</v>
      </c>
      <c r="E11" s="309" t="str">
        <f>'SC-New'!$A$9</f>
        <v>HVAC</v>
      </c>
      <c r="F11" s="319">
        <f t="shared" si="1"/>
        <v>3.8914226802586662E-4</v>
      </c>
      <c r="G11" s="320">
        <f>INDEX('SC-New'!$A$61:$D$78,MATCH($J11,'SC-New'!$D$61:$D$78,0),1)</f>
        <v>2.0700557642921993</v>
      </c>
      <c r="H11" s="321">
        <f>INDEX('SC-New'!$A$61:$D$78,MATCH($J11,'SC-New'!$D$61:$D$78,0),2)</f>
        <v>108.31645511615302</v>
      </c>
      <c r="I11" s="322" t="str">
        <f>'SC-New'!C69</f>
        <v>University</v>
      </c>
      <c r="J11" s="322" t="str">
        <f>'SC-New'!D69</f>
        <v>VRF-NEW-University</v>
      </c>
      <c r="K11" s="323">
        <f>'SC-New'!E69</f>
        <v>1.1308078126560045E-4</v>
      </c>
      <c r="L11" s="323">
        <f>'SC-New'!F69</f>
        <v>3.5992506601948169E-4</v>
      </c>
      <c r="M11" s="323">
        <f>'SC-New'!G69</f>
        <v>1.5390825815301938E-3</v>
      </c>
      <c r="N11" s="323">
        <f>'SC-New'!H69</f>
        <v>4.1392935731858621E-3</v>
      </c>
      <c r="O11" s="323">
        <f>'SC-New'!I69</f>
        <v>5.6715483707760255E-3</v>
      </c>
      <c r="P11" s="323">
        <f>'SC-New'!J69</f>
        <v>1.0003465221105845E-2</v>
      </c>
      <c r="Q11" s="323">
        <f>'SC-New'!K69</f>
        <v>1.3173701245924124E-2</v>
      </c>
      <c r="R11" s="323">
        <f>'SC-New'!L69</f>
        <v>2.8617089435617343E-2</v>
      </c>
      <c r="S11" s="323">
        <f>'SC-New'!M69</f>
        <v>4.7837627147109478E-2</v>
      </c>
      <c r="T11" s="323">
        <f>'SC-New'!N69</f>
        <v>6.3055840701627369E-2</v>
      </c>
      <c r="U11" s="323">
        <f>'SC-New'!O69</f>
        <v>8.8240338472264951E-2</v>
      </c>
      <c r="V11" s="323">
        <f>'SC-New'!P69</f>
        <v>0.1107109798543247</v>
      </c>
      <c r="W11" s="323">
        <f>'SC-New'!Q69</f>
        <v>0.14130846382758727</v>
      </c>
      <c r="X11" s="323">
        <f>'SC-New'!R69</f>
        <v>0.16455726516321587</v>
      </c>
      <c r="Y11" s="323">
        <f>'SC-New'!S69</f>
        <v>0.1641155593517693</v>
      </c>
      <c r="Z11" s="323">
        <f>'SC-New'!T69</f>
        <v>0.16207483952722981</v>
      </c>
      <c r="AA11" s="323">
        <f>'SC-New'!U69</f>
        <v>0.19533441970415244</v>
      </c>
      <c r="AB11" s="323">
        <f>'SC-New'!V69</f>
        <v>0.18491819230583592</v>
      </c>
      <c r="AC11" s="323">
        <f>'SC-New'!W69</f>
        <v>0.19365708873425633</v>
      </c>
      <c r="AD11" s="323">
        <f>'SC-New'!X69</f>
        <v>0.20199314878066393</v>
      </c>
      <c r="AE11" s="323">
        <f>'SC-New'!Y69</f>
        <v>1.7814209498454618</v>
      </c>
      <c r="AF11" s="324">
        <f t="shared" si="4"/>
        <v>0.12980312411948441</v>
      </c>
      <c r="AG11" s="324">
        <f t="shared" si="4"/>
        <v>0.11671406448654861</v>
      </c>
      <c r="AH11" s="324">
        <f t="shared" si="4"/>
        <v>0.13430788390476442</v>
      </c>
      <c r="AI11" s="324">
        <f t="shared" si="4"/>
        <v>0.12494943965265588</v>
      </c>
      <c r="AJ11" s="324">
        <f t="shared" si="4"/>
        <v>0.12756597763717467</v>
      </c>
      <c r="AK11" s="324">
        <f t="shared" si="4"/>
        <v>0.12627304983397439</v>
      </c>
      <c r="AL11" s="324">
        <f t="shared" si="4"/>
        <v>0.11996155284492968</v>
      </c>
      <c r="AM11" s="324">
        <f t="shared" si="4"/>
        <v>0.12499538266535888</v>
      </c>
      <c r="AN11" s="324">
        <f t="shared" si="4"/>
        <v>0.11678564232549733</v>
      </c>
      <c r="AO11" s="324">
        <f t="shared" si="4"/>
        <v>0.13315782382761446</v>
      </c>
      <c r="AP11" s="324">
        <f t="shared" si="4"/>
        <v>0.11783743441789733</v>
      </c>
      <c r="AQ11" s="324">
        <f t="shared" si="4"/>
        <v>0.12829416161302498</v>
      </c>
      <c r="AR11" s="324"/>
      <c r="AS11" s="324">
        <f t="shared" si="4"/>
        <v>5.5109172715206087E-2</v>
      </c>
      <c r="AT11" s="324">
        <f t="shared" si="4"/>
        <v>4.7348183714558595E-2</v>
      </c>
      <c r="AU11" s="324">
        <f t="shared" si="4"/>
        <v>4.5416876626882763E-2</v>
      </c>
      <c r="AV11" s="324">
        <f t="shared" si="3"/>
        <v>4.7422791019918822E-2</v>
      </c>
      <c r="AW11" s="324">
        <f t="shared" si="3"/>
        <v>4.6528116299346146E-2</v>
      </c>
      <c r="AX11" s="324">
        <f t="shared" si="3"/>
        <v>4.0827131768048017E-2</v>
      </c>
      <c r="AY11" s="324">
        <f t="shared" si="3"/>
        <v>4.7936242471776656E-2</v>
      </c>
      <c r="AZ11" s="324">
        <f t="shared" si="3"/>
        <v>3.9312567574279991E-2</v>
      </c>
      <c r="BA11" s="324">
        <f t="shared" si="3"/>
        <v>4.839803495888037E-2</v>
      </c>
      <c r="BB11" s="324">
        <f t="shared" si="3"/>
        <v>4.346898513244879E-2</v>
      </c>
      <c r="BC11" s="324">
        <f t="shared" si="3"/>
        <v>5.215384974150139E-2</v>
      </c>
      <c r="BD11" s="324">
        <f t="shared" si="3"/>
        <v>5.5488274940426588E-2</v>
      </c>
    </row>
    <row r="12" spans="1:56" ht="15">
      <c r="A12" s="91" t="str">
        <f>VLOOKUP(CONCATENATE($C12,"-",$B12),[1]ACHIEV!$B$19:$C$100,2,FALSE)</f>
        <v>LO1Slow</v>
      </c>
      <c r="B12" s="91" t="s">
        <v>371</v>
      </c>
      <c r="C12" s="91" t="str">
        <f>'7PSourceSummary'!$D$2</f>
        <v>VRF</v>
      </c>
      <c r="D12" s="91" t="s">
        <v>704</v>
      </c>
      <c r="E12" s="309" t="str">
        <f>'SC-New'!$A$9</f>
        <v>HVAC</v>
      </c>
      <c r="F12" s="319">
        <f t="shared" si="1"/>
        <v>4.1061640840354605E-4</v>
      </c>
      <c r="G12" s="320">
        <f>INDEX('SC-New'!$A$61:$D$78,MATCH($J12,'SC-New'!$D$61:$D$78,0),1)</f>
        <v>2.1842881973238137</v>
      </c>
      <c r="H12" s="321">
        <f>INDEX('SC-New'!$A$61:$D$78,MATCH($J12,'SC-New'!$D$61:$D$78,0),2)</f>
        <v>115.1134208630483</v>
      </c>
      <c r="I12" s="322" t="str">
        <f>'SC-New'!C70</f>
        <v>Warehouse</v>
      </c>
      <c r="J12" s="322" t="str">
        <f>'SC-New'!D70</f>
        <v>VRF-NEW-Warehouse</v>
      </c>
      <c r="K12" s="323">
        <f>'SC-New'!E70</f>
        <v>4.0793310655626319E-5</v>
      </c>
      <c r="L12" s="323">
        <f>'SC-New'!F70</f>
        <v>1.2103931387591882E-4</v>
      </c>
      <c r="M12" s="323">
        <f>'SC-New'!G70</f>
        <v>1.9690096933744269E-4</v>
      </c>
      <c r="N12" s="323">
        <f>'SC-New'!H70</f>
        <v>3.1507129972719548E-4</v>
      </c>
      <c r="O12" s="323">
        <f>'SC-New'!I70</f>
        <v>4.0296416345634401E-4</v>
      </c>
      <c r="P12" s="323">
        <f>'SC-New'!J70</f>
        <v>5.6486859929351959E-4</v>
      </c>
      <c r="Q12" s="323">
        <f>'SC-New'!K70</f>
        <v>1.099031703335472E-3</v>
      </c>
      <c r="R12" s="323">
        <f>'SC-New'!L70</f>
        <v>1.7613933852286378E-3</v>
      </c>
      <c r="S12" s="323">
        <f>'SC-New'!M70</f>
        <v>2.5917453650863504E-3</v>
      </c>
      <c r="T12" s="323">
        <f>'SC-New'!N70</f>
        <v>3.3144309300237973E-3</v>
      </c>
      <c r="U12" s="323">
        <f>'SC-New'!O70</f>
        <v>4.3633525767425001E-3</v>
      </c>
      <c r="V12" s="323">
        <f>'SC-New'!P70</f>
        <v>4.913877851135201E-3</v>
      </c>
      <c r="W12" s="323">
        <f>'SC-New'!Q70</f>
        <v>5.0636990263973327E-3</v>
      </c>
      <c r="X12" s="323">
        <f>'SC-New'!R70</f>
        <v>5.9890283958869634E-3</v>
      </c>
      <c r="Y12" s="323">
        <f>'SC-New'!S70</f>
        <v>6.6915711883541434E-3</v>
      </c>
      <c r="Z12" s="323">
        <f>'SC-New'!T70</f>
        <v>8.1152184474697509E-3</v>
      </c>
      <c r="AA12" s="323">
        <f>'SC-New'!U70</f>
        <v>8.1963628898049107E-3</v>
      </c>
      <c r="AB12" s="323">
        <f>'SC-New'!V70</f>
        <v>8.1271443737603762E-3</v>
      </c>
      <c r="AC12" s="323">
        <f>'SC-New'!W70</f>
        <v>8.407121405464393E-3</v>
      </c>
      <c r="AD12" s="323">
        <f>'SC-New'!X70</f>
        <v>7.5785955885104865E-3</v>
      </c>
      <c r="AE12" s="323">
        <f>'SC-New'!Y70</f>
        <v>7.7854210783546346E-2</v>
      </c>
      <c r="AF12" s="324">
        <f t="shared" si="4"/>
        <v>0.13696608414164751</v>
      </c>
      <c r="AG12" s="324">
        <f t="shared" si="4"/>
        <v>0.12315472747992738</v>
      </c>
      <c r="AH12" s="324">
        <f t="shared" si="4"/>
        <v>0.14171943127388309</v>
      </c>
      <c r="AI12" s="324">
        <f t="shared" si="4"/>
        <v>0.13184455752516405</v>
      </c>
      <c r="AJ12" s="324">
        <f t="shared" si="4"/>
        <v>0.1346054846151587</v>
      </c>
      <c r="AK12" s="324">
        <f t="shared" si="4"/>
        <v>0.13324120883610119</v>
      </c>
      <c r="AL12" s="324">
        <f t="shared" si="4"/>
        <v>0.12658142284462143</v>
      </c>
      <c r="AM12" s="324">
        <f t="shared" si="4"/>
        <v>0.13189303582325038</v>
      </c>
      <c r="AN12" s="324">
        <f t="shared" si="4"/>
        <v>0.12323025521763502</v>
      </c>
      <c r="AO12" s="324">
        <f t="shared" si="4"/>
        <v>0.14050590712827107</v>
      </c>
      <c r="AP12" s="324">
        <f t="shared" si="4"/>
        <v>0.12434008863038531</v>
      </c>
      <c r="AQ12" s="324">
        <f t="shared" si="4"/>
        <v>0.13537385215934125</v>
      </c>
      <c r="AR12" s="324"/>
      <c r="AS12" s="324">
        <f t="shared" si="4"/>
        <v>5.8150276723227791E-2</v>
      </c>
      <c r="AT12" s="324">
        <f t="shared" si="4"/>
        <v>4.9961011020296056E-2</v>
      </c>
      <c r="AU12" s="324">
        <f t="shared" si="4"/>
        <v>4.7923128104392788E-2</v>
      </c>
      <c r="AV12" s="324">
        <f t="shared" si="3"/>
        <v>5.0039735400258932E-2</v>
      </c>
      <c r="AW12" s="324">
        <f t="shared" si="3"/>
        <v>4.9095689608691054E-2</v>
      </c>
      <c r="AX12" s="324">
        <f t="shared" si="3"/>
        <v>4.3080106144881336E-2</v>
      </c>
      <c r="AY12" s="324">
        <f t="shared" si="3"/>
        <v>5.0581520778961185E-2</v>
      </c>
      <c r="AZ12" s="324">
        <f t="shared" si="3"/>
        <v>4.1481963355878775E-2</v>
      </c>
      <c r="BA12" s="324">
        <f t="shared" si="3"/>
        <v>5.1068796482636902E-2</v>
      </c>
      <c r="BB12" s="324">
        <f t="shared" si="3"/>
        <v>4.5867745600040609E-2</v>
      </c>
      <c r="BC12" s="324">
        <f t="shared" si="3"/>
        <v>5.5031869382665015E-2</v>
      </c>
      <c r="BD12" s="324">
        <f t="shared" si="3"/>
        <v>5.8550299046496689E-2</v>
      </c>
    </row>
    <row r="13" spans="1:56" ht="15">
      <c r="A13" s="91" t="str">
        <f>VLOOKUP(CONCATENATE($C13,"-",$B13),[1]ACHIEV!$B$19:$C$100,2,FALSE)</f>
        <v>LO1Slow</v>
      </c>
      <c r="B13" s="91" t="s">
        <v>371</v>
      </c>
      <c r="C13" s="91" t="str">
        <f>'7PSourceSummary'!$D$2</f>
        <v>VRF</v>
      </c>
      <c r="D13" s="91" t="s">
        <v>704</v>
      </c>
      <c r="E13" s="309" t="str">
        <f>'SC-New'!$A$9</f>
        <v>HVAC</v>
      </c>
      <c r="F13" s="319">
        <f t="shared" si="1"/>
        <v>6.1845090493914368E-4</v>
      </c>
      <c r="G13" s="320">
        <f>INDEX('SC-New'!$A$61:$D$78,MATCH($J13,'SC-New'!$D$61:$D$78,0),1)</f>
        <v>3.2898709954990135</v>
      </c>
      <c r="H13" s="321">
        <f>INDEX('SC-New'!$A$61:$D$78,MATCH($J13,'SC-New'!$D$61:$D$78,0),2)</f>
        <v>68.160059933259987</v>
      </c>
      <c r="I13" s="322" t="str">
        <f>'SC-New'!C71</f>
        <v>Supermarket</v>
      </c>
      <c r="J13" s="322" t="str">
        <f>'SC-New'!D71</f>
        <v>VRF-NEW-Supermarket</v>
      </c>
      <c r="K13" s="323">
        <f>'SC-New'!E71</f>
        <v>1.5613581111141751E-5</v>
      </c>
      <c r="L13" s="323">
        <f>'SC-New'!F71</f>
        <v>4.1310351489672142E-5</v>
      </c>
      <c r="M13" s="323">
        <f>'SC-New'!G71</f>
        <v>7.8606917357500753E-5</v>
      </c>
      <c r="N13" s="323">
        <f>'SC-New'!H71</f>
        <v>1.4673324091269774E-4</v>
      </c>
      <c r="O13" s="323">
        <f>'SC-New'!I71</f>
        <v>2.4847740263479273E-4</v>
      </c>
      <c r="P13" s="323">
        <f>'SC-New'!J71</f>
        <v>3.9182118587642307E-4</v>
      </c>
      <c r="Q13" s="323">
        <f>'SC-New'!K71</f>
        <v>5.8200084255766594E-4</v>
      </c>
      <c r="R13" s="323">
        <f>'SC-New'!L71</f>
        <v>8.2286554018345514E-4</v>
      </c>
      <c r="S13" s="323">
        <f>'SC-New'!M71</f>
        <v>1.1130052400311718E-3</v>
      </c>
      <c r="T13" s="323">
        <f>'SC-New'!N71</f>
        <v>1.4539231479021367E-3</v>
      </c>
      <c r="U13" s="323">
        <f>'SC-New'!O71</f>
        <v>1.8314065646543797E-3</v>
      </c>
      <c r="V13" s="323">
        <f>'SC-New'!P71</f>
        <v>2.2278717685472187E-3</v>
      </c>
      <c r="W13" s="323">
        <f>'SC-New'!Q71</f>
        <v>2.629855070455074E-3</v>
      </c>
      <c r="X13" s="323">
        <f>'SC-New'!R71</f>
        <v>2.8474497580675807E-3</v>
      </c>
      <c r="Y13" s="323">
        <f>'SC-New'!S71</f>
        <v>3.3369057708392846E-3</v>
      </c>
      <c r="Z13" s="323">
        <f>'SC-New'!T71</f>
        <v>3.5925513356529462E-3</v>
      </c>
      <c r="AA13" s="323">
        <f>'SC-New'!U71</f>
        <v>3.7755005823860367E-3</v>
      </c>
      <c r="AB13" s="323">
        <f>'SC-New'!V71</f>
        <v>3.8856909793129929E-3</v>
      </c>
      <c r="AC13" s="323">
        <f>'SC-New'!W71</f>
        <v>3.9401454153862913E-3</v>
      </c>
      <c r="AD13" s="323">
        <f>'SC-New'!X71</f>
        <v>3.9513549661981274E-3</v>
      </c>
      <c r="AE13" s="323">
        <f>'SC-New'!Y71</f>
        <v>3.691308966155659E-2</v>
      </c>
      <c r="AF13" s="324">
        <f t="shared" si="4"/>
        <v>0.20629180166644623</v>
      </c>
      <c r="AG13" s="324">
        <f t="shared" si="4"/>
        <v>0.18548979314689501</v>
      </c>
      <c r="AH13" s="324">
        <f t="shared" si="4"/>
        <v>0.21345106704225139</v>
      </c>
      <c r="AI13" s="324">
        <f t="shared" si="4"/>
        <v>0.19857800186251529</v>
      </c>
      <c r="AJ13" s="324">
        <f t="shared" si="4"/>
        <v>0.2027363789325326</v>
      </c>
      <c r="AK13" s="324">
        <f t="shared" si="4"/>
        <v>0.20068157164067332</v>
      </c>
      <c r="AL13" s="324">
        <f t="shared" si="4"/>
        <v>0.19065091872754408</v>
      </c>
      <c r="AM13" s="324">
        <f t="shared" si="4"/>
        <v>0.19865101756940814</v>
      </c>
      <c r="AN13" s="324">
        <f t="shared" si="4"/>
        <v>0.18560354943324239</v>
      </c>
      <c r="AO13" s="324">
        <f t="shared" si="4"/>
        <v>0.21162331469076309</v>
      </c>
      <c r="AP13" s="324">
        <f t="shared" si="4"/>
        <v>0.1872751277345473</v>
      </c>
      <c r="AQ13" s="324">
        <f t="shared" si="4"/>
        <v>0.20389365758311823</v>
      </c>
      <c r="AR13" s="324"/>
      <c r="AS13" s="324">
        <f t="shared" si="4"/>
        <v>8.7583181105120381E-2</v>
      </c>
      <c r="AT13" s="324">
        <f t="shared" si="4"/>
        <v>7.5248898594452246E-2</v>
      </c>
      <c r="AU13" s="324">
        <f t="shared" si="4"/>
        <v>7.2179536270621861E-2</v>
      </c>
      <c r="AV13" s="324">
        <f t="shared" si="3"/>
        <v>7.536746951132843E-2</v>
      </c>
      <c r="AW13" s="324">
        <f t="shared" si="3"/>
        <v>7.3945592639994659E-2</v>
      </c>
      <c r="AX13" s="324">
        <f t="shared" si="3"/>
        <v>6.4885206935013803E-2</v>
      </c>
      <c r="AY13" s="324">
        <f t="shared" si="3"/>
        <v>7.6183480880781321E-2</v>
      </c>
      <c r="AZ13" s="324">
        <f t="shared" si="3"/>
        <v>6.2478160275764749E-2</v>
      </c>
      <c r="BA13" s="324">
        <f t="shared" si="3"/>
        <v>7.6917392370253357E-2</v>
      </c>
      <c r="BB13" s="324">
        <f t="shared" si="3"/>
        <v>6.9083816898970682E-2</v>
      </c>
      <c r="BC13" s="324">
        <f t="shared" si="3"/>
        <v>8.2886384283877568E-2</v>
      </c>
      <c r="BD13" s="324">
        <f t="shared" si="3"/>
        <v>8.8185675702896843E-2</v>
      </c>
    </row>
    <row r="14" spans="1:56" ht="15">
      <c r="A14" s="91" t="str">
        <f>VLOOKUP(CONCATENATE($C14,"-",$B14),[1]ACHIEV!$B$19:$C$100,2,FALSE)</f>
        <v>LO1Slow</v>
      </c>
      <c r="B14" s="91" t="s">
        <v>371</v>
      </c>
      <c r="C14" s="91" t="str">
        <f>'7PSourceSummary'!$D$2</f>
        <v>VRF</v>
      </c>
      <c r="D14" s="91" t="s">
        <v>704</v>
      </c>
      <c r="E14" s="309" t="str">
        <f>'SC-New'!$A$9</f>
        <v>HVAC</v>
      </c>
      <c r="F14" s="319">
        <f t="shared" si="1"/>
        <v>1.0483384618367804E-3</v>
      </c>
      <c r="G14" s="320">
        <f>INDEX('SC-New'!$A$61:$D$78,MATCH($J14,'SC-New'!$D$61:$D$78,0),1)</f>
        <v>5.5766727342766984</v>
      </c>
      <c r="H14" s="321">
        <f>INDEX('SC-New'!$A$61:$D$78,MATCH($J14,'SC-New'!$D$61:$D$78,0),2)</f>
        <v>69.930259114678051</v>
      </c>
      <c r="I14" s="322" t="str">
        <f>'SC-New'!C72</f>
        <v>MiniMart</v>
      </c>
      <c r="J14" s="322" t="str">
        <f>'SC-New'!D72</f>
        <v>VRF-NEW-MiniMart</v>
      </c>
      <c r="K14" s="323">
        <f>'SC-New'!E72</f>
        <v>1.3439404238781503E-5</v>
      </c>
      <c r="L14" s="323">
        <f>'SC-New'!F72</f>
        <v>3.7928347357317904E-5</v>
      </c>
      <c r="M14" s="323">
        <f>'SC-New'!G72</f>
        <v>4.2636014247665652E-5</v>
      </c>
      <c r="N14" s="323">
        <f>'SC-New'!H72</f>
        <v>8.4298064202017859E-5</v>
      </c>
      <c r="O14" s="323">
        <f>'SC-New'!I72</f>
        <v>1.2278448035022923E-4</v>
      </c>
      <c r="P14" s="323">
        <f>'SC-New'!J72</f>
        <v>1.4960248351168466E-4</v>
      </c>
      <c r="Q14" s="323">
        <f>'SC-New'!K72</f>
        <v>1.9736106981400086E-4</v>
      </c>
      <c r="R14" s="323">
        <f>'SC-New'!L72</f>
        <v>2.7282443858188117E-4</v>
      </c>
      <c r="S14" s="323">
        <f>'SC-New'!M72</f>
        <v>5.0365026539367071E-4</v>
      </c>
      <c r="T14" s="323">
        <f>'SC-New'!N72</f>
        <v>8.2929719058410221E-4</v>
      </c>
      <c r="U14" s="323">
        <f>'SC-New'!O72</f>
        <v>1.1922648178539301E-3</v>
      </c>
      <c r="V14" s="323">
        <f>'SC-New'!P72</f>
        <v>2.1378465083478739E-3</v>
      </c>
      <c r="W14" s="323">
        <f>'SC-New'!Q72</f>
        <v>2.6263779403387661E-3</v>
      </c>
      <c r="X14" s="323">
        <f>'SC-New'!R72</f>
        <v>2.7861403925376169E-3</v>
      </c>
      <c r="Y14" s="323">
        <f>'SC-New'!S72</f>
        <v>3.265449075754209E-3</v>
      </c>
      <c r="Z14" s="323">
        <f>'SC-New'!T72</f>
        <v>3.2660251111886816E-3</v>
      </c>
      <c r="AA14" s="323">
        <f>'SC-New'!U72</f>
        <v>2.8645968178149647E-3</v>
      </c>
      <c r="AB14" s="323">
        <f>'SC-New'!V72</f>
        <v>3.0462917392675786E-3</v>
      </c>
      <c r="AC14" s="323">
        <f>'SC-New'!W72</f>
        <v>2.9717246023475102E-3</v>
      </c>
      <c r="AD14" s="323">
        <f>'SC-New'!X72</f>
        <v>3.1751008391837456E-3</v>
      </c>
      <c r="AE14" s="323">
        <f>'SC-New'!Y72</f>
        <v>2.9585639602916228E-2</v>
      </c>
      <c r="AF14" s="324">
        <f t="shared" si="4"/>
        <v>0.34968601116336145</v>
      </c>
      <c r="AG14" s="324">
        <f t="shared" si="4"/>
        <v>0.31442444805408309</v>
      </c>
      <c r="AH14" s="324">
        <f t="shared" si="4"/>
        <v>0.3618217089075364</v>
      </c>
      <c r="AI14" s="324">
        <f t="shared" si="4"/>
        <v>0.33661032001829705</v>
      </c>
      <c r="AJ14" s="324">
        <f t="shared" si="4"/>
        <v>0.34365920067560368</v>
      </c>
      <c r="AK14" s="324">
        <f t="shared" si="4"/>
        <v>0.34017608908418201</v>
      </c>
      <c r="AL14" s="324">
        <f t="shared" si="4"/>
        <v>0.32317309149425488</v>
      </c>
      <c r="AM14" s="324">
        <f t="shared" si="4"/>
        <v>0.33673408921847559</v>
      </c>
      <c r="AN14" s="324">
        <f t="shared" si="4"/>
        <v>0.31461727676417356</v>
      </c>
      <c r="AO14" s="324">
        <f t="shared" si="4"/>
        <v>0.35872347900201729</v>
      </c>
      <c r="AP14" s="324">
        <f t="shared" si="4"/>
        <v>0.31745077544811867</v>
      </c>
      <c r="AQ14" s="324">
        <f t="shared" si="4"/>
        <v>0.34562090808161172</v>
      </c>
      <c r="AR14" s="324"/>
      <c r="AS14" s="324">
        <f t="shared" si="4"/>
        <v>0.14846258066604165</v>
      </c>
      <c r="AT14" s="324">
        <f t="shared" si="4"/>
        <v>0.1275546918557463</v>
      </c>
      <c r="AU14" s="324">
        <f t="shared" si="4"/>
        <v>0.12235180420260149</v>
      </c>
      <c r="AV14" s="324">
        <f t="shared" si="3"/>
        <v>0.12775568186420752</v>
      </c>
      <c r="AW14" s="324">
        <f t="shared" si="3"/>
        <v>0.12534545301611161</v>
      </c>
      <c r="AX14" s="324">
        <f t="shared" si="3"/>
        <v>0.1099871590306865</v>
      </c>
      <c r="AY14" s="324">
        <f t="shared" si="3"/>
        <v>0.12913890581466442</v>
      </c>
      <c r="AZ14" s="324">
        <f t="shared" si="3"/>
        <v>0.10590696515891129</v>
      </c>
      <c r="BA14" s="324">
        <f t="shared" si="3"/>
        <v>0.13038296194887472</v>
      </c>
      <c r="BB14" s="324">
        <f t="shared" si="3"/>
        <v>0.11710423861827356</v>
      </c>
      <c r="BC14" s="324">
        <f t="shared" si="3"/>
        <v>0.14050102265744582</v>
      </c>
      <c r="BD14" s="324">
        <f t="shared" si="3"/>
        <v>0.14948387153141776</v>
      </c>
    </row>
    <row r="15" spans="1:56" ht="15">
      <c r="A15" s="91" t="str">
        <f>VLOOKUP(CONCATENATE($C15,"-",$B15),[1]ACHIEV!$B$19:$C$100,2,FALSE)</f>
        <v>LO1Slow</v>
      </c>
      <c r="B15" s="91" t="s">
        <v>371</v>
      </c>
      <c r="C15" s="91" t="str">
        <f>'7PSourceSummary'!$D$2</f>
        <v>VRF</v>
      </c>
      <c r="D15" s="91" t="s">
        <v>704</v>
      </c>
      <c r="E15" s="309" t="str">
        <f>'SC-New'!$A$9</f>
        <v>HVAC</v>
      </c>
      <c r="F15" s="319">
        <f t="shared" si="1"/>
        <v>9.9174571215822306E-4</v>
      </c>
      <c r="G15" s="320">
        <f>INDEX('SC-New'!$A$61:$D$78,MATCH($J15,'SC-New'!$D$61:$D$78,0),1)</f>
        <v>5.2756256434953483</v>
      </c>
      <c r="H15" s="321">
        <f>INDEX('SC-New'!$A$61:$D$78,MATCH($J15,'SC-New'!$D$61:$D$78,0),2)</f>
        <v>69.24530803608566</v>
      </c>
      <c r="I15" s="322" t="str">
        <f>'SC-New'!C73</f>
        <v>Restaurant</v>
      </c>
      <c r="J15" s="322" t="str">
        <f>'SC-New'!D73</f>
        <v>VRF-NEW-Restaurant</v>
      </c>
      <c r="K15" s="323">
        <f>'SC-New'!E73</f>
        <v>1.5082227955197573E-4</v>
      </c>
      <c r="L15" s="323">
        <f>'SC-New'!F73</f>
        <v>4.5705671616777955E-4</v>
      </c>
      <c r="M15" s="323">
        <f>'SC-New'!G73</f>
        <v>9.5074348591229661E-4</v>
      </c>
      <c r="N15" s="323">
        <f>'SC-New'!H73</f>
        <v>1.7852860179216148E-3</v>
      </c>
      <c r="O15" s="323">
        <f>'SC-New'!I73</f>
        <v>3.0364513546377149E-3</v>
      </c>
      <c r="P15" s="323">
        <f>'SC-New'!J73</f>
        <v>4.8163526534830319E-3</v>
      </c>
      <c r="Q15" s="323">
        <f>'SC-New'!K73</f>
        <v>7.2202487836583147E-3</v>
      </c>
      <c r="R15" s="323">
        <f>'SC-New'!L73</f>
        <v>1.030536671287729E-2</v>
      </c>
      <c r="S15" s="323">
        <f>'SC-New'!M73</f>
        <v>1.4087214552323443E-2</v>
      </c>
      <c r="T15" s="323">
        <f>'SC-New'!N73</f>
        <v>1.8541901830036654E-2</v>
      </c>
      <c r="U15" s="323">
        <f>'SC-New'!O73</f>
        <v>2.3646247682267366E-2</v>
      </c>
      <c r="V15" s="323">
        <f>'SC-New'!P73</f>
        <v>3.9431154199470485E-2</v>
      </c>
      <c r="W15" s="323">
        <f>'SC-New'!Q73</f>
        <v>5.2570671233079874E-2</v>
      </c>
      <c r="X15" s="323">
        <f>'SC-New'!R73</f>
        <v>5.935525360417386E-2</v>
      </c>
      <c r="Y15" s="323">
        <f>'SC-New'!S73</f>
        <v>6.8372513516617925E-2</v>
      </c>
      <c r="Z15" s="323">
        <f>'SC-New'!T73</f>
        <v>7.7282931598989191E-2</v>
      </c>
      <c r="AA15" s="323">
        <f>'SC-New'!U73</f>
        <v>7.3195316963450385E-2</v>
      </c>
      <c r="AB15" s="323">
        <f>'SC-New'!V73</f>
        <v>7.6516213157105245E-2</v>
      </c>
      <c r="AC15" s="323">
        <f>'SC-New'!W73</f>
        <v>7.1505021191615767E-2</v>
      </c>
      <c r="AD15" s="323">
        <f>'SC-New'!X73</f>
        <v>7.9231755645547255E-2</v>
      </c>
      <c r="AE15" s="323">
        <f>'SC-New'!Y73</f>
        <v>0.68245852317888744</v>
      </c>
      <c r="AF15" s="324">
        <f t="shared" si="4"/>
        <v>0.33080881299094289</v>
      </c>
      <c r="AG15" s="324">
        <f t="shared" si="4"/>
        <v>0.29745078474846859</v>
      </c>
      <c r="AH15" s="324">
        <f t="shared" si="4"/>
        <v>0.34228938595470343</v>
      </c>
      <c r="AI15" s="324">
        <f t="shared" si="4"/>
        <v>0.31843899055411057</v>
      </c>
      <c r="AJ15" s="324">
        <f t="shared" si="4"/>
        <v>0.32510734950676273</v>
      </c>
      <c r="AK15" s="324">
        <f t="shared" si="4"/>
        <v>0.32181226770683652</v>
      </c>
      <c r="AL15" s="324">
        <f t="shared" si="4"/>
        <v>0.30572714771219084</v>
      </c>
      <c r="AM15" s="324">
        <f t="shared" si="4"/>
        <v>0.31855607828678734</v>
      </c>
      <c r="AN15" s="324">
        <f t="shared" si="4"/>
        <v>0.29763320393213388</v>
      </c>
      <c r="AO15" s="324">
        <f t="shared" si="4"/>
        <v>0.33935840866451095</v>
      </c>
      <c r="AP15" s="324">
        <f t="shared" si="4"/>
        <v>0.30031374106065339</v>
      </c>
      <c r="AQ15" s="324">
        <f t="shared" si="4"/>
        <v>0.32696315751080063</v>
      </c>
      <c r="AR15" s="324"/>
      <c r="AS15" s="324">
        <f t="shared" si="4"/>
        <v>0.14044808346869081</v>
      </c>
      <c r="AT15" s="324">
        <f t="shared" si="4"/>
        <v>0.12066887109336577</v>
      </c>
      <c r="AU15" s="324">
        <f t="shared" si="4"/>
        <v>0.11574685238596599</v>
      </c>
      <c r="AV15" s="324">
        <f t="shared" si="3"/>
        <v>0.12085901100173925</v>
      </c>
      <c r="AW15" s="324">
        <f t="shared" si="3"/>
        <v>0.11857889421461776</v>
      </c>
      <c r="AX15" s="324">
        <f t="shared" si="3"/>
        <v>0.10404969132777162</v>
      </c>
      <c r="AY15" s="324">
        <f t="shared" si="3"/>
        <v>0.1221675639851113</v>
      </c>
      <c r="AZ15" s="324">
        <f t="shared" si="3"/>
        <v>0.1001897597079611</v>
      </c>
      <c r="BA15" s="324">
        <f t="shared" si="3"/>
        <v>0.12334446188755542</v>
      </c>
      <c r="BB15" s="324">
        <f t="shared" si="3"/>
        <v>0.11078256760869283</v>
      </c>
      <c r="BC15" s="324">
        <f t="shared" si="3"/>
        <v>0.1329163164825882</v>
      </c>
      <c r="BD15" s="324">
        <f t="shared" si="3"/>
        <v>0.14141424170238617</v>
      </c>
    </row>
    <row r="16" spans="1:56" ht="15">
      <c r="A16" s="91" t="str">
        <f>VLOOKUP(CONCATENATE($C16,"-",$B16),[1]ACHIEV!$B$19:$C$100,2,FALSE)</f>
        <v>LO1Slow</v>
      </c>
      <c r="B16" s="91" t="s">
        <v>371</v>
      </c>
      <c r="C16" s="91" t="str">
        <f>'7PSourceSummary'!$D$2</f>
        <v>VRF</v>
      </c>
      <c r="D16" s="91" t="s">
        <v>704</v>
      </c>
      <c r="E16" s="309" t="str">
        <f>'SC-New'!$A$9</f>
        <v>HVAC</v>
      </c>
      <c r="F16" s="319">
        <f t="shared" si="1"/>
        <v>6.7099513257025021E-4</v>
      </c>
      <c r="G16" s="320">
        <f>INDEX('SC-New'!$A$61:$D$78,MATCH($J16,'SC-New'!$D$61:$D$78,0),1)</f>
        <v>3.5693818331159219</v>
      </c>
      <c r="H16" s="321">
        <f>INDEX('SC-New'!$A$61:$D$78,MATCH($J16,'SC-New'!$D$61:$D$78,0),2)</f>
        <v>59.041110281213108</v>
      </c>
      <c r="I16" s="322" t="str">
        <f>'SC-New'!C74</f>
        <v>Lodging</v>
      </c>
      <c r="J16" s="322" t="str">
        <f>'SC-New'!D74</f>
        <v>VRF-NEW-Lodging</v>
      </c>
      <c r="K16" s="323">
        <f>'SC-New'!E74</f>
        <v>6.2919013316616837E-4</v>
      </c>
      <c r="L16" s="323">
        <f>'SC-New'!F74</f>
        <v>1.8562034501772592E-3</v>
      </c>
      <c r="M16" s="323">
        <f>'SC-New'!G74</f>
        <v>2.9645054391265187E-3</v>
      </c>
      <c r="N16" s="323">
        <f>'SC-New'!H74</f>
        <v>5.7095199925545929E-3</v>
      </c>
      <c r="O16" s="323">
        <f>'SC-New'!I74</f>
        <v>8.42928377471093E-3</v>
      </c>
      <c r="P16" s="323">
        <f>'SC-New'!J74</f>
        <v>1.2860432073908214E-2</v>
      </c>
      <c r="Q16" s="323">
        <f>'SC-New'!K74</f>
        <v>1.8853008404542265E-2</v>
      </c>
      <c r="R16" s="323">
        <f>'SC-New'!L74</f>
        <v>2.6881197119990152E-2</v>
      </c>
      <c r="S16" s="323">
        <f>'SC-New'!M74</f>
        <v>3.9746806354862572E-2</v>
      </c>
      <c r="T16" s="323">
        <f>'SC-New'!N74</f>
        <v>5.5957790132066913E-2</v>
      </c>
      <c r="U16" s="323">
        <f>'SC-New'!O74</f>
        <v>8.1043010999792844E-2</v>
      </c>
      <c r="V16" s="323">
        <f>'SC-New'!P74</f>
        <v>0.17229363074825815</v>
      </c>
      <c r="W16" s="323">
        <f>'SC-New'!Q74</f>
        <v>0.24021702850804397</v>
      </c>
      <c r="X16" s="323">
        <f>'SC-New'!R74</f>
        <v>0.28238657331866579</v>
      </c>
      <c r="Y16" s="323">
        <f>'SC-New'!S74</f>
        <v>0.32000948790633843</v>
      </c>
      <c r="Z16" s="323">
        <f>'SC-New'!T74</f>
        <v>0.36428730141106153</v>
      </c>
      <c r="AA16" s="323">
        <f>'SC-New'!U74</f>
        <v>0.32624747268134102</v>
      </c>
      <c r="AB16" s="323">
        <f>'SC-New'!V74</f>
        <v>0.32754825175419217</v>
      </c>
      <c r="AC16" s="323">
        <f>'SC-New'!W74</f>
        <v>0.31375394252572164</v>
      </c>
      <c r="AD16" s="323">
        <f>'SC-New'!X74</f>
        <v>0.34014495741073503</v>
      </c>
      <c r="AE16" s="323">
        <f>'SC-New'!Y74</f>
        <v>2.9418195941392566</v>
      </c>
      <c r="AF16" s="324">
        <f t="shared" si="4"/>
        <v>0.22381856619799695</v>
      </c>
      <c r="AG16" s="324">
        <f t="shared" si="4"/>
        <v>0.2012491975499274</v>
      </c>
      <c r="AH16" s="324">
        <f t="shared" si="4"/>
        <v>0.23158609015435153</v>
      </c>
      <c r="AI16" s="324">
        <f t="shared" si="4"/>
        <v>0.21544939399576959</v>
      </c>
      <c r="AJ16" s="324">
        <f t="shared" si="4"/>
        <v>0.21996107107650398</v>
      </c>
      <c r="AK16" s="324">
        <f t="shared" si="4"/>
        <v>0.21773168523488556</v>
      </c>
      <c r="AL16" s="324">
        <f t="shared" si="4"/>
        <v>0.20684881769041391</v>
      </c>
      <c r="AM16" s="324">
        <f t="shared" si="4"/>
        <v>0.21552861319253205</v>
      </c>
      <c r="AN16" s="324">
        <f t="shared" si="4"/>
        <v>0.20137261868785244</v>
      </c>
      <c r="AO16" s="324">
        <f t="shared" si="4"/>
        <v>0.22960305007534454</v>
      </c>
      <c r="AP16" s="324">
        <f t="shared" si="4"/>
        <v>0.20318621600807305</v>
      </c>
      <c r="AQ16" s="324">
        <f t="shared" si="4"/>
        <v>0.22121667331650205</v>
      </c>
      <c r="AR16" s="324"/>
      <c r="AS16" s="324">
        <f t="shared" si="4"/>
        <v>9.502433862933278E-2</v>
      </c>
      <c r="AT16" s="324">
        <f t="shared" si="4"/>
        <v>8.164212273748428E-2</v>
      </c>
      <c r="AU16" s="324">
        <f t="shared" si="4"/>
        <v>7.8311984220527375E-2</v>
      </c>
      <c r="AV16" s="324">
        <f t="shared" si="3"/>
        <v>8.1770767561920504E-2</v>
      </c>
      <c r="AW16" s="324">
        <f t="shared" si="3"/>
        <v>8.0228086563057605E-2</v>
      </c>
      <c r="AX16" s="324">
        <f t="shared" si="3"/>
        <v>7.0397921130848473E-2</v>
      </c>
      <c r="AY16" s="324">
        <f t="shared" si="3"/>
        <v>8.2656108100113659E-2</v>
      </c>
      <c r="AZ16" s="324">
        <f t="shared" si="3"/>
        <v>6.7786369301387525E-2</v>
      </c>
      <c r="BA16" s="324">
        <f t="shared" si="3"/>
        <v>8.3452373467728547E-2</v>
      </c>
      <c r="BB16" s="324">
        <f t="shared" si="3"/>
        <v>7.4953249333744768E-2</v>
      </c>
      <c r="BC16" s="324">
        <f t="shared" si="3"/>
        <v>8.9928497099218963E-2</v>
      </c>
      <c r="BD16" s="324">
        <f t="shared" si="3"/>
        <v>9.5678021790403842E-2</v>
      </c>
    </row>
    <row r="17" spans="1:56" ht="15">
      <c r="A17" s="91" t="str">
        <f>VLOOKUP(CONCATENATE($C17,"-",$B17),[1]ACHIEV!$B$19:$C$100,2,FALSE)</f>
        <v>LO1Slow</v>
      </c>
      <c r="B17" s="91" t="s">
        <v>371</v>
      </c>
      <c r="C17" s="91" t="str">
        <f>'7PSourceSummary'!$D$2</f>
        <v>VRF</v>
      </c>
      <c r="D17" s="91" t="s">
        <v>704</v>
      </c>
      <c r="E17" s="309" t="str">
        <f>'SC-New'!$A$9</f>
        <v>HVAC</v>
      </c>
      <c r="F17" s="319">
        <f t="shared" si="1"/>
        <v>5.1743612828498726E-4</v>
      </c>
      <c r="G17" s="320">
        <f>INDEX('SC-New'!$A$61:$D$78,MATCH($J17,'SC-New'!$D$61:$D$78,0),1)</f>
        <v>4.2670789979819048</v>
      </c>
      <c r="H17" s="321">
        <f>INDEX('SC-New'!$A$61:$D$78,MATCH($J17,'SC-New'!$D$61:$D$78,0),2)</f>
        <v>91.757485553874048</v>
      </c>
      <c r="I17" s="322" t="str">
        <f>'SC-New'!C75</f>
        <v>Hospital</v>
      </c>
      <c r="J17" s="322" t="str">
        <f>'SC-New'!D75</f>
        <v>VRF-NEW-Hospital</v>
      </c>
      <c r="K17" s="323">
        <f>'SC-New'!E75</f>
        <v>2.1505821812270364E-4</v>
      </c>
      <c r="L17" s="323">
        <f>'SC-New'!F75</f>
        <v>5.5547114410175655E-4</v>
      </c>
      <c r="M17" s="323">
        <f>'SC-New'!G75</f>
        <v>1.0904349605755106E-3</v>
      </c>
      <c r="N17" s="323">
        <f>'SC-New'!H75</f>
        <v>1.7007788058797896E-3</v>
      </c>
      <c r="O17" s="323">
        <f>'SC-New'!I75</f>
        <v>2.0546014352005285E-3</v>
      </c>
      <c r="P17" s="323">
        <f>'SC-New'!J75</f>
        <v>2.8816332989361256E-3</v>
      </c>
      <c r="Q17" s="323">
        <f>'SC-New'!K75</f>
        <v>4.0089515668071795E-3</v>
      </c>
      <c r="R17" s="323">
        <f>'SC-New'!L75</f>
        <v>5.0507772380712782E-3</v>
      </c>
      <c r="S17" s="323">
        <f>'SC-New'!M75</f>
        <v>6.9719195912796121E-3</v>
      </c>
      <c r="T17" s="323">
        <f>'SC-New'!N75</f>
        <v>9.7100545341379813E-3</v>
      </c>
      <c r="U17" s="323">
        <f>'SC-New'!O75</f>
        <v>1.4680743427798933E-2</v>
      </c>
      <c r="V17" s="323">
        <f>'SC-New'!P75</f>
        <v>2.1734107687812983E-2</v>
      </c>
      <c r="W17" s="323">
        <f>'SC-New'!Q75</f>
        <v>2.9470225060877413E-2</v>
      </c>
      <c r="X17" s="323">
        <f>'SC-New'!R75</f>
        <v>3.032276119560531E-2</v>
      </c>
      <c r="Y17" s="323">
        <f>'SC-New'!S75</f>
        <v>3.2523750881606604E-2</v>
      </c>
      <c r="Z17" s="323">
        <f>'SC-New'!T75</f>
        <v>3.4270485023626472E-2</v>
      </c>
      <c r="AA17" s="323">
        <f>'SC-New'!U75</f>
        <v>3.3241729741062612E-2</v>
      </c>
      <c r="AB17" s="323">
        <f>'SC-New'!V75</f>
        <v>3.248309943365596E-2</v>
      </c>
      <c r="AC17" s="323">
        <f>'SC-New'!W75</f>
        <v>3.0591428867724087E-2</v>
      </c>
      <c r="AD17" s="323">
        <f>'SC-New'!X75</f>
        <v>3.1202396440382776E-2</v>
      </c>
      <c r="AE17" s="323">
        <f>'SC-New'!Y75</f>
        <v>0.3247604085532656</v>
      </c>
      <c r="AF17" s="324">
        <f t="shared" si="4"/>
        <v>0.20224030812596591</v>
      </c>
      <c r="AG17" s="324">
        <f t="shared" si="4"/>
        <v>0.18577156108393159</v>
      </c>
      <c r="AH17" s="324">
        <f t="shared" si="4"/>
        <v>0.21684894945341249</v>
      </c>
      <c r="AI17" s="324">
        <f t="shared" si="4"/>
        <v>0.20091820453132025</v>
      </c>
      <c r="AJ17" s="324">
        <f t="shared" si="4"/>
        <v>0.21115821504482141</v>
      </c>
      <c r="AK17" s="324">
        <f t="shared" si="4"/>
        <v>0.21432404635691801</v>
      </c>
      <c r="AL17" s="324">
        <f t="shared" si="4"/>
        <v>0.20946103708123776</v>
      </c>
      <c r="AM17" s="324">
        <f t="shared" si="4"/>
        <v>0.22667489995401413</v>
      </c>
      <c r="AN17" s="324">
        <f t="shared" si="4"/>
        <v>0.19872719969006652</v>
      </c>
      <c r="AO17" s="324">
        <f t="shared" si="4"/>
        <v>0.21940096569045661</v>
      </c>
      <c r="AP17" s="324">
        <f t="shared" si="4"/>
        <v>0.19288636969427064</v>
      </c>
      <c r="AQ17" s="324">
        <f t="shared" si="4"/>
        <v>0.20143592394283161</v>
      </c>
      <c r="AR17" s="324"/>
      <c r="AS17" s="324">
        <f t="shared" si="4"/>
        <v>0.15820914094548835</v>
      </c>
      <c r="AT17" s="324">
        <f t="shared" si="4"/>
        <v>0.13925475670373497</v>
      </c>
      <c r="AU17" s="324">
        <f t="shared" si="4"/>
        <v>0.14178496722053802</v>
      </c>
      <c r="AV17" s="324">
        <f t="shared" si="3"/>
        <v>0.14546520847780869</v>
      </c>
      <c r="AW17" s="324">
        <f t="shared" si="3"/>
        <v>0.1494859260251708</v>
      </c>
      <c r="AX17" s="324">
        <f t="shared" si="3"/>
        <v>0.1396009408503959</v>
      </c>
      <c r="AY17" s="324">
        <f t="shared" si="3"/>
        <v>0.15990622795665918</v>
      </c>
      <c r="AZ17" s="324">
        <f t="shared" si="3"/>
        <v>0.14505078189927448</v>
      </c>
      <c r="BA17" s="324">
        <f t="shared" si="3"/>
        <v>0.15548721462664003</v>
      </c>
      <c r="BB17" s="324">
        <f t="shared" si="3"/>
        <v>0.1421241613408209</v>
      </c>
      <c r="BC17" s="324">
        <f t="shared" si="3"/>
        <v>0.15316636637865069</v>
      </c>
      <c r="BD17" s="324">
        <f t="shared" si="3"/>
        <v>0.15769562490747513</v>
      </c>
    </row>
    <row r="18" spans="1:56" ht="15">
      <c r="A18" s="91" t="str">
        <f>VLOOKUP(CONCATENATE($C18,"-",$B18),[1]ACHIEV!$B$19:$C$100,2,FALSE)</f>
        <v>LO1Slow</v>
      </c>
      <c r="B18" s="91" t="s">
        <v>371</v>
      </c>
      <c r="C18" s="91" t="str">
        <f>'7PSourceSummary'!$D$2</f>
        <v>VRF</v>
      </c>
      <c r="D18" s="91" t="s">
        <v>704</v>
      </c>
      <c r="E18" s="309" t="str">
        <f>'SC-New'!$A$9</f>
        <v>HVAC</v>
      </c>
      <c r="F18" s="319">
        <f t="shared" si="1"/>
        <v>4.4119573159754634E-4</v>
      </c>
      <c r="G18" s="320">
        <f>INDEX('SC-New'!$A$61:$D$78,MATCH($J18,'SC-New'!$D$61:$D$78,0),1)</f>
        <v>3.6383563833066295</v>
      </c>
      <c r="H18" s="321">
        <f>INDEX('SC-New'!$A$61:$D$78,MATCH($J18,'SC-New'!$D$61:$D$78,0),2)</f>
        <v>76.928661784160582</v>
      </c>
      <c r="I18" s="322" t="str">
        <f>'SC-New'!C76</f>
        <v>Residential Care</v>
      </c>
      <c r="J18" s="322" t="str">
        <f>'SC-New'!D76</f>
        <v>VRF-NEW-Residential Care</v>
      </c>
      <c r="K18" s="323">
        <f>'SC-New'!E76</f>
        <v>3.1960798361548529E-3</v>
      </c>
      <c r="L18" s="323">
        <f>'SC-New'!F76</f>
        <v>8.6816090163790525E-3</v>
      </c>
      <c r="M18" s="323">
        <f>'SC-New'!G76</f>
        <v>1.6694492125447595E-2</v>
      </c>
      <c r="N18" s="323">
        <f>'SC-New'!H76</f>
        <v>2.6586922363415748E-2</v>
      </c>
      <c r="O18" s="323">
        <f>'SC-New'!I76</f>
        <v>3.4447893849326984E-2</v>
      </c>
      <c r="P18" s="323">
        <f>'SC-New'!J76</f>
        <v>5.0901238706378825E-2</v>
      </c>
      <c r="Q18" s="323">
        <f>'SC-New'!K76</f>
        <v>7.1158848805009473E-2</v>
      </c>
      <c r="R18" s="323">
        <f>'SC-New'!L76</f>
        <v>9.3555072137728665E-2</v>
      </c>
      <c r="S18" s="323">
        <f>'SC-New'!M76</f>
        <v>0.13530982538180092</v>
      </c>
      <c r="T18" s="323">
        <f>'SC-New'!N76</f>
        <v>0.18929813245499036</v>
      </c>
      <c r="U18" s="323">
        <f>'SC-New'!O76</f>
        <v>0.27589231827128241</v>
      </c>
      <c r="V18" s="323">
        <f>'SC-New'!P76</f>
        <v>0.41173641381682974</v>
      </c>
      <c r="W18" s="323">
        <f>'SC-New'!Q76</f>
        <v>0.53555314883448468</v>
      </c>
      <c r="X18" s="323">
        <f>'SC-New'!R76</f>
        <v>0.55002081151605808</v>
      </c>
      <c r="Y18" s="323">
        <f>'SC-New'!S76</f>
        <v>0.62597441579498958</v>
      </c>
      <c r="Z18" s="323">
        <f>'SC-New'!T76</f>
        <v>0.6594728040910155</v>
      </c>
      <c r="AA18" s="323">
        <f>'SC-New'!U76</f>
        <v>0.6378792511562007</v>
      </c>
      <c r="AB18" s="323">
        <f>'SC-New'!V76</f>
        <v>0.64634484448027518</v>
      </c>
      <c r="AC18" s="323">
        <f>'SC-New'!W76</f>
        <v>0.63320527614018607</v>
      </c>
      <c r="AD18" s="323">
        <f>'SC-New'!X76</f>
        <v>0.6319378610905646</v>
      </c>
      <c r="AE18" s="323">
        <f>'SC-New'!Y76</f>
        <v>6.23784725986852</v>
      </c>
      <c r="AF18" s="324">
        <f t="shared" si="4"/>
        <v>0.17244169052881642</v>
      </c>
      <c r="AG18" s="324">
        <f t="shared" si="4"/>
        <v>0.15839949188337624</v>
      </c>
      <c r="AH18" s="324">
        <f t="shared" si="4"/>
        <v>0.18489785631583139</v>
      </c>
      <c r="AI18" s="324">
        <f t="shared" si="4"/>
        <v>0.17131438914647815</v>
      </c>
      <c r="AJ18" s="324">
        <f t="shared" si="4"/>
        <v>0.18004560964521846</v>
      </c>
      <c r="AK18" s="324">
        <f t="shared" si="4"/>
        <v>0.18274497906591264</v>
      </c>
      <c r="AL18" s="324">
        <f t="shared" si="4"/>
        <v>0.17859849833550701</v>
      </c>
      <c r="AM18" s="324">
        <f t="shared" si="4"/>
        <v>0.19327602549030107</v>
      </c>
      <c r="AN18" s="324">
        <f t="shared" si="4"/>
        <v>0.1694462127068572</v>
      </c>
      <c r="AO18" s="324">
        <f t="shared" si="4"/>
        <v>0.18707385178503713</v>
      </c>
      <c r="AP18" s="324">
        <f t="shared" si="4"/>
        <v>0.16446598592664916</v>
      </c>
      <c r="AQ18" s="324">
        <f t="shared" si="4"/>
        <v>0.17175582642160825</v>
      </c>
      <c r="AR18" s="324"/>
      <c r="AS18" s="324">
        <f t="shared" si="4"/>
        <v>0.1348981910409236</v>
      </c>
      <c r="AT18" s="324">
        <f t="shared" si="4"/>
        <v>0.11873659550209115</v>
      </c>
      <c r="AU18" s="324">
        <f t="shared" si="4"/>
        <v>0.12089399816308564</v>
      </c>
      <c r="AV18" s="324">
        <f t="shared" si="3"/>
        <v>0.12403198301802552</v>
      </c>
      <c r="AW18" s="324">
        <f t="shared" si="3"/>
        <v>0.1274602774932008</v>
      </c>
      <c r="AX18" s="324">
        <f t="shared" si="3"/>
        <v>0.11903177196833398</v>
      </c>
      <c r="AY18" s="324">
        <f t="shared" si="3"/>
        <v>0.13634522479938938</v>
      </c>
      <c r="AZ18" s="324">
        <f t="shared" si="3"/>
        <v>0.12367861913886249</v>
      </c>
      <c r="BA18" s="324">
        <f t="shared" si="3"/>
        <v>0.13257732048714294</v>
      </c>
      <c r="BB18" s="324">
        <f t="shared" si="3"/>
        <v>0.12118321453177602</v>
      </c>
      <c r="BC18" s="324">
        <f t="shared" si="3"/>
        <v>0.13059843210899205</v>
      </c>
      <c r="BD18" s="324">
        <f t="shared" si="3"/>
        <v>0.13446033780321243</v>
      </c>
    </row>
    <row r="19" spans="1:56" ht="15">
      <c r="A19" s="91" t="str">
        <f>VLOOKUP(CONCATENATE($C19,"-",$B19),[1]ACHIEV!$B$19:$C$100,2,FALSE)</f>
        <v>LO1Slow</v>
      </c>
      <c r="B19" s="91" t="s">
        <v>371</v>
      </c>
      <c r="C19" s="91" t="str">
        <f>'7PSourceSummary'!$D$2</f>
        <v>VRF</v>
      </c>
      <c r="D19" s="91" t="s">
        <v>704</v>
      </c>
      <c r="E19" s="309" t="str">
        <f>'SC-New'!$A$9</f>
        <v>HVAC</v>
      </c>
      <c r="F19" s="319">
        <f t="shared" si="1"/>
        <v>7.2766201294797593E-4</v>
      </c>
      <c r="G19" s="320">
        <f>INDEX('SC-New'!$A$61:$D$78,MATCH($J19,'SC-New'!$D$61:$D$78,0),1)</f>
        <v>3.8708232647174103</v>
      </c>
      <c r="H19" s="321">
        <f>INDEX('SC-New'!$A$61:$D$78,MATCH($J19,'SC-New'!$D$61:$D$78,0),2)</f>
        <v>51.810613657201095</v>
      </c>
      <c r="I19" s="322" t="str">
        <f>'SC-New'!C77</f>
        <v>Assembly</v>
      </c>
      <c r="J19" s="322" t="str">
        <f>'SC-New'!D77</f>
        <v>VRF-NEW-Assembly</v>
      </c>
      <c r="K19" s="323">
        <f>'SC-New'!E77</f>
        <v>7.517004367232267E-4</v>
      </c>
      <c r="L19" s="323">
        <f>'SC-New'!F77</f>
        <v>2.2432766495154594E-3</v>
      </c>
      <c r="M19" s="323">
        <f>'SC-New'!G77</f>
        <v>3.4965787741909706E-3</v>
      </c>
      <c r="N19" s="323">
        <f>'SC-New'!H77</f>
        <v>7.5665327319322066E-3</v>
      </c>
      <c r="O19" s="323">
        <f>'SC-New'!I77</f>
        <v>1.1403527177020383E-2</v>
      </c>
      <c r="P19" s="323">
        <f>'SC-New'!J77</f>
        <v>1.7109472114363235E-2</v>
      </c>
      <c r="Q19" s="323">
        <f>'SC-New'!K77</f>
        <v>1.773360726524217E-2</v>
      </c>
      <c r="R19" s="323">
        <f>'SC-New'!L77</f>
        <v>2.6819415976126987E-2</v>
      </c>
      <c r="S19" s="323">
        <f>'SC-New'!M77</f>
        <v>5.5680928530224834E-2</v>
      </c>
      <c r="T19" s="323">
        <f>'SC-New'!N77</f>
        <v>0.10236212311136735</v>
      </c>
      <c r="U19" s="323">
        <f>'SC-New'!O77</f>
        <v>0.14428112769867937</v>
      </c>
      <c r="V19" s="323">
        <f>'SC-New'!P77</f>
        <v>0.21722354281354214</v>
      </c>
      <c r="W19" s="323">
        <f>'SC-New'!Q77</f>
        <v>0.33788297339791767</v>
      </c>
      <c r="X19" s="323">
        <f>'SC-New'!R77</f>
        <v>0.43050529530232584</v>
      </c>
      <c r="Y19" s="323">
        <f>'SC-New'!S77</f>
        <v>0.51211481864164643</v>
      </c>
      <c r="Z19" s="323">
        <f>'SC-New'!T77</f>
        <v>0.54233012512607826</v>
      </c>
      <c r="AA19" s="323">
        <f>'SC-New'!U77</f>
        <v>0.54688503387676524</v>
      </c>
      <c r="AB19" s="323">
        <f>'SC-New'!V77</f>
        <v>0.55548386439383557</v>
      </c>
      <c r="AC19" s="323">
        <f>'SC-New'!W77</f>
        <v>0.56022830648453581</v>
      </c>
      <c r="AD19" s="323">
        <f>'SC-New'!X77</f>
        <v>0.54913128778963038</v>
      </c>
      <c r="AE19" s="323">
        <f>'SC-New'!Y77</f>
        <v>4.6412335382916634</v>
      </c>
      <c r="AF19" s="324">
        <f t="shared" si="4"/>
        <v>0.24272049156439013</v>
      </c>
      <c r="AG19" s="324">
        <f t="shared" si="4"/>
        <v>0.21824509461402578</v>
      </c>
      <c r="AH19" s="324">
        <f t="shared" si="4"/>
        <v>0.25114399844744617</v>
      </c>
      <c r="AI19" s="324">
        <f t="shared" si="4"/>
        <v>0.2336445260383013</v>
      </c>
      <c r="AJ19" s="324">
        <f t="shared" si="4"/>
        <v>0.23853722326810528</v>
      </c>
      <c r="AK19" s="324">
        <f t="shared" si="4"/>
        <v>0.23611956133524478</v>
      </c>
      <c r="AL19" s="324">
        <f t="shared" si="4"/>
        <v>0.22431761386995921</v>
      </c>
      <c r="AM19" s="324">
        <f t="shared" si="4"/>
        <v>0.23373043545460284</v>
      </c>
      <c r="AN19" s="324">
        <f t="shared" si="4"/>
        <v>0.21837893891378821</v>
      </c>
      <c r="AO19" s="324">
        <f t="shared" si="4"/>
        <v>0.24899348666933627</v>
      </c>
      <c r="AP19" s="324">
        <f t="shared" si="4"/>
        <v>0.22034569815338764</v>
      </c>
      <c r="AQ19" s="324">
        <f t="shared" si="4"/>
        <v>0.23989886362743135</v>
      </c>
      <c r="AR19" s="324"/>
      <c r="AS19" s="324">
        <f t="shared" si="4"/>
        <v>0.10304933399622113</v>
      </c>
      <c r="AT19" s="324">
        <f t="shared" si="4"/>
        <v>8.8536963219004852E-2</v>
      </c>
      <c r="AU19" s="324">
        <f t="shared" si="4"/>
        <v>8.4925587846783723E-2</v>
      </c>
      <c r="AV19" s="324">
        <f t="shared" ref="AV19:BD20" si="5">VLOOKUP($J19,MeasureOutputN,COLUMN()-17,FALSE)</f>
        <v>8.8676472356047351E-2</v>
      </c>
      <c r="AW19" s="324">
        <f t="shared" si="5"/>
        <v>8.70035088627516E-2</v>
      </c>
      <c r="AX19" s="324">
        <f t="shared" si="5"/>
        <v>7.6343166307637753E-2</v>
      </c>
      <c r="AY19" s="324">
        <f t="shared" si="5"/>
        <v>8.9636581672635635E-2</v>
      </c>
      <c r="AZ19" s="324">
        <f t="shared" si="5"/>
        <v>7.3511063705247306E-2</v>
      </c>
      <c r="BA19" s="324">
        <f t="shared" si="5"/>
        <v>9.0500093242414023E-2</v>
      </c>
      <c r="BB19" s="324">
        <f t="shared" si="5"/>
        <v>8.1283201084136156E-2</v>
      </c>
      <c r="BC19" s="324">
        <f t="shared" si="5"/>
        <v>9.75231384614446E-2</v>
      </c>
      <c r="BD19" s="324">
        <f t="shared" si="5"/>
        <v>0.10375822200706726</v>
      </c>
    </row>
    <row r="20" spans="1:56" ht="15">
      <c r="A20" s="91" t="str">
        <f>VLOOKUP(CONCATENATE($C20,"-",$B20),[1]ACHIEV!$B$19:$C$100,2,FALSE)</f>
        <v>LO1Slow</v>
      </c>
      <c r="B20" s="91" t="s">
        <v>371</v>
      </c>
      <c r="C20" s="91" t="str">
        <f>'7PSourceSummary'!$D$2</f>
        <v>VRF</v>
      </c>
      <c r="D20" s="91" t="s">
        <v>704</v>
      </c>
      <c r="E20" s="309" t="str">
        <f>'SC-New'!$A$9</f>
        <v>HVAC</v>
      </c>
      <c r="F20" s="319">
        <f t="shared" si="1"/>
        <v>7.5402288297731932E-4</v>
      </c>
      <c r="G20" s="320">
        <f>INDEX('SC-New'!$A$61:$D$78,MATCH($J20,'SC-New'!$D$61:$D$78,0),1)</f>
        <v>4.0110508252772741</v>
      </c>
      <c r="H20" s="321">
        <f>INDEX('SC-New'!$A$61:$D$78,MATCH($J20,'SC-New'!$D$61:$D$78,0),2)</f>
        <v>49.919824778251396</v>
      </c>
      <c r="I20" s="322" t="str">
        <f>'SC-New'!C78</f>
        <v>Other</v>
      </c>
      <c r="J20" s="322" t="str">
        <f>'SC-New'!D78</f>
        <v>VRF-NEW-Other</v>
      </c>
      <c r="K20" s="323">
        <f>'SC-New'!E78</f>
        <v>1.006514897090654E-2</v>
      </c>
      <c r="L20" s="323">
        <f>'SC-New'!F78</f>
        <v>2.5160462632187169E-2</v>
      </c>
      <c r="M20" s="323">
        <f>'SC-New'!G78</f>
        <v>5.1966194733418222E-2</v>
      </c>
      <c r="N20" s="323">
        <f>'SC-New'!H78</f>
        <v>9.1217870214343647E-2</v>
      </c>
      <c r="O20" s="323">
        <f>'SC-New'!I78</f>
        <v>0.12149002771101486</v>
      </c>
      <c r="P20" s="323">
        <f>'SC-New'!J78</f>
        <v>0.21473792991582552</v>
      </c>
      <c r="Q20" s="323">
        <f>'SC-New'!K78</f>
        <v>0.31584589078411723</v>
      </c>
      <c r="R20" s="323">
        <f>'SC-New'!L78</f>
        <v>0.49030522333391496</v>
      </c>
      <c r="S20" s="323">
        <f>'SC-New'!M78</f>
        <v>0.73087751162482517</v>
      </c>
      <c r="T20" s="323">
        <f>'SC-New'!N78</f>
        <v>0.93898361734188995</v>
      </c>
      <c r="U20" s="323">
        <f>'SC-New'!O78</f>
        <v>1.3444405609471122</v>
      </c>
      <c r="V20" s="323">
        <f>'SC-New'!P78</f>
        <v>1.7492784566786501</v>
      </c>
      <c r="W20" s="323">
        <f>'SC-New'!Q78</f>
        <v>2.1177369614545114</v>
      </c>
      <c r="X20" s="323">
        <f>'SC-New'!R78</f>
        <v>2.2686498102666697</v>
      </c>
      <c r="Y20" s="323">
        <f>'SC-New'!S78</f>
        <v>2.7133511693180465</v>
      </c>
      <c r="Z20" s="323">
        <f>'SC-New'!T78</f>
        <v>2.6543602414345879</v>
      </c>
      <c r="AA20" s="323">
        <f>'SC-New'!U78</f>
        <v>2.9132360457700464</v>
      </c>
      <c r="AB20" s="323">
        <f>'SC-New'!V78</f>
        <v>2.8740391954199516</v>
      </c>
      <c r="AC20" s="323">
        <f>'SC-New'!W78</f>
        <v>2.7843658866630574</v>
      </c>
      <c r="AD20" s="323">
        <f>'SC-New'!X78</f>
        <v>2.7245617940812052</v>
      </c>
      <c r="AE20" s="323">
        <f>'SC-New'!Y78</f>
        <v>27.134669999296278</v>
      </c>
      <c r="AF20" s="324">
        <f t="shared" si="4"/>
        <v>0.2515134795419619</v>
      </c>
      <c r="AG20" s="324">
        <f t="shared" si="4"/>
        <v>0.22615141715291226</v>
      </c>
      <c r="AH20" s="324">
        <f t="shared" si="4"/>
        <v>0.26024214316837457</v>
      </c>
      <c r="AI20" s="324">
        <f t="shared" si="4"/>
        <v>0.24210872078032303</v>
      </c>
      <c r="AJ20" s="324">
        <f t="shared" si="4"/>
        <v>0.24717866479980793</v>
      </c>
      <c r="AK20" s="324">
        <f t="shared" si="4"/>
        <v>0.24467341869895051</v>
      </c>
      <c r="AL20" s="324">
        <f t="shared" si="4"/>
        <v>0.23244392438129435</v>
      </c>
      <c r="AM20" s="324">
        <f t="shared" si="4"/>
        <v>0.24219774242031789</v>
      </c>
      <c r="AN20" s="324">
        <f t="shared" si="4"/>
        <v>0.22629011020405573</v>
      </c>
      <c r="AO20" s="324">
        <f t="shared" si="4"/>
        <v>0.25801372521889582</v>
      </c>
      <c r="AP20" s="324">
        <f t="shared" si="4"/>
        <v>0.22832811884759757</v>
      </c>
      <c r="AQ20" s="324">
        <f t="shared" si="4"/>
        <v>0.24858963303924894</v>
      </c>
      <c r="AR20" s="324"/>
      <c r="AS20" s="324">
        <f t="shared" si="4"/>
        <v>0.10678248214982551</v>
      </c>
      <c r="AT20" s="324">
        <f t="shared" si="4"/>
        <v>9.1744374542778062E-2</v>
      </c>
      <c r="AU20" s="324">
        <f t="shared" si="4"/>
        <v>8.8002170578270492E-2</v>
      </c>
      <c r="AV20" s="324">
        <f t="shared" si="5"/>
        <v>9.1888937650158486E-2</v>
      </c>
      <c r="AW20" s="324">
        <f t="shared" si="5"/>
        <v>9.015536803420432E-2</v>
      </c>
      <c r="AX20" s="324">
        <f t="shared" si="5"/>
        <v>7.9108835325470708E-2</v>
      </c>
      <c r="AY20" s="324">
        <f t="shared" si="5"/>
        <v>9.2883828659975493E-2</v>
      </c>
      <c r="AZ20" s="324">
        <f t="shared" si="5"/>
        <v>7.6174134693661466E-2</v>
      </c>
      <c r="BA20" s="324">
        <f t="shared" si="5"/>
        <v>9.3778622495221536E-2</v>
      </c>
      <c r="BB20" s="324">
        <f t="shared" si="5"/>
        <v>8.4227831779735071E-2</v>
      </c>
      <c r="BC20" s="324">
        <f t="shared" si="5"/>
        <v>0.10105609020564896</v>
      </c>
      <c r="BD20" s="324">
        <f t="shared" si="5"/>
        <v>0.10751705090858313</v>
      </c>
    </row>
    <row r="21" spans="1:56" ht="15">
      <c r="A21" s="325" t="str">
        <f>VLOOKUP(CONCATENATE($C21,"-",$B21),[1]ACHIEV!$B$19:$C$100,2,FALSE)</f>
        <v>Retro3Slow</v>
      </c>
      <c r="B21" s="325" t="str">
        <f>'SC-Retro'!$C$7</f>
        <v>Retro</v>
      </c>
      <c r="C21" s="325" t="str">
        <f>'7PSourceSummary'!$D$2</f>
        <v>VRF</v>
      </c>
      <c r="D21" s="325" t="s">
        <v>704</v>
      </c>
      <c r="E21" s="326" t="str">
        <f>'SC-Retro'!$A$9</f>
        <v>HVAC</v>
      </c>
      <c r="F21" s="327">
        <f t="shared" ref="F21:F38" si="6">VLOOKUP(J21,MeasureOutputR,14,FALSE)</f>
        <v>7.4925774667089647E-4</v>
      </c>
      <c r="G21" s="327">
        <f>INDEX('SC-Retro'!$A$61:$D$78,MATCH($J21,'SC-Retro'!$D$61:$D$78,0),1)</f>
        <v>3.9857025177577921</v>
      </c>
      <c r="H21" s="327">
        <f>INDEX('SC-Retro'!$A$61:$D$78,MATCH($J21,'SC-Retro'!$D$61:$D$78,0),2)</f>
        <v>69.995376001140627</v>
      </c>
      <c r="I21" s="328" t="str">
        <f>'SC-Retro'!C61</f>
        <v>Large Off</v>
      </c>
      <c r="J21" s="329" t="str">
        <f>'SC-Retro'!D61</f>
        <v>VRF-Retro-Large Off</v>
      </c>
      <c r="K21" s="329">
        <f>'SC-Retro'!E61</f>
        <v>2.0183417756070653E-2</v>
      </c>
      <c r="L21" s="329">
        <f>'SC-Retro'!F61</f>
        <v>3.2282841896704023E-2</v>
      </c>
      <c r="M21" s="329">
        <f>'SC-Retro'!G61</f>
        <v>6.5368836105761691E-2</v>
      </c>
      <c r="N21" s="329">
        <f>'SC-Retro'!H61</f>
        <v>0.11578415207492548</v>
      </c>
      <c r="O21" s="329">
        <f>'SC-Retro'!I61</f>
        <v>0.18272291688251546</v>
      </c>
      <c r="P21" s="329">
        <f>'SC-Retro'!J61</f>
        <v>0.25931101701381004</v>
      </c>
      <c r="Q21" s="329">
        <f>'SC-Retro'!K61</f>
        <v>0.333510447235084</v>
      </c>
      <c r="R21" s="329">
        <f>'SC-Retro'!L61</f>
        <v>0.39454302692764409</v>
      </c>
      <c r="S21" s="329">
        <f>'SC-Retro'!M61</f>
        <v>0.42985431987768968</v>
      </c>
      <c r="T21" s="329">
        <f>'SC-Retro'!N61</f>
        <v>0.43462186680842613</v>
      </c>
      <c r="U21" s="329">
        <f>'SC-Retro'!O61</f>
        <v>0.41077614764511172</v>
      </c>
      <c r="V21" s="329">
        <f>'SC-Retro'!P61</f>
        <v>0.36390134032135629</v>
      </c>
      <c r="W21" s="329">
        <f>'SC-Retro'!Q61</f>
        <v>0.30376458319088961</v>
      </c>
      <c r="X21" s="329">
        <f>'SC-Retro'!R61</f>
        <v>0.23978650582161873</v>
      </c>
      <c r="Y21" s="329">
        <f>'SC-Retro'!S61</f>
        <v>0.17901547284711547</v>
      </c>
      <c r="Z21" s="329">
        <f>'SC-Retro'!T61</f>
        <v>0.12710966214480832</v>
      </c>
      <c r="AA21" s="329">
        <f>'SC-Retro'!U61</f>
        <v>8.5909126854592316E-2</v>
      </c>
      <c r="AB21" s="329">
        <f>'SC-Retro'!V61</f>
        <v>5.5398402150126987E-2</v>
      </c>
      <c r="AC21" s="329">
        <f>'SC-Retro'!W61</f>
        <v>3.4132109622049635E-2</v>
      </c>
      <c r="AD21" s="329">
        <f>'SC-Retro'!X61</f>
        <v>2.0146597544248926E-2</v>
      </c>
      <c r="AE21" s="329">
        <f>'SC-Retro'!Y61</f>
        <v>3.4460108796815598</v>
      </c>
      <c r="AF21" s="330">
        <f t="shared" ref="AF21:AO30" si="7">VLOOKUP($J21,MeasureOutputR,COLUMN()-17,FALSE)</f>
        <v>0.24992401052188684</v>
      </c>
      <c r="AG21" s="330">
        <f t="shared" si="7"/>
        <v>0.22472222666950259</v>
      </c>
      <c r="AH21" s="330">
        <f t="shared" si="7"/>
        <v>0.25859751233173961</v>
      </c>
      <c r="AI21" s="330">
        <f t="shared" si="7"/>
        <v>0.24057868623954559</v>
      </c>
      <c r="AJ21" s="330">
        <f t="shared" si="7"/>
        <v>0.24561659015141016</v>
      </c>
      <c r="AK21" s="330">
        <f t="shared" si="7"/>
        <v>0.24312717624798497</v>
      </c>
      <c r="AL21" s="330">
        <f t="shared" si="7"/>
        <v>0.23097496765825282</v>
      </c>
      <c r="AM21" s="330">
        <f t="shared" si="7"/>
        <v>0.24066714529681466</v>
      </c>
      <c r="AN21" s="330">
        <f t="shared" si="7"/>
        <v>0.22486004323359457</v>
      </c>
      <c r="AO21" s="330">
        <f t="shared" si="7"/>
        <v>0.25638317713162651</v>
      </c>
      <c r="AP21" s="330">
        <f t="shared" ref="AP21:BD30" si="8">VLOOKUP($J21,MeasureOutputR,COLUMN()-17,FALSE)</f>
        <v>0.22688517244177792</v>
      </c>
      <c r="AQ21" s="330">
        <f t="shared" si="8"/>
        <v>0.24701864161108658</v>
      </c>
      <c r="AR21" s="330">
        <f t="shared" si="8"/>
        <v>0</v>
      </c>
      <c r="AS21" s="330">
        <f t="shared" si="8"/>
        <v>0.10610765769281048</v>
      </c>
      <c r="AT21" s="330">
        <f t="shared" si="8"/>
        <v>9.1164585175752988E-2</v>
      </c>
      <c r="AU21" s="330">
        <f t="shared" si="8"/>
        <v>8.7446030509403194E-2</v>
      </c>
      <c r="AV21" s="330">
        <f t="shared" si="8"/>
        <v>9.1308234699571042E-2</v>
      </c>
      <c r="AW21" s="330">
        <f t="shared" si="8"/>
        <v>8.9585620580728664E-2</v>
      </c>
      <c r="AX21" s="330">
        <f t="shared" si="8"/>
        <v>7.8608897734876976E-2</v>
      </c>
      <c r="AY21" s="330">
        <f t="shared" si="8"/>
        <v>9.2296838378620183E-2</v>
      </c>
      <c r="AZ21" s="330">
        <f t="shared" si="8"/>
        <v>7.5692743288926057E-2</v>
      </c>
      <c r="BA21" s="330">
        <f t="shared" si="8"/>
        <v>9.3185977458967728E-2</v>
      </c>
      <c r="BB21" s="330">
        <f t="shared" si="8"/>
        <v>8.3695544088889268E-2</v>
      </c>
      <c r="BC21" s="330">
        <f t="shared" si="8"/>
        <v>0.10041745435613382</v>
      </c>
      <c r="BD21" s="330">
        <f t="shared" si="8"/>
        <v>0.10683758425788811</v>
      </c>
    </row>
    <row r="22" spans="1:56" ht="15">
      <c r="A22" s="325" t="str">
        <f>VLOOKUP(CONCATENATE($C22,"-",$B22),[1]ACHIEV!$B$19:$C$100,2,FALSE)</f>
        <v>Retro3Slow</v>
      </c>
      <c r="B22" s="325" t="str">
        <f>'SC-Retro'!$C$7</f>
        <v>Retro</v>
      </c>
      <c r="C22" s="325" t="str">
        <f>'7PSourceSummary'!$D$2</f>
        <v>VRF</v>
      </c>
      <c r="D22" s="325" t="s">
        <v>704</v>
      </c>
      <c r="E22" s="326" t="str">
        <f>'SC-Retro'!$A$9</f>
        <v>HVAC</v>
      </c>
      <c r="F22" s="327">
        <f t="shared" si="6"/>
        <v>4.5259136678333994E-4</v>
      </c>
      <c r="G22" s="327">
        <f>INDEX('SC-Retro'!$A$61:$D$78,MATCH($J22,'SC-Retro'!$D$61:$D$78,0),1)</f>
        <v>2.4075754413202475</v>
      </c>
      <c r="H22" s="327">
        <f>INDEX('SC-Retro'!$A$61:$D$78,MATCH($J22,'SC-Retro'!$D$61:$D$78,0),2)</f>
        <v>70.676402610273911</v>
      </c>
      <c r="I22" s="328" t="str">
        <f>'SC-Retro'!C62</f>
        <v>Medium Off</v>
      </c>
      <c r="J22" s="328" t="str">
        <f>'SC-Retro'!D62</f>
        <v>VRF-Retro-Medium Off</v>
      </c>
      <c r="K22" s="329">
        <f>'SC-Retro'!E62</f>
        <v>1.7130811454955378E-2</v>
      </c>
      <c r="L22" s="329">
        <f>'SC-Retro'!F62</f>
        <v>2.7739494582943676E-2</v>
      </c>
      <c r="M22" s="329">
        <f>'SC-Retro'!G62</f>
        <v>5.6616993008114902E-2</v>
      </c>
      <c r="N22" s="329">
        <f>'SC-Retro'!H62</f>
        <v>0.10109286616922815</v>
      </c>
      <c r="O22" s="329">
        <f>'SC-Retro'!I62</f>
        <v>0.16100047160989667</v>
      </c>
      <c r="P22" s="329">
        <f>'SC-Retro'!J62</f>
        <v>0.23028005244000851</v>
      </c>
      <c r="Q22" s="329">
        <f>'SC-Retro'!K62</f>
        <v>0.29759837253024185</v>
      </c>
      <c r="R22" s="329">
        <f>'SC-Retro'!L62</f>
        <v>0.3544969708937718</v>
      </c>
      <c r="S22" s="329">
        <f>'SC-Retro'!M62</f>
        <v>0.38817320063231525</v>
      </c>
      <c r="T22" s="329">
        <f>'SC-Retro'!N62</f>
        <v>0.39384173064797551</v>
      </c>
      <c r="U22" s="329">
        <f>'SC-Retro'!O62</f>
        <v>0.37335052580901212</v>
      </c>
      <c r="V22" s="329">
        <f>'SC-Retro'!P62</f>
        <v>0.33124721083016084</v>
      </c>
      <c r="W22" s="329">
        <f>'SC-Retro'!Q62</f>
        <v>0.27642420810420454</v>
      </c>
      <c r="X22" s="329">
        <f>'SC-Retro'!R62</f>
        <v>0.21771660739378862</v>
      </c>
      <c r="Y22" s="329">
        <f>'SC-Retro'!S62</f>
        <v>0.16204834248821245</v>
      </c>
      <c r="Z22" s="329">
        <f>'SC-Retro'!T62</f>
        <v>0.11456086950255435</v>
      </c>
      <c r="AA22" s="329">
        <f>'SC-Retro'!U62</f>
        <v>7.6994852232915315E-2</v>
      </c>
      <c r="AB22" s="329">
        <f>'SC-Retro'!V62</f>
        <v>4.9367659414341847E-2</v>
      </c>
      <c r="AC22" s="329">
        <f>'SC-Retro'!W62</f>
        <v>3.0225150043032264E-2</v>
      </c>
      <c r="AD22" s="329">
        <f>'SC-Retro'!X62</f>
        <v>1.7727976441508732E-2</v>
      </c>
      <c r="AE22" s="329">
        <f>'SC-Retro'!Y62</f>
        <v>2.9248248916511739</v>
      </c>
      <c r="AF22" s="330">
        <f t="shared" si="7"/>
        <v>0.1509673407003938</v>
      </c>
      <c r="AG22" s="330">
        <f t="shared" si="7"/>
        <v>0.13574412832813801</v>
      </c>
      <c r="AH22" s="330">
        <f t="shared" si="7"/>
        <v>0.15620659522443583</v>
      </c>
      <c r="AI22" s="330">
        <f t="shared" si="7"/>
        <v>0.1453222698168809</v>
      </c>
      <c r="AJ22" s="330">
        <f t="shared" si="7"/>
        <v>0.14836543063480359</v>
      </c>
      <c r="AK22" s="330">
        <f t="shared" si="7"/>
        <v>0.14686169277417185</v>
      </c>
      <c r="AL22" s="330">
        <f t="shared" si="7"/>
        <v>0.13952111508978932</v>
      </c>
      <c r="AM22" s="330">
        <f t="shared" si="7"/>
        <v>0.1453757037731018</v>
      </c>
      <c r="AN22" s="330">
        <f t="shared" si="7"/>
        <v>0.13582737683292145</v>
      </c>
      <c r="AO22" s="330">
        <f t="shared" si="7"/>
        <v>0.15486901947138079</v>
      </c>
      <c r="AP22" s="330">
        <f t="shared" si="8"/>
        <v>0.13705066214470771</v>
      </c>
      <c r="AQ22" s="330">
        <f t="shared" si="8"/>
        <v>0.14921234398238659</v>
      </c>
      <c r="AR22" s="330">
        <f t="shared" si="8"/>
        <v>0</v>
      </c>
      <c r="AS22" s="330">
        <f t="shared" si="8"/>
        <v>6.4094645714035753E-2</v>
      </c>
      <c r="AT22" s="330">
        <f t="shared" si="8"/>
        <v>5.5068238386934421E-2</v>
      </c>
      <c r="AU22" s="330">
        <f t="shared" si="8"/>
        <v>5.2822034398547692E-2</v>
      </c>
      <c r="AV22" s="330">
        <f t="shared" si="8"/>
        <v>5.5155010308361278E-2</v>
      </c>
      <c r="AW22" s="330">
        <f t="shared" si="8"/>
        <v>5.4114460134604324E-2</v>
      </c>
      <c r="AX22" s="330">
        <f t="shared" si="8"/>
        <v>4.7483938104395593E-2</v>
      </c>
      <c r="AY22" s="330">
        <f t="shared" si="8"/>
        <v>5.5752179296330931E-2</v>
      </c>
      <c r="AZ22" s="330">
        <f t="shared" si="8"/>
        <v>4.5722426351853161E-2</v>
      </c>
      <c r="BA22" s="330">
        <f t="shared" si="8"/>
        <v>5.628926639809665E-2</v>
      </c>
      <c r="BB22" s="330">
        <f t="shared" si="8"/>
        <v>5.0556541939237386E-2</v>
      </c>
      <c r="BC22" s="330">
        <f t="shared" si="8"/>
        <v>6.0657461491564445E-2</v>
      </c>
      <c r="BD22" s="330">
        <f t="shared" si="8"/>
        <v>6.4535560023174107E-2</v>
      </c>
    </row>
    <row r="23" spans="1:56" ht="15">
      <c r="A23" s="325" t="str">
        <f>VLOOKUP(CONCATENATE($C23,"-",$B23),[1]ACHIEV!$B$19:$C$100,2,FALSE)</f>
        <v>Retro3Slow</v>
      </c>
      <c r="B23" s="325" t="str">
        <f>'SC-Retro'!$C$7</f>
        <v>Retro</v>
      </c>
      <c r="C23" s="325" t="str">
        <f>'7PSourceSummary'!$D$2</f>
        <v>VRF</v>
      </c>
      <c r="D23" s="325" t="s">
        <v>704</v>
      </c>
      <c r="E23" s="326" t="str">
        <f>'SC-Retro'!$A$9</f>
        <v>HVAC</v>
      </c>
      <c r="F23" s="327">
        <f t="shared" si="6"/>
        <v>6.6926482754460655E-4</v>
      </c>
      <c r="G23" s="327">
        <f>INDEX('SC-Retro'!$A$61:$D$78,MATCH($J23,'SC-Retro'!$D$61:$D$78,0),1)</f>
        <v>3.5601774156403079</v>
      </c>
      <c r="H23" s="327">
        <f>INDEX('SC-Retro'!$A$61:$D$78,MATCH($J23,'SC-Retro'!$D$61:$D$78,0),2)</f>
        <v>35.844910715456209</v>
      </c>
      <c r="I23" s="328" t="str">
        <f>'SC-Retro'!C63</f>
        <v>Small Off</v>
      </c>
      <c r="J23" s="328" t="str">
        <f>'SC-Retro'!D63</f>
        <v>VRF-Retro-Small Off</v>
      </c>
      <c r="K23" s="329">
        <f>'SC-Retro'!E63</f>
        <v>2.4449411636491031E-2</v>
      </c>
      <c r="L23" s="329">
        <f>'SC-Retro'!F63</f>
        <v>3.8663311914214821E-2</v>
      </c>
      <c r="M23" s="329">
        <f>'SC-Retro'!G63</f>
        <v>7.7602284463702029E-2</v>
      </c>
      <c r="N23" s="329">
        <f>'SC-Retro'!H63</f>
        <v>0.13630199042963775</v>
      </c>
      <c r="O23" s="329">
        <f>'SC-Retro'!I63</f>
        <v>0.21302620166033989</v>
      </c>
      <c r="P23" s="329">
        <f>'SC-Retro'!J63</f>
        <v>0.29951649490033638</v>
      </c>
      <c r="Q23" s="329">
        <f>'SC-Retro'!K63</f>
        <v>0.38216020033746961</v>
      </c>
      <c r="R23" s="329">
        <f>'SC-Retro'!L63</f>
        <v>0.44775465435108697</v>
      </c>
      <c r="S23" s="329">
        <f>'SC-Retro'!M63</f>
        <v>0.48369434859085492</v>
      </c>
      <c r="T23" s="329">
        <f>'SC-Retro'!N63</f>
        <v>0.48490343990740398</v>
      </c>
      <c r="U23" s="329">
        <f>'SC-Retro'!O63</f>
        <v>0.45387429086296971</v>
      </c>
      <c r="V23" s="329">
        <f>'SC-Retro'!P63</f>
        <v>0.39809554876338699</v>
      </c>
      <c r="W23" s="329">
        <f>'SC-Retro'!Q63</f>
        <v>0.32858649525680123</v>
      </c>
      <c r="X23" s="329">
        <f>'SC-Retro'!R63</f>
        <v>0.25610812746768336</v>
      </c>
      <c r="Y23" s="329">
        <f>'SC-Retro'!S63</f>
        <v>0.18896106337961346</v>
      </c>
      <c r="Z23" s="329">
        <f>'SC-Retro'!T63</f>
        <v>0.13244567315659128</v>
      </c>
      <c r="AA23" s="329">
        <f>'SC-Retro'!U63</f>
        <v>8.8361074580196625E-2</v>
      </c>
      <c r="AB23" s="329">
        <f>'SC-Retro'!V63</f>
        <v>5.626027104065065E-2</v>
      </c>
      <c r="AC23" s="329">
        <f>'SC-Retro'!W63</f>
        <v>3.424583021456859E-2</v>
      </c>
      <c r="AD23" s="329">
        <f>'SC-Retro'!X63</f>
        <v>1.997494254826053E-2</v>
      </c>
      <c r="AE23" s="329">
        <f>'SC-Retro'!Y63</f>
        <v>4.1743642984261129</v>
      </c>
      <c r="AF23" s="330">
        <f t="shared" si="7"/>
        <v>0.22324140196665404</v>
      </c>
      <c r="AG23" s="330">
        <f t="shared" si="7"/>
        <v>0.20073023328174633</v>
      </c>
      <c r="AH23" s="330">
        <f t="shared" si="7"/>
        <v>0.23098889569464168</v>
      </c>
      <c r="AI23" s="330">
        <f t="shared" si="7"/>
        <v>0.21489381147198175</v>
      </c>
      <c r="AJ23" s="330">
        <f t="shared" si="7"/>
        <v>0.21939385422461455</v>
      </c>
      <c r="AK23" s="330">
        <f t="shared" si="7"/>
        <v>0.21717021733308325</v>
      </c>
      <c r="AL23" s="330">
        <f t="shared" si="7"/>
        <v>0.20631541359934819</v>
      </c>
      <c r="AM23" s="330">
        <f t="shared" si="7"/>
        <v>0.21497282638503537</v>
      </c>
      <c r="AN23" s="330">
        <f t="shared" si="7"/>
        <v>0.2008533361517662</v>
      </c>
      <c r="AO23" s="330">
        <f t="shared" si="7"/>
        <v>0.22901096931027748</v>
      </c>
      <c r="AP23" s="330">
        <f t="shared" si="8"/>
        <v>0.20266225672188037</v>
      </c>
      <c r="AQ23" s="330">
        <f t="shared" si="8"/>
        <v>0.22064621862463343</v>
      </c>
      <c r="AR23" s="330">
        <f t="shared" si="8"/>
        <v>0</v>
      </c>
      <c r="AS23" s="330">
        <f t="shared" si="8"/>
        <v>9.4779297968517584E-2</v>
      </c>
      <c r="AT23" s="330">
        <f t="shared" si="8"/>
        <v>8.1431590993780334E-2</v>
      </c>
      <c r="AU23" s="330">
        <f t="shared" si="8"/>
        <v>7.8110039954037896E-2</v>
      </c>
      <c r="AV23" s="330">
        <f t="shared" si="8"/>
        <v>8.1559904079914064E-2</v>
      </c>
      <c r="AW23" s="330">
        <f t="shared" si="8"/>
        <v>8.0021201215251747E-2</v>
      </c>
      <c r="AX23" s="330">
        <f t="shared" si="8"/>
        <v>7.0216384975346158E-2</v>
      </c>
      <c r="AY23" s="330">
        <f t="shared" si="8"/>
        <v>8.2442961577428878E-2</v>
      </c>
      <c r="AZ23" s="330">
        <f t="shared" si="8"/>
        <v>6.7611567593030802E-2</v>
      </c>
      <c r="BA23" s="330">
        <f t="shared" si="8"/>
        <v>8.3237173603818979E-2</v>
      </c>
      <c r="BB23" s="330">
        <f t="shared" si="8"/>
        <v>7.4759966286349608E-2</v>
      </c>
      <c r="BC23" s="330">
        <f t="shared" si="8"/>
        <v>8.9696597159970054E-2</v>
      </c>
      <c r="BD23" s="330">
        <f t="shared" si="8"/>
        <v>9.5431295467198737E-2</v>
      </c>
    </row>
    <row r="24" spans="1:56" ht="15">
      <c r="A24" s="325" t="str">
        <f>VLOOKUP(CONCATENATE($C24,"-",$B24),[1]ACHIEV!$B$19:$C$100,2,FALSE)</f>
        <v>Retro3Slow</v>
      </c>
      <c r="B24" s="325" t="str">
        <f>'SC-Retro'!$C$7</f>
        <v>Retro</v>
      </c>
      <c r="C24" s="325" t="str">
        <f>'7PSourceSummary'!$D$2</f>
        <v>VRF</v>
      </c>
      <c r="D24" s="325" t="s">
        <v>704</v>
      </c>
      <c r="E24" s="326" t="str">
        <f>'SC-Retro'!$A$9</f>
        <v>HVAC</v>
      </c>
      <c r="F24" s="327">
        <f t="shared" si="6"/>
        <v>4.0466122644478735E-4</v>
      </c>
      <c r="G24" s="327">
        <f>INDEX('SC-Retro'!$A$61:$D$78,MATCH($J24,'SC-Retro'!$D$61:$D$78,0),1)</f>
        <v>2.1526094007652294</v>
      </c>
      <c r="H24" s="327">
        <f>INDEX('SC-Retro'!$A$61:$D$78,MATCH($J24,'SC-Retro'!$D$61:$D$78,0),2)</f>
        <v>132.44378868099139</v>
      </c>
      <c r="I24" s="328" t="str">
        <f>'SC-Retro'!C64</f>
        <v>XLarge Ret</v>
      </c>
      <c r="J24" s="328" t="str">
        <f>'SC-Retro'!D64</f>
        <v>VRF-Retro-XLarge Ret</v>
      </c>
      <c r="K24" s="329">
        <f>'SC-Retro'!E64</f>
        <v>7.9135897077338695E-4</v>
      </c>
      <c r="L24" s="329">
        <f>'SC-Retro'!F64</f>
        <v>1.2543902768152254E-3</v>
      </c>
      <c r="M24" s="329">
        <f>'SC-Retro'!G64</f>
        <v>2.5240623842175741E-3</v>
      </c>
      <c r="N24" s="329">
        <f>'SC-Retro'!H64</f>
        <v>4.4254230140273665E-3</v>
      </c>
      <c r="O24" s="329">
        <f>'SC-Retro'!I64</f>
        <v>6.8976148281050106E-3</v>
      </c>
      <c r="P24" s="329">
        <f>'SC-Retro'!J64</f>
        <v>9.6715218364626272E-3</v>
      </c>
      <c r="Q24" s="329">
        <f>'SC-Retro'!K64</f>
        <v>1.2317666112573532E-2</v>
      </c>
      <c r="R24" s="329">
        <f>'SC-Retro'!L64</f>
        <v>1.4380309980203317E-2</v>
      </c>
      <c r="S24" s="329">
        <f>'SC-Retro'!M64</f>
        <v>1.5494096103375174E-2</v>
      </c>
      <c r="T24" s="329">
        <f>'SC-Retro'!N64</f>
        <v>1.5519660818558174E-2</v>
      </c>
      <c r="U24" s="329">
        <f>'SC-Retro'!O64</f>
        <v>1.452065913175694E-2</v>
      </c>
      <c r="V24" s="329">
        <f>'SC-Retro'!P64</f>
        <v>1.2740461214934029E-2</v>
      </c>
      <c r="W24" s="329">
        <f>'SC-Retro'!Q64</f>
        <v>1.0553561627890225E-2</v>
      </c>
      <c r="X24" s="329">
        <f>'SC-Retro'!R64</f>
        <v>8.2646272453275188E-3</v>
      </c>
      <c r="Y24" s="329">
        <f>'SC-Retro'!S64</f>
        <v>6.1227551369796842E-3</v>
      </c>
      <c r="Z24" s="329">
        <f>'SC-Retro'!T64</f>
        <v>4.3075766549197508E-3</v>
      </c>
      <c r="AA24" s="329">
        <f>'SC-Retro'!U64</f>
        <v>2.8848347636129886E-3</v>
      </c>
      <c r="AB24" s="329">
        <f>'SC-Retro'!V64</f>
        <v>1.8415193821357625E-3</v>
      </c>
      <c r="AC24" s="329">
        <f>'SC-Retro'!W64</f>
        <v>1.1244864442204528E-3</v>
      </c>
      <c r="AD24" s="329">
        <f>'SC-Retro'!X64</f>
        <v>6.5776405620857059E-4</v>
      </c>
      <c r="AE24" s="329">
        <f>'SC-Retro'!Y64</f>
        <v>0.13105166669772123</v>
      </c>
      <c r="AF24" s="330">
        <f t="shared" si="7"/>
        <v>0.13497966095799199</v>
      </c>
      <c r="AG24" s="330">
        <f t="shared" si="7"/>
        <v>0.12136861081187758</v>
      </c>
      <c r="AH24" s="330">
        <f t="shared" si="7"/>
        <v>0.13966407015568261</v>
      </c>
      <c r="AI24" s="330">
        <f t="shared" si="7"/>
        <v>0.12993241199404162</v>
      </c>
      <c r="AJ24" s="330">
        <f t="shared" si="7"/>
        <v>0.1326532972765018</v>
      </c>
      <c r="AK24" s="330">
        <f t="shared" si="7"/>
        <v>0.13130880762956162</v>
      </c>
      <c r="AL24" s="330">
        <f t="shared" si="7"/>
        <v>0.12474560871198824</v>
      </c>
      <c r="AM24" s="330">
        <f t="shared" si="7"/>
        <v>0.12998018720993187</v>
      </c>
      <c r="AN24" s="330">
        <f t="shared" si="7"/>
        <v>0.12144304316856347</v>
      </c>
      <c r="AO24" s="330">
        <f t="shared" si="7"/>
        <v>0.13846814578677352</v>
      </c>
      <c r="AP24" s="330">
        <f t="shared" si="8"/>
        <v>0.12253678063438721</v>
      </c>
      <c r="AQ24" s="330">
        <f t="shared" si="8"/>
        <v>0.13341052116338484</v>
      </c>
      <c r="AR24" s="330">
        <f t="shared" si="8"/>
        <v>0</v>
      </c>
      <c r="AS24" s="330">
        <f t="shared" si="8"/>
        <v>5.7306921533927455E-2</v>
      </c>
      <c r="AT24" s="330">
        <f t="shared" si="8"/>
        <v>4.9236424994554454E-2</v>
      </c>
      <c r="AU24" s="330">
        <f t="shared" si="8"/>
        <v>4.7228097555067815E-2</v>
      </c>
      <c r="AV24" s="330">
        <f t="shared" si="8"/>
        <v>4.9314007632498075E-2</v>
      </c>
      <c r="AW24" s="330">
        <f t="shared" si="8"/>
        <v>4.8383653365065935E-2</v>
      </c>
      <c r="AX24" s="330">
        <f t="shared" si="8"/>
        <v>4.2455314086782971E-2</v>
      </c>
      <c r="AY24" s="330">
        <f t="shared" si="8"/>
        <v>4.9847935481772049E-2</v>
      </c>
      <c r="AZ24" s="330">
        <f t="shared" si="8"/>
        <v>4.0880349210084474E-2</v>
      </c>
      <c r="BA24" s="330">
        <f t="shared" si="8"/>
        <v>5.0328144211454318E-2</v>
      </c>
      <c r="BB24" s="330">
        <f t="shared" si="8"/>
        <v>4.5202524324182945E-2</v>
      </c>
      <c r="BC24" s="330">
        <f t="shared" si="8"/>
        <v>5.4233740547583648E-2</v>
      </c>
      <c r="BD24" s="330">
        <f t="shared" si="8"/>
        <v>5.7701142321568755E-2</v>
      </c>
    </row>
    <row r="25" spans="1:56" ht="15">
      <c r="A25" s="325" t="str">
        <f>VLOOKUP(CONCATENATE($C25,"-",$B25),[1]ACHIEV!$B$19:$C$100,2,FALSE)</f>
        <v>Retro3Slow</v>
      </c>
      <c r="B25" s="325" t="str">
        <f>'SC-Retro'!$C$7</f>
        <v>Retro</v>
      </c>
      <c r="C25" s="325" t="str">
        <f>'7PSourceSummary'!$D$2</f>
        <v>VRF</v>
      </c>
      <c r="D25" s="325" t="s">
        <v>704</v>
      </c>
      <c r="E25" s="326" t="str">
        <f>'SC-Retro'!$A$9</f>
        <v>HVAC</v>
      </c>
      <c r="F25" s="327">
        <f t="shared" si="6"/>
        <v>4.0712639159526333E-4</v>
      </c>
      <c r="G25" s="327">
        <f>INDEX('SC-Retro'!$A$61:$D$78,MATCH($J25,'SC-Retro'!$D$61:$D$78,0),1)</f>
        <v>2.1657229321108806</v>
      </c>
      <c r="H25" s="327">
        <f>INDEX('SC-Retro'!$A$61:$D$78,MATCH($J25,'SC-Retro'!$D$61:$D$78,0),2)</f>
        <v>135.85658354248162</v>
      </c>
      <c r="I25" s="328" t="str">
        <f>'SC-Retro'!C65</f>
        <v>Large Ret</v>
      </c>
      <c r="J25" s="328" t="str">
        <f>'SC-Retro'!D65</f>
        <v>VRF-Retro-Large Ret</v>
      </c>
      <c r="K25" s="329">
        <f>'SC-Retro'!E65</f>
        <v>1.6834293089511902E-2</v>
      </c>
      <c r="L25" s="329">
        <f>'SC-Retro'!F65</f>
        <v>2.6431301799098163E-2</v>
      </c>
      <c r="M25" s="329">
        <f>'SC-Retro'!G65</f>
        <v>5.277110525107883E-2</v>
      </c>
      <c r="N25" s="329">
        <f>'SC-Retro'!H65</f>
        <v>9.20890156185004E-2</v>
      </c>
      <c r="O25" s="329">
        <f>'SC-Retro'!I65</f>
        <v>0.14285156117193593</v>
      </c>
      <c r="P25" s="329">
        <f>'SC-Retro'!J65</f>
        <v>0.19941063480940724</v>
      </c>
      <c r="Q25" s="329">
        <f>'SC-Retro'!K65</f>
        <v>0.25299473292623681</v>
      </c>
      <c r="R25" s="329">
        <f>'SC-Retro'!L65</f>
        <v>0.2942300862802813</v>
      </c>
      <c r="S25" s="329">
        <f>'SC-Retro'!M65</f>
        <v>0.31584820063056279</v>
      </c>
      <c r="T25" s="329">
        <f>'SC-Retro'!N65</f>
        <v>0.31495087316956544</v>
      </c>
      <c r="U25" s="329">
        <f>'SC-Retro'!O65</f>
        <v>0.29319660874908798</v>
      </c>
      <c r="V25" s="329">
        <f>'SC-Retro'!P65</f>
        <v>0.25590562789349813</v>
      </c>
      <c r="W25" s="329">
        <f>'SC-Retro'!Q65</f>
        <v>0.21039939529892654</v>
      </c>
      <c r="X25" s="329">
        <f>'SC-Retro'!R65</f>
        <v>0.1634241457393128</v>
      </c>
      <c r="Y25" s="329">
        <f>'SC-Retro'!S65</f>
        <v>0.1202104311123964</v>
      </c>
      <c r="Z25" s="329">
        <f>'SC-Retro'!T65</f>
        <v>8.3995896254749902E-2</v>
      </c>
      <c r="AA25" s="329">
        <f>'SC-Retro'!U65</f>
        <v>5.588946586367427E-2</v>
      </c>
      <c r="AB25" s="329">
        <f>'SC-Retro'!V65</f>
        <v>3.548327628378057E-2</v>
      </c>
      <c r="AC25" s="329">
        <f>'SC-Retro'!W65</f>
        <v>2.1548801725456462E-2</v>
      </c>
      <c r="AD25" s="329">
        <f>'SC-Retro'!X65</f>
        <v>1.2539840999189009E-2</v>
      </c>
      <c r="AE25" s="329">
        <f>'SC-Retro'!Y65</f>
        <v>2.7878146941360957</v>
      </c>
      <c r="AF25" s="330">
        <f t="shared" si="7"/>
        <v>0.1358019466984374</v>
      </c>
      <c r="AG25" s="330">
        <f t="shared" si="7"/>
        <v>0.12210797907891847</v>
      </c>
      <c r="AH25" s="330">
        <f t="shared" si="7"/>
        <v>0.14051489295762556</v>
      </c>
      <c r="AI25" s="330">
        <f t="shared" si="7"/>
        <v>0.13072395028096642</v>
      </c>
      <c r="AJ25" s="330">
        <f t="shared" si="7"/>
        <v>0.13346141098785186</v>
      </c>
      <c r="AK25" s="330">
        <f t="shared" si="7"/>
        <v>0.13210873081311653</v>
      </c>
      <c r="AL25" s="330">
        <f t="shared" si="7"/>
        <v>0.12550554939119157</v>
      </c>
      <c r="AM25" s="330">
        <f t="shared" si="7"/>
        <v>0.13077201653980713</v>
      </c>
      <c r="AN25" s="330">
        <f t="shared" si="7"/>
        <v>0.12218286487181169</v>
      </c>
      <c r="AO25" s="330">
        <f t="shared" si="7"/>
        <v>0.13931168310919886</v>
      </c>
      <c r="AP25" s="330">
        <f t="shared" si="8"/>
        <v>0.12328326530237807</v>
      </c>
      <c r="AQ25" s="330">
        <f t="shared" si="8"/>
        <v>0.13422324782456815</v>
      </c>
      <c r="AR25" s="330">
        <f t="shared" si="8"/>
        <v>0</v>
      </c>
      <c r="AS25" s="330">
        <f t="shared" si="8"/>
        <v>5.7656030903974247E-2</v>
      </c>
      <c r="AT25" s="330">
        <f t="shared" si="8"/>
        <v>4.9536369518760462E-2</v>
      </c>
      <c r="AU25" s="330">
        <f t="shared" si="8"/>
        <v>4.7515807502568598E-2</v>
      </c>
      <c r="AV25" s="330">
        <f t="shared" si="8"/>
        <v>4.9614424784183174E-2</v>
      </c>
      <c r="AW25" s="330">
        <f t="shared" si="8"/>
        <v>4.8678402869920083E-2</v>
      </c>
      <c r="AX25" s="330">
        <f t="shared" si="8"/>
        <v>4.2713948603508856E-2</v>
      </c>
      <c r="AY25" s="330">
        <f t="shared" si="8"/>
        <v>5.015160528095803E-2</v>
      </c>
      <c r="AZ25" s="330">
        <f t="shared" si="8"/>
        <v>4.1129389161594976E-2</v>
      </c>
      <c r="BA25" s="330">
        <f t="shared" si="8"/>
        <v>5.0634739405385341E-2</v>
      </c>
      <c r="BB25" s="330">
        <f t="shared" si="8"/>
        <v>4.5477894634940216E-2</v>
      </c>
      <c r="BC25" s="330">
        <f t="shared" si="8"/>
        <v>5.4564128334801267E-2</v>
      </c>
      <c r="BD25" s="330">
        <f t="shared" si="8"/>
        <v>5.8052653254413701E-2</v>
      </c>
    </row>
    <row r="26" spans="1:56" ht="15">
      <c r="A26" s="325" t="str">
        <f>VLOOKUP(CONCATENATE($C26,"-",$B26),[1]ACHIEV!$B$19:$C$100,2,FALSE)</f>
        <v>Retro3Slow</v>
      </c>
      <c r="B26" s="325" t="str">
        <f>'SC-Retro'!$C$7</f>
        <v>Retro</v>
      </c>
      <c r="C26" s="325" t="str">
        <f>'7PSourceSummary'!$D$2</f>
        <v>VRF</v>
      </c>
      <c r="D26" s="325" t="s">
        <v>704</v>
      </c>
      <c r="E26" s="326" t="str">
        <f>'SC-Retro'!$A$9</f>
        <v>HVAC</v>
      </c>
      <c r="F26" s="327">
        <f t="shared" si="6"/>
        <v>4.0076218750318185E-4</v>
      </c>
      <c r="G26" s="327">
        <f>INDEX('SC-Retro'!$A$61:$D$78,MATCH($J26,'SC-Retro'!$D$61:$D$78,0),1)</f>
        <v>2.1318683281564486</v>
      </c>
      <c r="H26" s="327">
        <f>INDEX('SC-Retro'!$A$61:$D$78,MATCH($J26,'SC-Retro'!$D$61:$D$78,0),2)</f>
        <v>126.96020778280374</v>
      </c>
      <c r="I26" s="328" t="str">
        <f>'SC-Retro'!C66</f>
        <v>Medium Ret</v>
      </c>
      <c r="J26" s="328" t="str">
        <f>'SC-Retro'!D66</f>
        <v>VRF-Retro-Medium Ret</v>
      </c>
      <c r="K26" s="329">
        <f>'SC-Retro'!E66</f>
        <v>7.7016522377335974E-3</v>
      </c>
      <c r="L26" s="329">
        <f>'SC-Retro'!F66</f>
        <v>1.2390428863743058E-2</v>
      </c>
      <c r="M26" s="329">
        <f>'SC-Retro'!G66</f>
        <v>2.5228856759030201E-2</v>
      </c>
      <c r="N26" s="329">
        <f>'SC-Retro'!H66</f>
        <v>4.4559395568365585E-2</v>
      </c>
      <c r="O26" s="329">
        <f>'SC-Retro'!I66</f>
        <v>6.996917027819112E-2</v>
      </c>
      <c r="P26" s="329">
        <f>'SC-Retro'!J66</f>
        <v>9.8766040397308644E-2</v>
      </c>
      <c r="Q26" s="329">
        <f>'SC-Retro'!K66</f>
        <v>0.1264848661893756</v>
      </c>
      <c r="R26" s="329">
        <f>'SC-Retro'!L66</f>
        <v>0.14845321280059329</v>
      </c>
      <c r="S26" s="329">
        <f>'SC-Retro'!M66</f>
        <v>0.16076368723770448</v>
      </c>
      <c r="T26" s="329">
        <f>'SC-Retro'!N66</f>
        <v>0.16207786507958943</v>
      </c>
      <c r="U26" s="329">
        <f>'SC-Retro'!O66</f>
        <v>0.15278678927536718</v>
      </c>
      <c r="V26" s="329">
        <f>'SC-Retro'!P66</f>
        <v>0.13508010472671295</v>
      </c>
      <c r="W26" s="329">
        <f>'SC-Retro'!Q66</f>
        <v>0.11303278456908128</v>
      </c>
      <c r="X26" s="329">
        <f>'SC-Retro'!R66</f>
        <v>8.9486902352012357E-2</v>
      </c>
      <c r="Y26" s="329">
        <f>'SC-Retro'!S66</f>
        <v>6.6916953387693559E-2</v>
      </c>
      <c r="Z26" s="329">
        <f>'SC-Retro'!T66</f>
        <v>4.7500832461715575E-2</v>
      </c>
      <c r="AA26" s="329">
        <f>'SC-Retro'!U66</f>
        <v>3.2077312813362499E-2</v>
      </c>
      <c r="AB26" s="329">
        <f>'SC-Retro'!V66</f>
        <v>2.0621206019671653E-2</v>
      </c>
      <c r="AC26" s="329">
        <f>'SC-Retro'!W66</f>
        <v>1.2679694464012414E-2</v>
      </c>
      <c r="AD26" s="329">
        <f>'SC-Retro'!X66</f>
        <v>7.4648934610428482E-3</v>
      </c>
      <c r="AE26" s="329">
        <f>'SC-Retro'!Y66</f>
        <v>1.2754191199662899</v>
      </c>
      <c r="AF26" s="330">
        <f t="shared" si="7"/>
        <v>0.13367908922043331</v>
      </c>
      <c r="AG26" s="330">
        <f t="shared" si="7"/>
        <v>0.12019918584867657</v>
      </c>
      <c r="AH26" s="330">
        <f t="shared" si="7"/>
        <v>0.13831836265347291</v>
      </c>
      <c r="AI26" s="330">
        <f t="shared" si="7"/>
        <v>0.12868047209707542</v>
      </c>
      <c r="AJ26" s="330">
        <f t="shared" si="7"/>
        <v>0.13137514078901824</v>
      </c>
      <c r="AK26" s="330">
        <f t="shared" si="7"/>
        <v>0.13004360572518964</v>
      </c>
      <c r="AL26" s="330">
        <f t="shared" si="7"/>
        <v>0.12354364530562099</v>
      </c>
      <c r="AM26" s="330">
        <f t="shared" si="7"/>
        <v>0.1287277869836457</v>
      </c>
      <c r="AN26" s="330">
        <f t="shared" si="7"/>
        <v>0.12027290102605723</v>
      </c>
      <c r="AO26" s="330">
        <f t="shared" si="7"/>
        <v>0.13713396139421918</v>
      </c>
      <c r="AP26" s="330">
        <f t="shared" si="8"/>
        <v>0.12135609998536626</v>
      </c>
      <c r="AQ26" s="330">
        <f t="shared" si="8"/>
        <v>0.13212506858418424</v>
      </c>
      <c r="AR26" s="330">
        <f t="shared" si="8"/>
        <v>0</v>
      </c>
      <c r="AS26" s="330">
        <f t="shared" si="8"/>
        <v>5.6754751214454557E-2</v>
      </c>
      <c r="AT26" s="330">
        <f t="shared" si="8"/>
        <v>4.8762016462544036E-2</v>
      </c>
      <c r="AU26" s="330">
        <f t="shared" si="8"/>
        <v>4.6773039893322009E-2</v>
      </c>
      <c r="AV26" s="330">
        <f t="shared" si="8"/>
        <v>4.8838851567225845E-2</v>
      </c>
      <c r="AW26" s="330">
        <f t="shared" si="8"/>
        <v>4.7917461557501505E-2</v>
      </c>
      <c r="AX26" s="330">
        <f t="shared" si="8"/>
        <v>4.2046243703744816E-2</v>
      </c>
      <c r="AY26" s="330">
        <f t="shared" si="8"/>
        <v>4.9367634852750489E-2</v>
      </c>
      <c r="AZ26" s="330">
        <f t="shared" si="8"/>
        <v>4.0486454111913268E-2</v>
      </c>
      <c r="BA26" s="330">
        <f t="shared" si="8"/>
        <v>4.9843216619396093E-2</v>
      </c>
      <c r="BB26" s="330">
        <f t="shared" si="8"/>
        <v>4.4766983701358024E-2</v>
      </c>
      <c r="BC26" s="330">
        <f t="shared" si="8"/>
        <v>5.3711181299192674E-2</v>
      </c>
      <c r="BD26" s="330">
        <f t="shared" si="8"/>
        <v>5.7145173560085215E-2</v>
      </c>
    </row>
    <row r="27" spans="1:56" ht="15">
      <c r="A27" s="325" t="str">
        <f>VLOOKUP(CONCATENATE($C27,"-",$B27),[1]ACHIEV!$B$19:$C$100,2,FALSE)</f>
        <v>Retro3Slow</v>
      </c>
      <c r="B27" s="325" t="str">
        <f>'SC-Retro'!$C$7</f>
        <v>Retro</v>
      </c>
      <c r="C27" s="325" t="str">
        <f>'7PSourceSummary'!$D$2</f>
        <v>VRF</v>
      </c>
      <c r="D27" s="325" t="s">
        <v>704</v>
      </c>
      <c r="E27" s="326" t="str">
        <f>'SC-Retro'!$A$9</f>
        <v>HVAC</v>
      </c>
      <c r="F27" s="327">
        <f t="shared" si="6"/>
        <v>3.9185391223273521E-4</v>
      </c>
      <c r="G27" s="327">
        <f>INDEX('SC-Retro'!$A$61:$D$78,MATCH($J27,'SC-Retro'!$D$61:$D$78,0),1)</f>
        <v>2.0844804495098042</v>
      </c>
      <c r="H27" s="327">
        <f>INDEX('SC-Retro'!$A$61:$D$78,MATCH($J27,'SC-Retro'!$D$61:$D$78,0),2)</f>
        <v>114.02219079430945</v>
      </c>
      <c r="I27" s="328" t="str">
        <f>'SC-Retro'!C67</f>
        <v>Small Ret</v>
      </c>
      <c r="J27" s="328" t="str">
        <f>'SC-Retro'!D67</f>
        <v>VRF-Retro-Small Ret</v>
      </c>
      <c r="K27" s="329">
        <f>'SC-Retro'!E67</f>
        <v>3.0318475900667726E-3</v>
      </c>
      <c r="L27" s="329">
        <f>'SC-Retro'!F67</f>
        <v>4.7813859954928565E-3</v>
      </c>
      <c r="M27" s="329">
        <f>'SC-Retro'!G67</f>
        <v>9.5810557352401515E-3</v>
      </c>
      <c r="N27" s="329">
        <f>'SC-Retro'!H67</f>
        <v>1.6757608348430108E-2</v>
      </c>
      <c r="O27" s="329">
        <f>'SC-Retro'!I67</f>
        <v>2.6055340279911545E-2</v>
      </c>
      <c r="P27" s="329">
        <f>'SC-Retro'!J67</f>
        <v>3.6449166575679474E-2</v>
      </c>
      <c r="Q27" s="329">
        <f>'SC-Retro'!K67</f>
        <v>4.6324276362101492E-2</v>
      </c>
      <c r="R27" s="329">
        <f>'SC-Retro'!L67</f>
        <v>5.3966361502626486E-2</v>
      </c>
      <c r="S27" s="329">
        <f>'SC-Retro'!M67</f>
        <v>5.8027009030759531E-2</v>
      </c>
      <c r="T27" s="329">
        <f>'SC-Retro'!N67</f>
        <v>5.7988882744008853E-2</v>
      </c>
      <c r="U27" s="329">
        <f>'SC-Retro'!O67</f>
        <v>5.4122472105838509E-2</v>
      </c>
      <c r="V27" s="329">
        <f>'SC-Retro'!P67</f>
        <v>4.7364906772895073E-2</v>
      </c>
      <c r="W27" s="329">
        <f>'SC-Retro'!Q67</f>
        <v>3.9083009025025733E-2</v>
      </c>
      <c r="X27" s="329">
        <f>'SC-Retro'!R67</f>
        <v>3.0477467737647264E-2</v>
      </c>
      <c r="Y27" s="329">
        <f>'SC-Retro'!S67</f>
        <v>2.2496270890223116E-2</v>
      </c>
      <c r="Z27" s="329">
        <f>'SC-Retro'!T67</f>
        <v>1.5772388877246201E-2</v>
      </c>
      <c r="AA27" s="329">
        <f>'SC-Retro'!U67</f>
        <v>1.0528546219997631E-2</v>
      </c>
      <c r="AB27" s="329">
        <f>'SC-Retro'!V67</f>
        <v>6.7029509749173075E-3</v>
      </c>
      <c r="AC27" s="329">
        <f>'SC-Retro'!W67</f>
        <v>4.081997269558134E-3</v>
      </c>
      <c r="AD27" s="329">
        <f>'SC-Retro'!X67</f>
        <v>2.3816731419067346E-3</v>
      </c>
      <c r="AE27" s="329">
        <f>'SC-Retro'!Y67</f>
        <v>0.50208400299476563</v>
      </c>
      <c r="AF27" s="330">
        <f t="shared" si="7"/>
        <v>0.13070762593918561</v>
      </c>
      <c r="AG27" s="330">
        <f t="shared" si="7"/>
        <v>0.11752735834545165</v>
      </c>
      <c r="AH27" s="330">
        <f t="shared" si="7"/>
        <v>0.13524377605848678</v>
      </c>
      <c r="AI27" s="330">
        <f t="shared" si="7"/>
        <v>0.12582011974069782</v>
      </c>
      <c r="AJ27" s="330">
        <f t="shared" si="7"/>
        <v>0.12845489044021766</v>
      </c>
      <c r="AK27" s="330">
        <f t="shared" si="7"/>
        <v>0.12715295318089934</v>
      </c>
      <c r="AL27" s="330">
        <f t="shared" si="7"/>
        <v>0.12079747604460968</v>
      </c>
      <c r="AM27" s="330">
        <f t="shared" si="7"/>
        <v>0.12586638289622384</v>
      </c>
      <c r="AN27" s="330">
        <f t="shared" si="7"/>
        <v>0.11759943495733838</v>
      </c>
      <c r="AO27" s="330">
        <f t="shared" si="7"/>
        <v>0.13408570206457171</v>
      </c>
      <c r="AP27" s="330">
        <f t="shared" si="8"/>
        <v>0.11865855620971026</v>
      </c>
      <c r="AQ27" s="330">
        <f t="shared" si="8"/>
        <v>0.12918814859078989</v>
      </c>
      <c r="AR27" s="330">
        <f t="shared" si="8"/>
        <v>0</v>
      </c>
      <c r="AS27" s="330">
        <f t="shared" si="8"/>
        <v>5.5493187717474038E-2</v>
      </c>
      <c r="AT27" s="330">
        <f t="shared" si="8"/>
        <v>4.7678118133470906E-2</v>
      </c>
      <c r="AU27" s="330">
        <f t="shared" si="8"/>
        <v>4.5733353197326056E-2</v>
      </c>
      <c r="AV27" s="330">
        <f t="shared" si="8"/>
        <v>4.775324532187647E-2</v>
      </c>
      <c r="AW27" s="330">
        <f t="shared" si="8"/>
        <v>4.6852336275910712E-2</v>
      </c>
      <c r="AX27" s="330">
        <f t="shared" si="8"/>
        <v>4.1111625806445638E-2</v>
      </c>
      <c r="AY27" s="330">
        <f t="shared" si="8"/>
        <v>4.8270274636560667E-2</v>
      </c>
      <c r="AZ27" s="330">
        <f t="shared" si="8"/>
        <v>3.9586507736731939E-2</v>
      </c>
      <c r="BA27" s="330">
        <f t="shared" si="8"/>
        <v>4.8735285013432009E-2</v>
      </c>
      <c r="BB27" s="330">
        <f t="shared" si="8"/>
        <v>4.3771888289977356E-2</v>
      </c>
      <c r="BC27" s="330">
        <f t="shared" si="8"/>
        <v>5.2517271287135278E-2</v>
      </c>
      <c r="BD27" s="330">
        <f t="shared" si="8"/>
        <v>5.5874931625280309E-2</v>
      </c>
    </row>
    <row r="28" spans="1:56" ht="15">
      <c r="A28" s="325" t="str">
        <f>VLOOKUP(CONCATENATE($C28,"-",$B28),[1]ACHIEV!$B$19:$C$100,2,FALSE)</f>
        <v>Retro3Slow</v>
      </c>
      <c r="B28" s="325" t="str">
        <f>'SC-Retro'!$C$7</f>
        <v>Retro</v>
      </c>
      <c r="C28" s="325" t="str">
        <f>'7PSourceSummary'!$D$2</f>
        <v>VRF</v>
      </c>
      <c r="D28" s="325" t="s">
        <v>704</v>
      </c>
      <c r="E28" s="326" t="str">
        <f>'SC-Retro'!$A$9</f>
        <v>HVAC</v>
      </c>
      <c r="F28" s="327">
        <f t="shared" si="6"/>
        <v>1.8294418847837217E-4</v>
      </c>
      <c r="G28" s="327">
        <f>INDEX('SC-Retro'!$A$61:$D$78,MATCH($J28,'SC-Retro'!$D$61:$D$78,0),1)</f>
        <v>1.9865485035623203</v>
      </c>
      <c r="H28" s="327">
        <f>INDEX('SC-Retro'!$A$61:$D$78,MATCH($J28,'SC-Retro'!$D$61:$D$78,0),2)</f>
        <v>139.6415051918608</v>
      </c>
      <c r="I28" s="328" t="str">
        <f>'SC-Retro'!C68</f>
        <v>School K-12</v>
      </c>
      <c r="J28" s="328" t="str">
        <f>'SC-Retro'!D68</f>
        <v>VRF-Retro-School K-12</v>
      </c>
      <c r="K28" s="329">
        <f>'SC-Retro'!E68</f>
        <v>6.3636202160053017E-3</v>
      </c>
      <c r="L28" s="329">
        <f>'SC-Retro'!F68</f>
        <v>9.9824409780257251E-3</v>
      </c>
      <c r="M28" s="329">
        <f>'SC-Retro'!G68</f>
        <v>1.9974240425234831E-2</v>
      </c>
      <c r="N28" s="329">
        <f>'SC-Retro'!H68</f>
        <v>3.4948938768286884E-2</v>
      </c>
      <c r="O28" s="329">
        <f>'SC-Retro'!I68</f>
        <v>5.4303044946337087E-2</v>
      </c>
      <c r="P28" s="329">
        <f>'SC-Retro'!J68</f>
        <v>7.5943609996992317E-2</v>
      </c>
      <c r="Q28" s="329">
        <f>'SC-Retro'!K68</f>
        <v>9.6588688313109114E-2</v>
      </c>
      <c r="R28" s="329">
        <f>'SC-Retro'!L68</f>
        <v>0.11265908902649711</v>
      </c>
      <c r="S28" s="329">
        <f>'SC-Retro'!M68</f>
        <v>0.1215041791196322</v>
      </c>
      <c r="T28" s="329">
        <f>'SC-Retro'!N68</f>
        <v>0.12180400890846951</v>
      </c>
      <c r="U28" s="329">
        <f>'SC-Retro'!O68</f>
        <v>0.11383479082155441</v>
      </c>
      <c r="V28" s="329">
        <f>'SC-Retro'!P68</f>
        <v>9.9706005802248865E-2</v>
      </c>
      <c r="W28" s="329">
        <f>'SC-Retro'!Q68</f>
        <v>8.2183592467462874E-2</v>
      </c>
      <c r="X28" s="329">
        <f>'SC-Retro'!R68</f>
        <v>6.395726063997173E-2</v>
      </c>
      <c r="Y28" s="329">
        <f>'SC-Retro'!S68</f>
        <v>4.7120120268756532E-2</v>
      </c>
      <c r="Z28" s="329">
        <f>'SC-Retro'!T68</f>
        <v>3.2970205989387207E-2</v>
      </c>
      <c r="AA28" s="329">
        <f>'SC-Retro'!U68</f>
        <v>2.1957171801580484E-2</v>
      </c>
      <c r="AB28" s="329">
        <f>'SC-Retro'!V68</f>
        <v>1.395973805723294E-2</v>
      </c>
      <c r="AC28" s="329">
        <f>'SC-Retro'!W68</f>
        <v>8.485588559202251E-3</v>
      </c>
      <c r="AD28" s="329">
        <f>'SC-Retro'!X68</f>
        <v>4.9438116727690004E-3</v>
      </c>
      <c r="AE28" s="329">
        <f>'SC-Retro'!Y68</f>
        <v>1.0639398969314464</v>
      </c>
      <c r="AF28" s="330">
        <f t="shared" si="7"/>
        <v>0.14893411326541317</v>
      </c>
      <c r="AG28" s="330">
        <f t="shared" si="7"/>
        <v>0.13662031203623395</v>
      </c>
      <c r="AH28" s="330">
        <f t="shared" si="7"/>
        <v>0.15036212751143344</v>
      </c>
      <c r="AI28" s="330">
        <f t="shared" si="7"/>
        <v>0.1429315743556068</v>
      </c>
      <c r="AJ28" s="330">
        <f t="shared" si="7"/>
        <v>0.14624966694565211</v>
      </c>
      <c r="AK28" s="330">
        <f t="shared" si="7"/>
        <v>0.1400073474584472</v>
      </c>
      <c r="AL28" s="330">
        <f t="shared" si="7"/>
        <v>0.12387706062225042</v>
      </c>
      <c r="AM28" s="330">
        <f t="shared" si="7"/>
        <v>0.14577582868153338</v>
      </c>
      <c r="AN28" s="330">
        <f t="shared" si="7"/>
        <v>0.15035768146748865</v>
      </c>
      <c r="AO28" s="330">
        <f t="shared" si="7"/>
        <v>0.15350337852680546</v>
      </c>
      <c r="AP28" s="330">
        <f t="shared" si="8"/>
        <v>0.12854713082265706</v>
      </c>
      <c r="AQ28" s="330">
        <f t="shared" si="8"/>
        <v>0.13230501708708894</v>
      </c>
      <c r="AR28" s="330">
        <f t="shared" si="8"/>
        <v>0</v>
      </c>
      <c r="AS28" s="330">
        <f t="shared" si="8"/>
        <v>4.2638461781822082E-2</v>
      </c>
      <c r="AT28" s="330">
        <f t="shared" si="8"/>
        <v>3.1490949932625335E-2</v>
      </c>
      <c r="AU28" s="330">
        <f t="shared" si="8"/>
        <v>2.5835466975276247E-2</v>
      </c>
      <c r="AV28" s="330">
        <f t="shared" si="8"/>
        <v>2.0865108029789501E-2</v>
      </c>
      <c r="AW28" s="330">
        <f t="shared" si="8"/>
        <v>1.7977148447289492E-2</v>
      </c>
      <c r="AX28" s="330">
        <f t="shared" si="8"/>
        <v>1.5722552674748393E-2</v>
      </c>
      <c r="AY28" s="330">
        <f t="shared" si="8"/>
        <v>1.5411648431982714E-2</v>
      </c>
      <c r="AZ28" s="330">
        <f t="shared" si="8"/>
        <v>1.6122217547264294E-2</v>
      </c>
      <c r="BA28" s="330">
        <f t="shared" si="8"/>
        <v>2.074376209920379E-2</v>
      </c>
      <c r="BB28" s="330">
        <f t="shared" si="8"/>
        <v>1.5890554603415208E-2</v>
      </c>
      <c r="BC28" s="330">
        <f t="shared" si="8"/>
        <v>2.5845941843852249E-2</v>
      </c>
      <c r="BD28" s="330">
        <f t="shared" si="8"/>
        <v>3.8533452414440256E-2</v>
      </c>
    </row>
    <row r="29" spans="1:56" ht="15">
      <c r="A29" s="325" t="str">
        <f>VLOOKUP(CONCATENATE($C29,"-",$B29),[1]ACHIEV!$B$19:$C$100,2,FALSE)</f>
        <v>Retro3Slow</v>
      </c>
      <c r="B29" s="325" t="str">
        <f>'SC-Retro'!$C$7</f>
        <v>Retro</v>
      </c>
      <c r="C29" s="325" t="str">
        <f>'7PSourceSummary'!$D$2</f>
        <v>VRF</v>
      </c>
      <c r="D29" s="325" t="s">
        <v>704</v>
      </c>
      <c r="E29" s="326" t="str">
        <f>'SC-Retro'!$A$9</f>
        <v>HVAC</v>
      </c>
      <c r="F29" s="327">
        <f t="shared" si="6"/>
        <v>3.8914226802586662E-4</v>
      </c>
      <c r="G29" s="327">
        <f>INDEX('SC-Retro'!$A$61:$D$78,MATCH($J29,'SC-Retro'!$D$61:$D$78,0),1)</f>
        <v>2.0700557642921993</v>
      </c>
      <c r="H29" s="327">
        <f>INDEX('SC-Retro'!$A$61:$D$78,MATCH($J29,'SC-Retro'!$D$61:$D$78,0),2)</f>
        <v>126.76070041168727</v>
      </c>
      <c r="I29" s="328" t="str">
        <f>'SC-Retro'!C69</f>
        <v>University</v>
      </c>
      <c r="J29" s="328" t="str">
        <f>'SC-Retro'!D69</f>
        <v>VRF-Retro-University</v>
      </c>
      <c r="K29" s="329">
        <f>'SC-Retro'!E69</f>
        <v>3.359415506705626E-3</v>
      </c>
      <c r="L29" s="329">
        <f>'SC-Retro'!F69</f>
        <v>5.2711231486057891E-3</v>
      </c>
      <c r="M29" s="329">
        <f>'SC-Retro'!G69</f>
        <v>1.052468628148462E-2</v>
      </c>
      <c r="N29" s="329">
        <f>'SC-Retro'!H69</f>
        <v>1.8430121933711331E-2</v>
      </c>
      <c r="O29" s="329">
        <f>'SC-Retro'!I69</f>
        <v>2.8744320432369474E-2</v>
      </c>
      <c r="P29" s="329">
        <f>'SC-Retro'!J69</f>
        <v>4.0291289736116877E-2</v>
      </c>
      <c r="Q29" s="329">
        <f>'SC-Retro'!K69</f>
        <v>5.1365167808295295E-2</v>
      </c>
      <c r="R29" s="329">
        <f>'SC-Retro'!L69</f>
        <v>5.9974447101546244E-2</v>
      </c>
      <c r="S29" s="329">
        <f>'SC-Retro'!M69</f>
        <v>6.4780272582115633E-2</v>
      </c>
      <c r="T29" s="329">
        <f>'SC-Retro'!N69</f>
        <v>6.5041104093188501E-2</v>
      </c>
      <c r="U29" s="329">
        <f>'SC-Retro'!O69</f>
        <v>6.0916025935586843E-2</v>
      </c>
      <c r="V29" s="329">
        <f>'SC-Retro'!P69</f>
        <v>5.3491340248110412E-2</v>
      </c>
      <c r="W29" s="329">
        <f>'SC-Retro'!Q69</f>
        <v>4.4184836713635219E-2</v>
      </c>
      <c r="X29" s="329">
        <f>'SC-Retro'!R69</f>
        <v>3.4461952238095672E-2</v>
      </c>
      <c r="Y29" s="329">
        <f>'SC-Retro'!S69</f>
        <v>2.5448231084129812E-2</v>
      </c>
      <c r="Z29" s="329">
        <f>'SC-Retro'!T69</f>
        <v>1.7831541006785929E-2</v>
      </c>
      <c r="AA29" s="329">
        <f>'SC-Retro'!U69</f>
        <v>1.1889754903991502E-2</v>
      </c>
      <c r="AB29" s="329">
        <f>'SC-Retro'!V69</f>
        <v>7.5690913248297664E-3</v>
      </c>
      <c r="AC29" s="329">
        <f>'SC-Retro'!W69</f>
        <v>4.6064278975595048E-3</v>
      </c>
      <c r="AD29" s="329">
        <f>'SC-Retro'!X69</f>
        <v>2.6864941465446985E-3</v>
      </c>
      <c r="AE29" s="329">
        <f>'SC-Retro'!Y69</f>
        <v>0.56166396903521787</v>
      </c>
      <c r="AF29" s="330">
        <f t="shared" si="7"/>
        <v>0.12980312411948441</v>
      </c>
      <c r="AG29" s="330">
        <f t="shared" si="7"/>
        <v>0.11671406448654861</v>
      </c>
      <c r="AH29" s="330">
        <f t="shared" si="7"/>
        <v>0.13430788390476442</v>
      </c>
      <c r="AI29" s="330">
        <f t="shared" si="7"/>
        <v>0.12494943965265588</v>
      </c>
      <c r="AJ29" s="330">
        <f t="shared" si="7"/>
        <v>0.12756597763717467</v>
      </c>
      <c r="AK29" s="330">
        <f t="shared" si="7"/>
        <v>0.12627304983397439</v>
      </c>
      <c r="AL29" s="330">
        <f t="shared" si="7"/>
        <v>0.11996155284492968</v>
      </c>
      <c r="AM29" s="330">
        <f t="shared" si="7"/>
        <v>0.12499538266535888</v>
      </c>
      <c r="AN29" s="330">
        <f t="shared" si="7"/>
        <v>0.11678564232549733</v>
      </c>
      <c r="AO29" s="330">
        <f t="shared" si="7"/>
        <v>0.13315782382761446</v>
      </c>
      <c r="AP29" s="330">
        <f t="shared" si="8"/>
        <v>0.11783743441789733</v>
      </c>
      <c r="AQ29" s="330">
        <f t="shared" si="8"/>
        <v>0.12829416161302498</v>
      </c>
      <c r="AR29" s="330">
        <f t="shared" si="8"/>
        <v>0</v>
      </c>
      <c r="AS29" s="330">
        <f t="shared" si="8"/>
        <v>5.5109172715206087E-2</v>
      </c>
      <c r="AT29" s="330">
        <f t="shared" si="8"/>
        <v>4.7348183714558595E-2</v>
      </c>
      <c r="AU29" s="330">
        <f t="shared" si="8"/>
        <v>4.5416876626882763E-2</v>
      </c>
      <c r="AV29" s="330">
        <f t="shared" si="8"/>
        <v>4.7422791019918822E-2</v>
      </c>
      <c r="AW29" s="330">
        <f t="shared" si="8"/>
        <v>4.6528116299346146E-2</v>
      </c>
      <c r="AX29" s="330">
        <f t="shared" si="8"/>
        <v>4.0827131768048017E-2</v>
      </c>
      <c r="AY29" s="330">
        <f t="shared" si="8"/>
        <v>4.7936242471776656E-2</v>
      </c>
      <c r="AZ29" s="330">
        <f t="shared" si="8"/>
        <v>3.9312567574279991E-2</v>
      </c>
      <c r="BA29" s="330">
        <f t="shared" si="8"/>
        <v>4.839803495888037E-2</v>
      </c>
      <c r="BB29" s="330">
        <f t="shared" si="8"/>
        <v>4.346898513244879E-2</v>
      </c>
      <c r="BC29" s="330">
        <f t="shared" si="8"/>
        <v>5.215384974150139E-2</v>
      </c>
      <c r="BD29" s="330">
        <f t="shared" si="8"/>
        <v>5.5488274940426588E-2</v>
      </c>
    </row>
    <row r="30" spans="1:56" ht="15">
      <c r="A30" s="325" t="str">
        <f>VLOOKUP(CONCATENATE($C30,"-",$B30),[1]ACHIEV!$B$19:$C$100,2,FALSE)</f>
        <v>Retro3Slow</v>
      </c>
      <c r="B30" s="325" t="str">
        <f>'SC-Retro'!$C$7</f>
        <v>Retro</v>
      </c>
      <c r="C30" s="325" t="str">
        <f>'7PSourceSummary'!$D$2</f>
        <v>VRF</v>
      </c>
      <c r="D30" s="325" t="s">
        <v>704</v>
      </c>
      <c r="E30" s="326" t="str">
        <f>'SC-Retro'!$A$9</f>
        <v>HVAC</v>
      </c>
      <c r="F30" s="327">
        <f t="shared" si="6"/>
        <v>5.6074024458890133E-4</v>
      </c>
      <c r="G30" s="327">
        <f>INDEX('SC-Retro'!$A$61:$D$78,MATCH($J30,'SC-Retro'!$D$61:$D$78,0),1)</f>
        <v>2.9828771402049705</v>
      </c>
      <c r="H30" s="327">
        <f>INDEX('SC-Retro'!$A$61:$D$78,MATCH($J30,'SC-Retro'!$D$61:$D$78,0),2)</f>
        <v>95.715066424869477</v>
      </c>
      <c r="I30" s="328" t="str">
        <f>'SC-Retro'!C70</f>
        <v>Warehouse</v>
      </c>
      <c r="J30" s="328" t="str">
        <f>'SC-Retro'!D70</f>
        <v>VRF-Retro-Warehouse</v>
      </c>
      <c r="K30" s="329">
        <f>'SC-Retro'!E70</f>
        <v>1.7781397141428713E-2</v>
      </c>
      <c r="L30" s="329">
        <f>'SC-Retro'!F70</f>
        <v>2.8324358049308249E-2</v>
      </c>
      <c r="M30" s="329">
        <f>'SC-Retro'!G70</f>
        <v>5.7386628596595463E-2</v>
      </c>
      <c r="N30" s="329">
        <f>'SC-Retro'!H70</f>
        <v>0.10129797713149198</v>
      </c>
      <c r="O30" s="329">
        <f>'SC-Retro'!I70</f>
        <v>0.15864556731622659</v>
      </c>
      <c r="P30" s="329">
        <f>'SC-Retro'!J70</f>
        <v>0.22303004150713895</v>
      </c>
      <c r="Q30" s="329">
        <f>'SC-Retro'!K70</f>
        <v>0.28477557448046192</v>
      </c>
      <c r="R30" s="329">
        <f>'SC-Retro'!L70</f>
        <v>0.33395919719105865</v>
      </c>
      <c r="S30" s="329">
        <f>'SC-Retro'!M70</f>
        <v>0.36186182219994778</v>
      </c>
      <c r="T30" s="329">
        <f>'SC-Retro'!N70</f>
        <v>0.36431685268962466</v>
      </c>
      <c r="U30" s="329">
        <f>'SC-Retro'!O70</f>
        <v>0.34220998570860434</v>
      </c>
      <c r="V30" s="329">
        <f>'SC-Retro'!P70</f>
        <v>0.30144176011198331</v>
      </c>
      <c r="W30" s="329">
        <f>'SC-Retro'!Q70</f>
        <v>0.24969543641360872</v>
      </c>
      <c r="X30" s="329">
        <f>'SC-Retro'!R70</f>
        <v>0.1951041663076136</v>
      </c>
      <c r="Y30" s="329">
        <f>'SC-Retro'!S70</f>
        <v>0.14445618548630063</v>
      </c>
      <c r="Z30" s="329">
        <f>'SC-Retro'!T70</f>
        <v>0.1016093588094826</v>
      </c>
      <c r="AA30" s="329">
        <f>'SC-Retro'!U70</f>
        <v>6.8131641364249373E-2</v>
      </c>
      <c r="AB30" s="329">
        <f>'SC-Retro'!V70</f>
        <v>4.3589084542659237E-2</v>
      </c>
      <c r="AC30" s="329">
        <f>'SC-Retro'!W70</f>
        <v>2.6664504739737537E-2</v>
      </c>
      <c r="AD30" s="329">
        <f>'SC-Retro'!X70</f>
        <v>1.5633013068027678E-2</v>
      </c>
      <c r="AE30" s="329">
        <f>'SC-Retro'!Y70</f>
        <v>2.9956583753892958</v>
      </c>
      <c r="AF30" s="330">
        <f t="shared" si="7"/>
        <v>0.18704171082830065</v>
      </c>
      <c r="AG30" s="330">
        <f t="shared" si="7"/>
        <v>0.16818083884632601</v>
      </c>
      <c r="AH30" s="330">
        <f t="shared" si="7"/>
        <v>0.19353291034930525</v>
      </c>
      <c r="AI30" s="330">
        <f t="shared" si="7"/>
        <v>0.18004772318235859</v>
      </c>
      <c r="AJ30" s="330">
        <f t="shared" si="7"/>
        <v>0.18381806187329128</v>
      </c>
      <c r="AK30" s="330">
        <f t="shared" si="7"/>
        <v>0.18195499863865408</v>
      </c>
      <c r="AL30" s="330">
        <f t="shared" si="7"/>
        <v>0.17286035470980748</v>
      </c>
      <c r="AM30" s="330">
        <f t="shared" si="7"/>
        <v>0.1801139254386977</v>
      </c>
      <c r="AN30" s="330">
        <f t="shared" si="7"/>
        <v>0.16828397998060285</v>
      </c>
      <c r="AO30" s="330">
        <f t="shared" si="7"/>
        <v>0.1918757144547947</v>
      </c>
      <c r="AP30" s="330">
        <f t="shared" si="8"/>
        <v>0.16979957518474512</v>
      </c>
      <c r="AQ30" s="330">
        <f t="shared" si="8"/>
        <v>0.18486734922723372</v>
      </c>
      <c r="AR30" s="330">
        <f t="shared" si="8"/>
        <v>0</v>
      </c>
      <c r="AS30" s="330">
        <f t="shared" si="8"/>
        <v>7.9410368717290278E-2</v>
      </c>
      <c r="AT30" s="330">
        <f t="shared" si="8"/>
        <v>6.8227058067043544E-2</v>
      </c>
      <c r="AU30" s="330">
        <f t="shared" si="8"/>
        <v>6.5444112862418177E-2</v>
      </c>
      <c r="AV30" s="330">
        <f t="shared" si="8"/>
        <v>6.8334564555269678E-2</v>
      </c>
      <c r="AW30" s="330">
        <f t="shared" si="8"/>
        <v>6.7045369926820614E-2</v>
      </c>
      <c r="AX30" s="330">
        <f t="shared" si="8"/>
        <v>5.8830452856272107E-2</v>
      </c>
      <c r="AY30" s="330">
        <f t="shared" si="8"/>
        <v>6.9074429937048626E-2</v>
      </c>
      <c r="AZ30" s="330">
        <f t="shared" si="8"/>
        <v>5.6648019421920465E-2</v>
      </c>
      <c r="BA30" s="330">
        <f t="shared" si="8"/>
        <v>6.9739856577751252E-2</v>
      </c>
      <c r="BB30" s="330">
        <f t="shared" si="8"/>
        <v>6.2637270114230911E-2</v>
      </c>
      <c r="BC30" s="330">
        <f t="shared" si="8"/>
        <v>7.515185283948228E-2</v>
      </c>
      <c r="BD30" s="330">
        <f t="shared" si="8"/>
        <v>7.9956641615304566E-2</v>
      </c>
    </row>
    <row r="31" spans="1:56" ht="15">
      <c r="A31" s="325" t="str">
        <f>VLOOKUP(CONCATENATE($C31,"-",$B31),[1]ACHIEV!$B$19:$C$100,2,FALSE)</f>
        <v>Retro3Slow</v>
      </c>
      <c r="B31" s="325" t="str">
        <f>'SC-Retro'!$C$7</f>
        <v>Retro</v>
      </c>
      <c r="C31" s="325" t="str">
        <f>'7PSourceSummary'!$D$2</f>
        <v>VRF</v>
      </c>
      <c r="D31" s="325" t="s">
        <v>704</v>
      </c>
      <c r="E31" s="326" t="str">
        <f>'SC-Retro'!$A$9</f>
        <v>HVAC</v>
      </c>
      <c r="F31" s="327">
        <f t="shared" si="6"/>
        <v>6.2418804017927985E-4</v>
      </c>
      <c r="G31" s="327">
        <f>INDEX('SC-Retro'!$A$61:$D$78,MATCH($J31,'SC-Retro'!$D$61:$D$78,0),1)</f>
        <v>3.3203898849905507</v>
      </c>
      <c r="H31" s="327">
        <f>INDEX('SC-Retro'!$A$61:$D$78,MATCH($J31,'SC-Retro'!$D$61:$D$78,0),2)</f>
        <v>79.542875488385477</v>
      </c>
      <c r="I31" s="328" t="str">
        <f>'SC-Retro'!C71</f>
        <v>Supermarket</v>
      </c>
      <c r="J31" s="328" t="str">
        <f>'SC-Retro'!D71</f>
        <v>VRF-Retro-Supermarket</v>
      </c>
      <c r="K31" s="329">
        <f>'SC-Retro'!E71</f>
        <v>6.6353954214894853E-3</v>
      </c>
      <c r="L31" s="329">
        <f>'SC-Retro'!F71</f>
        <v>1.0411920511282188E-2</v>
      </c>
      <c r="M31" s="329">
        <f>'SC-Retro'!G71</f>
        <v>2.077109516030853E-2</v>
      </c>
      <c r="N31" s="329">
        <f>'SC-Retro'!H71</f>
        <v>3.6229979276220389E-2</v>
      </c>
      <c r="O31" s="329">
        <f>'SC-Retro'!I71</f>
        <v>5.6173758977215611E-2</v>
      </c>
      <c r="P31" s="329">
        <f>'SC-Retro'!J71</f>
        <v>7.838697575976647E-2</v>
      </c>
      <c r="Q31" s="329">
        <f>'SC-Retro'!K71</f>
        <v>9.9439875140180836E-2</v>
      </c>
      <c r="R31" s="329">
        <f>'SC-Retro'!L71</f>
        <v>0.11563222297078993</v>
      </c>
      <c r="S31" s="329">
        <f>'SC-Retro'!M71</f>
        <v>0.12411431989169808</v>
      </c>
      <c r="T31" s="329">
        <f>'SC-Retro'!N71</f>
        <v>0.12369822599521915</v>
      </c>
      <c r="U31" s="329">
        <f>'SC-Retro'!O71</f>
        <v>0.11506294683117016</v>
      </c>
      <c r="V31" s="329">
        <f>'SC-Retro'!P71</f>
        <v>0.10034005603814712</v>
      </c>
      <c r="W31" s="329">
        <f>'SC-Retro'!Q71</f>
        <v>8.2353449264677123E-2</v>
      </c>
      <c r="X31" s="329">
        <f>'SC-Retro'!R71</f>
        <v>6.383706835177913E-2</v>
      </c>
      <c r="Y31" s="329">
        <f>'SC-Retro'!S71</f>
        <v>4.6868115664122127E-2</v>
      </c>
      <c r="Z31" s="329">
        <f>'SC-Retro'!T71</f>
        <v>3.2698921882153523E-2</v>
      </c>
      <c r="AA31" s="329">
        <f>'SC-Retro'!U71</f>
        <v>2.1727452690322835E-2</v>
      </c>
      <c r="AB31" s="329">
        <f>'SC-Retro'!V71</f>
        <v>1.3781320282674994E-2</v>
      </c>
      <c r="AC31" s="329">
        <f>'SC-Retro'!W71</f>
        <v>8.3613458999507884E-3</v>
      </c>
      <c r="AD31" s="329">
        <f>'SC-Retro'!X71</f>
        <v>4.8616916093854419E-3</v>
      </c>
      <c r="AE31" s="329">
        <f>'SC-Retro'!Y71</f>
        <v>1.010136748744271</v>
      </c>
      <c r="AF31" s="330">
        <f t="shared" ref="AF31:AO38" si="9">VLOOKUP($J31,MeasureOutputR,COLUMN()-17,FALSE)</f>
        <v>0.20820549272201708</v>
      </c>
      <c r="AG31" s="330">
        <f t="shared" si="9"/>
        <v>0.18721051183361651</v>
      </c>
      <c r="AH31" s="330">
        <f t="shared" si="9"/>
        <v>0.21543117189615768</v>
      </c>
      <c r="AI31" s="330">
        <f t="shared" si="9"/>
        <v>0.20042013491350233</v>
      </c>
      <c r="AJ31" s="330">
        <f t="shared" si="9"/>
        <v>0.2046170876755263</v>
      </c>
      <c r="AK31" s="330">
        <f t="shared" si="9"/>
        <v>0.2025432187132391</v>
      </c>
      <c r="AL31" s="330">
        <f t="shared" si="9"/>
        <v>0.19241951522511691</v>
      </c>
      <c r="AM31" s="330">
        <f t="shared" si="9"/>
        <v>0.20049382795950449</v>
      </c>
      <c r="AN31" s="330">
        <f t="shared" si="9"/>
        <v>0.18732532339402685</v>
      </c>
      <c r="AO31" s="330">
        <f t="shared" si="9"/>
        <v>0.21358646417708529</v>
      </c>
      <c r="AP31" s="330">
        <f t="shared" ref="AP31:BD38" si="10">VLOOKUP($J31,MeasureOutputR,COLUMN()-17,FALSE)</f>
        <v>0.18901240829529378</v>
      </c>
      <c r="AQ31" s="330">
        <f t="shared" si="10"/>
        <v>0.20578510196264493</v>
      </c>
      <c r="AR31" s="330">
        <f t="shared" si="10"/>
        <v>0</v>
      </c>
      <c r="AS31" s="330">
        <f t="shared" si="10"/>
        <v>8.8395657165464825E-2</v>
      </c>
      <c r="AT31" s="330">
        <f t="shared" si="10"/>
        <v>7.5946954178913131E-2</v>
      </c>
      <c r="AU31" s="330">
        <f t="shared" si="10"/>
        <v>7.2849118541175109E-2</v>
      </c>
      <c r="AV31" s="330">
        <f t="shared" si="10"/>
        <v>7.6066625033359508E-2</v>
      </c>
      <c r="AW31" s="330">
        <f t="shared" si="10"/>
        <v>7.4631557947830052E-2</v>
      </c>
      <c r="AX31" s="330">
        <f t="shared" si="10"/>
        <v>6.5487122469937348E-2</v>
      </c>
      <c r="AY31" s="330">
        <f t="shared" si="10"/>
        <v>7.6890206231794225E-2</v>
      </c>
      <c r="AZ31" s="330">
        <f t="shared" si="10"/>
        <v>6.3057746548812937E-2</v>
      </c>
      <c r="BA31" s="330">
        <f t="shared" si="10"/>
        <v>7.76309259406993E-2</v>
      </c>
      <c r="BB31" s="330">
        <f t="shared" si="10"/>
        <v>6.972468135124793E-2</v>
      </c>
      <c r="BC31" s="330">
        <f t="shared" si="10"/>
        <v>8.3655289935732485E-2</v>
      </c>
      <c r="BD31" s="330">
        <f t="shared" si="10"/>
        <v>8.9003740877852136E-2</v>
      </c>
    </row>
    <row r="32" spans="1:56" ht="15">
      <c r="A32" s="325" t="str">
        <f>VLOOKUP(CONCATENATE($C32,"-",$B32),[1]ACHIEV!$B$19:$C$100,2,FALSE)</f>
        <v>Retro3Slow</v>
      </c>
      <c r="B32" s="325" t="str">
        <f>'SC-Retro'!$C$7</f>
        <v>Retro</v>
      </c>
      <c r="C32" s="325" t="str">
        <f>'7PSourceSummary'!$D$2</f>
        <v>VRF</v>
      </c>
      <c r="D32" s="325" t="s">
        <v>704</v>
      </c>
      <c r="E32" s="326" t="str">
        <f>'SC-Retro'!$A$9</f>
        <v>HVAC</v>
      </c>
      <c r="F32" s="327">
        <f t="shared" si="6"/>
        <v>1.0580635014235294E-3</v>
      </c>
      <c r="G32" s="327">
        <f>INDEX('SC-Retro'!$A$61:$D$78,MATCH($J32,'SC-Retro'!$D$61:$D$78,0),1)</f>
        <v>5.6284054189748849</v>
      </c>
      <c r="H32" s="327">
        <f>INDEX('SC-Retro'!$A$61:$D$78,MATCH($J32,'SC-Retro'!$D$61:$D$78,0),2)</f>
        <v>81.568675674376252</v>
      </c>
      <c r="I32" s="328" t="str">
        <f>'SC-Retro'!C72</f>
        <v>MiniMart</v>
      </c>
      <c r="J32" s="328" t="str">
        <f>'SC-Retro'!D72</f>
        <v>VRF-Retro-MiniMart</v>
      </c>
      <c r="K32" s="329">
        <f>'SC-Retro'!E72</f>
        <v>4.7089989613031905E-3</v>
      </c>
      <c r="L32" s="329">
        <f>'SC-Retro'!F72</f>
        <v>7.4322155454590441E-3</v>
      </c>
      <c r="M32" s="329">
        <f>'SC-Retro'!G72</f>
        <v>1.4917279770284196E-2</v>
      </c>
      <c r="N32" s="329">
        <f>'SC-Retro'!H72</f>
        <v>2.6094338014346651E-2</v>
      </c>
      <c r="O32" s="329">
        <f>'SC-Retro'!I72</f>
        <v>4.0583714396255112E-2</v>
      </c>
      <c r="P32" s="329">
        <f>'SC-Retro'!J72</f>
        <v>5.6770255658416743E-2</v>
      </c>
      <c r="Q32" s="329">
        <f>'SC-Retro'!K72</f>
        <v>7.213014570213154E-2</v>
      </c>
      <c r="R32" s="329">
        <f>'SC-Retro'!L72</f>
        <v>8.3979548785661565E-2</v>
      </c>
      <c r="S32" s="329">
        <f>'SC-Retro'!M72</f>
        <v>9.0246803559839439E-2</v>
      </c>
      <c r="T32" s="329">
        <f>'SC-Retro'!N72</f>
        <v>9.0130113753593186E-2</v>
      </c>
      <c r="U32" s="329">
        <f>'SC-Retro'!O72</f>
        <v>8.4080335462576025E-2</v>
      </c>
      <c r="V32" s="329">
        <f>'SC-Retro'!P72</f>
        <v>7.3572954240884059E-2</v>
      </c>
      <c r="W32" s="329">
        <f>'SC-Retro'!Q72</f>
        <v>6.0717880979254971E-2</v>
      </c>
      <c r="X32" s="329">
        <f>'SC-Retro'!R72</f>
        <v>4.7335487121703414E-2</v>
      </c>
      <c r="Y32" s="329">
        <f>'SC-Retro'!S72</f>
        <v>3.4942023545070727E-2</v>
      </c>
      <c r="Z32" s="329">
        <f>'SC-Retro'!T72</f>
        <v>2.451163052508382E-2</v>
      </c>
      <c r="AA32" s="329">
        <f>'SC-Retro'!U72</f>
        <v>1.6367806170391339E-2</v>
      </c>
      <c r="AB32" s="329">
        <f>'SC-Retro'!V72</f>
        <v>1.0422345892652736E-2</v>
      </c>
      <c r="AC32" s="329">
        <f>'SC-Retro'!W72</f>
        <v>6.3488627602733523E-3</v>
      </c>
      <c r="AD32" s="329">
        <f>'SC-Retro'!X72</f>
        <v>3.7055273437487076E-3</v>
      </c>
      <c r="AE32" s="329">
        <f>'SC-Retro'!Y72</f>
        <v>0.77804154234676859</v>
      </c>
      <c r="AF32" s="330">
        <f t="shared" si="9"/>
        <v>0.35292991609034247</v>
      </c>
      <c r="AG32" s="330">
        <f t="shared" si="9"/>
        <v>0.31734124479071157</v>
      </c>
      <c r="AH32" s="330">
        <f t="shared" si="9"/>
        <v>0.36517819211459701</v>
      </c>
      <c r="AI32" s="330">
        <f t="shared" si="9"/>
        <v>0.33973292670178229</v>
      </c>
      <c r="AJ32" s="330">
        <f t="shared" si="9"/>
        <v>0.34684719716012175</v>
      </c>
      <c r="AK32" s="330">
        <f t="shared" si="9"/>
        <v>0.34333177405925464</v>
      </c>
      <c r="AL32" s="330">
        <f t="shared" si="9"/>
        <v>0.32617104608865854</v>
      </c>
      <c r="AM32" s="330">
        <f t="shared" si="9"/>
        <v>0.33985784406204</v>
      </c>
      <c r="AN32" s="330">
        <f t="shared" si="9"/>
        <v>0.31753586229984676</v>
      </c>
      <c r="AO32" s="330">
        <f t="shared" si="9"/>
        <v>0.36205122110152832</v>
      </c>
      <c r="AP32" s="330">
        <f t="shared" si="10"/>
        <v>0.32039564627988038</v>
      </c>
      <c r="AQ32" s="330">
        <f t="shared" si="10"/>
        <v>0.34882710258411304</v>
      </c>
      <c r="AR32" s="330">
        <f t="shared" si="10"/>
        <v>0</v>
      </c>
      <c r="AS32" s="330">
        <f t="shared" si="10"/>
        <v>0.14983981190069318</v>
      </c>
      <c r="AT32" s="330">
        <f t="shared" si="10"/>
        <v>0.12873796851011926</v>
      </c>
      <c r="AU32" s="330">
        <f t="shared" si="10"/>
        <v>0.12348681563516467</v>
      </c>
      <c r="AV32" s="330">
        <f t="shared" si="10"/>
        <v>0.12894082302690479</v>
      </c>
      <c r="AW32" s="330">
        <f t="shared" si="10"/>
        <v>0.12650823539697065</v>
      </c>
      <c r="AX32" s="330">
        <f t="shared" si="10"/>
        <v>0.11100746832443632</v>
      </c>
      <c r="AY32" s="330">
        <f t="shared" si="10"/>
        <v>0.13033687862302312</v>
      </c>
      <c r="AZ32" s="330">
        <f t="shared" si="10"/>
        <v>0.10688942403662745</v>
      </c>
      <c r="BA32" s="330">
        <f t="shared" si="10"/>
        <v>0.13159247539567584</v>
      </c>
      <c r="BB32" s="330">
        <f t="shared" si="10"/>
        <v>0.11819057036874987</v>
      </c>
      <c r="BC32" s="330">
        <f t="shared" si="10"/>
        <v>0.14180439752831372</v>
      </c>
      <c r="BD32" s="330">
        <f t="shared" si="10"/>
        <v>0.15087057689532901</v>
      </c>
    </row>
    <row r="33" spans="1:56" ht="15">
      <c r="A33" s="325" t="str">
        <f>VLOOKUP(CONCATENATE($C33,"-",$B33),[1]ACHIEV!$B$19:$C$100,2,FALSE)</f>
        <v>Retro3Slow</v>
      </c>
      <c r="B33" s="325" t="str">
        <f>'SC-Retro'!$C$7</f>
        <v>Retro</v>
      </c>
      <c r="C33" s="325" t="str">
        <f>'7PSourceSummary'!$D$2</f>
        <v>VRF</v>
      </c>
      <c r="D33" s="325" t="s">
        <v>704</v>
      </c>
      <c r="E33" s="326" t="str">
        <f>'SC-Retro'!$A$9</f>
        <v>HVAC</v>
      </c>
      <c r="F33" s="327">
        <f t="shared" si="6"/>
        <v>1.0976360748973018E-3</v>
      </c>
      <c r="G33" s="327">
        <f>INDEX('SC-Retro'!$A$61:$D$78,MATCH($J33,'SC-Retro'!$D$61:$D$78,0),1)</f>
        <v>5.8389130933090811</v>
      </c>
      <c r="H33" s="327">
        <f>INDEX('SC-Retro'!$A$61:$D$78,MATCH($J33,'SC-Retro'!$D$61:$D$78,0),2)</f>
        <v>72.728327195369289</v>
      </c>
      <c r="I33" s="328" t="str">
        <f>'SC-Retro'!C73</f>
        <v>Restaurant</v>
      </c>
      <c r="J33" s="328" t="str">
        <f>'SC-Retro'!D73</f>
        <v>VRF-Retro-Restaurant</v>
      </c>
      <c r="K33" s="329">
        <f>'SC-Retro'!E73</f>
        <v>1.5995727231026365E-4</v>
      </c>
      <c r="L33" s="329">
        <f>'SC-Retro'!F73</f>
        <v>2.5253726160266455E-4</v>
      </c>
      <c r="M33" s="329">
        <f>'SC-Retro'!G73</f>
        <v>5.0732736624153711E-4</v>
      </c>
      <c r="N33" s="329">
        <f>'SC-Retro'!H73</f>
        <v>8.9138800993146441E-4</v>
      </c>
      <c r="O33" s="329">
        <f>'SC-Retro'!I73</f>
        <v>1.3921179668407461E-3</v>
      </c>
      <c r="P33" s="329">
        <f>'SC-Retro'!J73</f>
        <v>1.9565485556030824E-3</v>
      </c>
      <c r="Q33" s="329">
        <f>'SC-Retro'!K73</f>
        <v>2.4995972991160688E-3</v>
      </c>
      <c r="R33" s="329">
        <f>'SC-Retro'!L73</f>
        <v>2.9269191813931558E-3</v>
      </c>
      <c r="S33" s="329">
        <f>'SC-Retro'!M73</f>
        <v>3.1632076670759231E-3</v>
      </c>
      <c r="T33" s="329">
        <f>'SC-Retro'!N73</f>
        <v>3.1738735080488558E-3</v>
      </c>
      <c r="U33" s="329">
        <f>'SC-Retro'!O73</f>
        <v>2.9717796379448206E-3</v>
      </c>
      <c r="V33" s="329">
        <f>'SC-Retro'!P73</f>
        <v>2.6082918931600151E-3</v>
      </c>
      <c r="W33" s="329">
        <f>'SC-Retro'!Q73</f>
        <v>2.1598064019137694E-3</v>
      </c>
      <c r="X33" s="329">
        <f>'SC-Retro'!R73</f>
        <v>1.6906555722830388E-3</v>
      </c>
      <c r="Y33" s="329">
        <f>'SC-Retro'!S73</f>
        <v>1.253220169955094E-3</v>
      </c>
      <c r="Z33" s="329">
        <f>'SC-Retro'!T73</f>
        <v>8.8262428143795143E-4</v>
      </c>
      <c r="AA33" s="329">
        <f>'SC-Retro'!U73</f>
        <v>5.9216542621988368E-4</v>
      </c>
      <c r="AB33" s="329">
        <f>'SC-Retro'!V73</f>
        <v>3.7877154206370113E-4</v>
      </c>
      <c r="AC33" s="329">
        <f>'SC-Retro'!W73</f>
        <v>2.3173993554766116E-4</v>
      </c>
      <c r="AD33" s="329">
        <f>'SC-Retro'!X73</f>
        <v>1.3576307545184275E-4</v>
      </c>
      <c r="AE33" s="329">
        <f>'SC-Retro'!Y73</f>
        <v>2.6428844831050409E-2</v>
      </c>
      <c r="AF33" s="330">
        <f t="shared" si="9"/>
        <v>0.36612982802075777</v>
      </c>
      <c r="AG33" s="330">
        <f t="shared" si="9"/>
        <v>0.32921010682861684</v>
      </c>
      <c r="AH33" s="330">
        <f t="shared" si="9"/>
        <v>0.37883620112731858</v>
      </c>
      <c r="AI33" s="330">
        <f t="shared" si="9"/>
        <v>0.35243925877474219</v>
      </c>
      <c r="AJ33" s="330">
        <f t="shared" si="9"/>
        <v>0.35981960966213539</v>
      </c>
      <c r="AK33" s="330">
        <f t="shared" si="9"/>
        <v>0.35617270641970472</v>
      </c>
      <c r="AL33" s="330">
        <f t="shared" si="9"/>
        <v>0.33837015102800749</v>
      </c>
      <c r="AM33" s="330">
        <f t="shared" si="9"/>
        <v>0.35256884816216111</v>
      </c>
      <c r="AN33" s="330">
        <f t="shared" si="9"/>
        <v>0.32941200321625902</v>
      </c>
      <c r="AO33" s="330">
        <f t="shared" si="9"/>
        <v>0.3755922784473617</v>
      </c>
      <c r="AP33" s="330">
        <f t="shared" si="10"/>
        <v>0.3323787458159943</v>
      </c>
      <c r="AQ33" s="330">
        <f t="shared" si="10"/>
        <v>0.3618735654174694</v>
      </c>
      <c r="AR33" s="330">
        <f t="shared" si="10"/>
        <v>0</v>
      </c>
      <c r="AS33" s="330">
        <f t="shared" si="10"/>
        <v>0.15544396227329249</v>
      </c>
      <c r="AT33" s="330">
        <f t="shared" si="10"/>
        <v>0.13355289002558285</v>
      </c>
      <c r="AU33" s="330">
        <f t="shared" si="10"/>
        <v>0.12810533907746294</v>
      </c>
      <c r="AV33" s="330">
        <f t="shared" si="10"/>
        <v>0.13376333149273495</v>
      </c>
      <c r="AW33" s="330">
        <f t="shared" si="10"/>
        <v>0.13123976278974853</v>
      </c>
      <c r="AX33" s="330">
        <f t="shared" si="10"/>
        <v>0.11515925240024655</v>
      </c>
      <c r="AY33" s="330">
        <f t="shared" si="10"/>
        <v>0.1352116008856401</v>
      </c>
      <c r="AZ33" s="330">
        <f t="shared" si="10"/>
        <v>0.11088718936977401</v>
      </c>
      <c r="BA33" s="330">
        <f t="shared" si="10"/>
        <v>0.13651415816252757</v>
      </c>
      <c r="BB33" s="330">
        <f t="shared" si="10"/>
        <v>0.12261100923988738</v>
      </c>
      <c r="BC33" s="330">
        <f t="shared" si="10"/>
        <v>0.147108015820168</v>
      </c>
      <c r="BD33" s="330">
        <f t="shared" si="10"/>
        <v>0.15651327885148597</v>
      </c>
    </row>
    <row r="34" spans="1:56" ht="15">
      <c r="A34" s="325" t="str">
        <f>VLOOKUP(CONCATENATE($C34,"-",$B34),[1]ACHIEV!$B$19:$C$100,2,FALSE)</f>
        <v>Retro3Slow</v>
      </c>
      <c r="B34" s="325" t="str">
        <f>'SC-Retro'!$C$7</f>
        <v>Retro</v>
      </c>
      <c r="C34" s="325" t="str">
        <f>'7PSourceSummary'!$D$2</f>
        <v>VRF</v>
      </c>
      <c r="D34" s="325" t="s">
        <v>704</v>
      </c>
      <c r="E34" s="326" t="str">
        <f>'SC-Retro'!$A$9</f>
        <v>HVAC</v>
      </c>
      <c r="F34" s="327">
        <f t="shared" si="6"/>
        <v>7.1027250219745633E-4</v>
      </c>
      <c r="G34" s="327">
        <f>INDEX('SC-Retro'!$A$61:$D$78,MATCH($J34,'SC-Retro'!$D$61:$D$78,0),1)</f>
        <v>3.7783191603703052</v>
      </c>
      <c r="H34" s="327">
        <f>INDEX('SC-Retro'!$A$61:$D$78,MATCH($J34,'SC-Retro'!$D$61:$D$78,0),2)</f>
        <v>65.3946197035295</v>
      </c>
      <c r="I34" s="328" t="str">
        <f>'SC-Retro'!C74</f>
        <v>Lodging</v>
      </c>
      <c r="J34" s="328" t="str">
        <f>'SC-Retro'!D74</f>
        <v>VRF-Retro-Lodging</v>
      </c>
      <c r="K34" s="329">
        <f>'SC-Retro'!E74</f>
        <v>1.7082110411248397E-3</v>
      </c>
      <c r="L34" s="329">
        <f>'SC-Retro'!F74</f>
        <v>2.6949770503161908E-3</v>
      </c>
      <c r="M34" s="329">
        <f>'SC-Retro'!G74</f>
        <v>5.4090154534170562E-3</v>
      </c>
      <c r="N34" s="329">
        <f>'SC-Retro'!H74</f>
        <v>9.4839690087484309E-3</v>
      </c>
      <c r="O34" s="329">
        <f>'SC-Retro'!I74</f>
        <v>1.4782147148991566E-2</v>
      </c>
      <c r="P34" s="329">
        <f>'SC-Retro'!J74</f>
        <v>2.0722794179413619E-2</v>
      </c>
      <c r="Q34" s="329">
        <f>'SC-Retro'!K74</f>
        <v>2.6403935330704065E-2</v>
      </c>
      <c r="R34" s="329">
        <f>'SC-Retro'!L74</f>
        <v>3.0833426128840918E-2</v>
      </c>
      <c r="S34" s="329">
        <f>'SC-Retro'!M74</f>
        <v>3.3231808582398541E-2</v>
      </c>
      <c r="T34" s="329">
        <f>'SC-Retro'!N74</f>
        <v>3.3261207048515561E-2</v>
      </c>
      <c r="U34" s="329">
        <f>'SC-Retro'!O74</f>
        <v>3.1071841360354624E-2</v>
      </c>
      <c r="V34" s="329">
        <f>'SC-Retro'!P74</f>
        <v>2.7217843750327E-2</v>
      </c>
      <c r="W34" s="329">
        <f>'SC-Retro'!Q74</f>
        <v>2.2485068587255772E-2</v>
      </c>
      <c r="X34" s="329">
        <f>'SC-Retro'!R74</f>
        <v>1.7550457918745696E-2</v>
      </c>
      <c r="Y34" s="329">
        <f>'SC-Retro'!S74</f>
        <v>1.2972871714379055E-2</v>
      </c>
      <c r="Z34" s="329">
        <f>'SC-Retro'!T74</f>
        <v>9.1064421487885364E-3</v>
      </c>
      <c r="AA34" s="329">
        <f>'SC-Retro'!U74</f>
        <v>6.087143149190362E-3</v>
      </c>
      <c r="AB34" s="329">
        <f>'SC-Retro'!V74</f>
        <v>3.8800982804894431E-3</v>
      </c>
      <c r="AC34" s="329">
        <f>'SC-Retro'!W74</f>
        <v>2.3650703799766451E-3</v>
      </c>
      <c r="AD34" s="329">
        <f>'SC-Retro'!X74</f>
        <v>1.3811008580253308E-3</v>
      </c>
      <c r="AE34" s="329">
        <f>'SC-Retro'!Y74</f>
        <v>0.29500394287964382</v>
      </c>
      <c r="AF34" s="330">
        <f t="shared" si="9"/>
        <v>0.23692000930432178</v>
      </c>
      <c r="AG34" s="330">
        <f t="shared" si="9"/>
        <v>0.21302952014193899</v>
      </c>
      <c r="AH34" s="330">
        <f t="shared" si="9"/>
        <v>0.24514221302616632</v>
      </c>
      <c r="AI34" s="330">
        <f t="shared" si="9"/>
        <v>0.2280609392561869</v>
      </c>
      <c r="AJ34" s="330">
        <f t="shared" si="9"/>
        <v>0.23283671185674984</v>
      </c>
      <c r="AK34" s="330">
        <f t="shared" si="9"/>
        <v>0.23047682669033384</v>
      </c>
      <c r="AL34" s="330">
        <f t="shared" si="9"/>
        <v>0.21895691963484398</v>
      </c>
      <c r="AM34" s="330">
        <f t="shared" si="9"/>
        <v>0.2281447956276795</v>
      </c>
      <c r="AN34" s="330">
        <f t="shared" si="9"/>
        <v>0.21316016585932637</v>
      </c>
      <c r="AO34" s="330">
        <f t="shared" si="9"/>
        <v>0.24304309371738847</v>
      </c>
      <c r="AP34" s="330">
        <f t="shared" si="10"/>
        <v>0.21507992390835637</v>
      </c>
      <c r="AQ34" s="330">
        <f t="shared" si="10"/>
        <v>0.23416581202674966</v>
      </c>
      <c r="AR34" s="330">
        <f t="shared" si="10"/>
        <v>0</v>
      </c>
      <c r="AS34" s="330">
        <f t="shared" si="10"/>
        <v>0.10058668310958033</v>
      </c>
      <c r="AT34" s="330">
        <f t="shared" si="10"/>
        <v>8.6421125857263512E-2</v>
      </c>
      <c r="AU34" s="330">
        <f t="shared" si="10"/>
        <v>8.2896054359288859E-2</v>
      </c>
      <c r="AV34" s="330">
        <f t="shared" si="10"/>
        <v>8.6557301034864365E-2</v>
      </c>
      <c r="AW34" s="330">
        <f t="shared" si="10"/>
        <v>8.4924317664392443E-2</v>
      </c>
      <c r="AX34" s="330">
        <f t="shared" si="10"/>
        <v>7.4518733689729083E-2</v>
      </c>
      <c r="AY34" s="330">
        <f t="shared" si="10"/>
        <v>8.7494465864884158E-2</v>
      </c>
      <c r="AZ34" s="330">
        <f t="shared" si="10"/>
        <v>7.1754312068033677E-2</v>
      </c>
      <c r="BA34" s="330">
        <f t="shared" si="10"/>
        <v>8.8337341420333546E-2</v>
      </c>
      <c r="BB34" s="330">
        <f t="shared" si="10"/>
        <v>7.9340712574446318E-2</v>
      </c>
      <c r="BC34" s="330">
        <f t="shared" si="10"/>
        <v>9.5192551410693965E-2</v>
      </c>
      <c r="BD34" s="330">
        <f t="shared" si="10"/>
        <v>0.10127863026675239</v>
      </c>
    </row>
    <row r="35" spans="1:56" ht="15">
      <c r="A35" s="325" t="str">
        <f>VLOOKUP(CONCATENATE($C35,"-",$B35),[1]ACHIEV!$B$19:$C$100,2,FALSE)</f>
        <v>Retro3Slow</v>
      </c>
      <c r="B35" s="325" t="str">
        <f>'SC-Retro'!$C$7</f>
        <v>Retro</v>
      </c>
      <c r="C35" s="325" t="str">
        <f>'7PSourceSummary'!$D$2</f>
        <v>VRF</v>
      </c>
      <c r="D35" s="325" t="s">
        <v>704</v>
      </c>
      <c r="E35" s="326" t="str">
        <f>'SC-Retro'!$A$9</f>
        <v>HVAC</v>
      </c>
      <c r="F35" s="327">
        <f t="shared" si="6"/>
        <v>5.1743612828498726E-4</v>
      </c>
      <c r="G35" s="327">
        <f>INDEX('SC-Retro'!$A$61:$D$78,MATCH($J35,'SC-Retro'!$D$61:$D$78,0),1)</f>
        <v>4.2670789979819048</v>
      </c>
      <c r="H35" s="327">
        <f>INDEX('SC-Retro'!$A$61:$D$78,MATCH($J35,'SC-Retro'!$D$61:$D$78,0),2)</f>
        <v>107.04775193592003</v>
      </c>
      <c r="I35" s="328" t="str">
        <f>'SC-Retro'!C75</f>
        <v>Hospital</v>
      </c>
      <c r="J35" s="328" t="str">
        <f>'SC-Retro'!D75</f>
        <v>VRF-Retro-Hospital</v>
      </c>
      <c r="K35" s="329">
        <f>'SC-Retro'!E75</f>
        <v>1.1908251218575882E-3</v>
      </c>
      <c r="L35" s="329">
        <f>'SC-Retro'!F75</f>
        <v>1.9415981437934549E-3</v>
      </c>
      <c r="M35" s="329">
        <f>'SC-Retro'!G75</f>
        <v>4.0022102308620439E-3</v>
      </c>
      <c r="N35" s="329">
        <f>'SC-Retro'!H75</f>
        <v>7.1896859641501212E-3</v>
      </c>
      <c r="O35" s="329">
        <f>'SC-Retro'!I75</f>
        <v>1.1419791479753276E-2</v>
      </c>
      <c r="P35" s="329">
        <f>'SC-Retro'!J75</f>
        <v>1.6211863385389848E-2</v>
      </c>
      <c r="Q35" s="329">
        <f>'SC-Retro'!K75</f>
        <v>2.0879232649345613E-2</v>
      </c>
      <c r="R35" s="329">
        <f>'SC-Retro'!L75</f>
        <v>2.4620036114833758E-2</v>
      </c>
      <c r="S35" s="329">
        <f>'SC-Retro'!M75</f>
        <v>2.6753942900321032E-2</v>
      </c>
      <c r="T35" s="329">
        <f>'SC-Retro'!N75</f>
        <v>2.6994203238603482E-2</v>
      </c>
      <c r="U35" s="329">
        <f>'SC-Retro'!O75</f>
        <v>2.5432268270569793E-2</v>
      </c>
      <c r="V35" s="329">
        <f>'SC-Retro'!P75</f>
        <v>2.2506294439995477E-2</v>
      </c>
      <c r="W35" s="329">
        <f>'SC-Retro'!Q75</f>
        <v>1.8791095989954161E-2</v>
      </c>
      <c r="X35" s="329">
        <f>'SC-Retro'!R75</f>
        <v>1.4845715406270879E-2</v>
      </c>
      <c r="Y35" s="329">
        <f>'SC-Retro'!S75</f>
        <v>1.108857386644894E-2</v>
      </c>
      <c r="Z35" s="329">
        <f>'SC-Retro'!T75</f>
        <v>7.8620515644572779E-3</v>
      </c>
      <c r="AA35" s="329">
        <f>'SC-Retro'!U75</f>
        <v>5.3058436992480668E-3</v>
      </c>
      <c r="AB35" s="329">
        <f>'SC-Retro'!V75</f>
        <v>3.4135685168909546E-3</v>
      </c>
      <c r="AC35" s="329">
        <f>'SC-Retro'!W75</f>
        <v>2.0989053556715025E-3</v>
      </c>
      <c r="AD35" s="329">
        <f>'SC-Retro'!X75</f>
        <v>1.2355407985890222E-3</v>
      </c>
      <c r="AE35" s="329">
        <f>'SC-Retro'!Y75</f>
        <v>0.20683086342303139</v>
      </c>
      <c r="AF35" s="330">
        <f t="shared" si="9"/>
        <v>0.20224030812596591</v>
      </c>
      <c r="AG35" s="330">
        <f t="shared" si="9"/>
        <v>0.18577156108393159</v>
      </c>
      <c r="AH35" s="330">
        <f t="shared" si="9"/>
        <v>0.21684894945341249</v>
      </c>
      <c r="AI35" s="330">
        <f t="shared" si="9"/>
        <v>0.20091820453132025</v>
      </c>
      <c r="AJ35" s="330">
        <f t="shared" si="9"/>
        <v>0.21115821504482141</v>
      </c>
      <c r="AK35" s="330">
        <f t="shared" si="9"/>
        <v>0.21432404635691801</v>
      </c>
      <c r="AL35" s="330">
        <f t="shared" si="9"/>
        <v>0.20946103708123776</v>
      </c>
      <c r="AM35" s="330">
        <f t="shared" si="9"/>
        <v>0.22667489995401413</v>
      </c>
      <c r="AN35" s="330">
        <f t="shared" si="9"/>
        <v>0.19872719969006652</v>
      </c>
      <c r="AO35" s="330">
        <f t="shared" si="9"/>
        <v>0.21940096569045661</v>
      </c>
      <c r="AP35" s="330">
        <f t="shared" si="10"/>
        <v>0.19288636969427064</v>
      </c>
      <c r="AQ35" s="330">
        <f t="shared" si="10"/>
        <v>0.20143592394283161</v>
      </c>
      <c r="AR35" s="330">
        <f t="shared" si="10"/>
        <v>0</v>
      </c>
      <c r="AS35" s="330">
        <f t="shared" si="10"/>
        <v>0.15820914094548835</v>
      </c>
      <c r="AT35" s="330">
        <f t="shared" si="10"/>
        <v>0.13925475670373497</v>
      </c>
      <c r="AU35" s="330">
        <f t="shared" si="10"/>
        <v>0.14178496722053802</v>
      </c>
      <c r="AV35" s="330">
        <f t="shared" si="10"/>
        <v>0.14546520847780869</v>
      </c>
      <c r="AW35" s="330">
        <f t="shared" si="10"/>
        <v>0.1494859260251708</v>
      </c>
      <c r="AX35" s="330">
        <f t="shared" si="10"/>
        <v>0.1396009408503959</v>
      </c>
      <c r="AY35" s="330">
        <f t="shared" si="10"/>
        <v>0.15990622795665918</v>
      </c>
      <c r="AZ35" s="330">
        <f t="shared" si="10"/>
        <v>0.14505078189927448</v>
      </c>
      <c r="BA35" s="330">
        <f t="shared" si="10"/>
        <v>0.15548721462664003</v>
      </c>
      <c r="BB35" s="330">
        <f t="shared" si="10"/>
        <v>0.1421241613408209</v>
      </c>
      <c r="BC35" s="330">
        <f t="shared" si="10"/>
        <v>0.15316636637865069</v>
      </c>
      <c r="BD35" s="330">
        <f t="shared" si="10"/>
        <v>0.15769562490747513</v>
      </c>
    </row>
    <row r="36" spans="1:56" ht="15">
      <c r="A36" s="325" t="str">
        <f>VLOOKUP(CONCATENATE($C36,"-",$B36),[1]ACHIEV!$B$19:$C$100,2,FALSE)</f>
        <v>Retro3Slow</v>
      </c>
      <c r="B36" s="325" t="str">
        <f>'SC-Retro'!$C$7</f>
        <v>Retro</v>
      </c>
      <c r="C36" s="325" t="str">
        <f>'7PSourceSummary'!$D$2</f>
        <v>VRF</v>
      </c>
      <c r="D36" s="325" t="s">
        <v>704</v>
      </c>
      <c r="E36" s="326" t="str">
        <f>'SC-Retro'!$A$9</f>
        <v>HVAC</v>
      </c>
      <c r="F36" s="327">
        <f t="shared" si="6"/>
        <v>4.8344255567495765E-4</v>
      </c>
      <c r="G36" s="327">
        <f>INDEX('SC-Retro'!$A$61:$D$78,MATCH($J36,'SC-Retro'!$D$61:$D$78,0),1)</f>
        <v>3.9867482444425235</v>
      </c>
      <c r="H36" s="327">
        <f>INDEX('SC-Retro'!$A$61:$D$78,MATCH($J36,'SC-Retro'!$D$61:$D$78,0),2)</f>
        <v>81.46079398016785</v>
      </c>
      <c r="I36" s="328" t="str">
        <f>'SC-Retro'!C76</f>
        <v>Residential Care</v>
      </c>
      <c r="J36" s="328" t="str">
        <f>'SC-Retro'!D76</f>
        <v>VRF-Retro-Residential Care</v>
      </c>
      <c r="K36" s="329">
        <f>'SC-Retro'!E76</f>
        <v>6.8192420235217537E-3</v>
      </c>
      <c r="L36" s="329">
        <f>'SC-Retro'!F76</f>
        <v>1.1067750951769853E-2</v>
      </c>
      <c r="M36" s="329">
        <f>'SC-Retro'!G76</f>
        <v>2.2759839390206794E-2</v>
      </c>
      <c r="N36" s="329">
        <f>'SC-Retro'!H76</f>
        <v>4.0775101082820155E-2</v>
      </c>
      <c r="O36" s="329">
        <f>'SC-Retro'!I76</f>
        <v>6.4637901889341126E-2</v>
      </c>
      <c r="P36" s="329">
        <f>'SC-Retro'!J76</f>
        <v>9.1706990426000931E-2</v>
      </c>
      <c r="Q36" s="329">
        <f>'SC-Retro'!K76</f>
        <v>0.11809450487366789</v>
      </c>
      <c r="R36" s="329">
        <f>'SC-Retro'!L76</f>
        <v>0.1391915382815542</v>
      </c>
      <c r="S36" s="329">
        <f>'SC-Retro'!M76</f>
        <v>0.15119801539839314</v>
      </c>
      <c r="T36" s="329">
        <f>'SC-Retro'!N76</f>
        <v>0.15249028445944826</v>
      </c>
      <c r="U36" s="329">
        <f>'SC-Retro'!O76</f>
        <v>0.14351273912280735</v>
      </c>
      <c r="V36" s="329">
        <f>'SC-Retro'!P76</f>
        <v>0.12668258053277529</v>
      </c>
      <c r="W36" s="329">
        <f>'SC-Retro'!Q76</f>
        <v>0.10535532247808764</v>
      </c>
      <c r="X36" s="329">
        <f>'SC-Retro'!R76</f>
        <v>8.2727892775599748E-2</v>
      </c>
      <c r="Y36" s="329">
        <f>'SC-Retro'!S76</f>
        <v>6.1395620531824159E-2</v>
      </c>
      <c r="Z36" s="329">
        <f>'SC-Retro'!T76</f>
        <v>4.3250381153446239E-2</v>
      </c>
      <c r="AA36" s="329">
        <f>'SC-Retro'!U76</f>
        <v>2.8987354493343127E-2</v>
      </c>
      <c r="AB36" s="329">
        <f>'SC-Retro'!V76</f>
        <v>1.8523487048653468E-2</v>
      </c>
      <c r="AC36" s="329">
        <f>'SC-Retro'!W76</f>
        <v>1.1316625110290024E-2</v>
      </c>
      <c r="AD36" s="329">
        <f>'SC-Retro'!X76</f>
        <v>6.6227378722102338E-3</v>
      </c>
      <c r="AE36" s="329">
        <f>'SC-Retro'!Y76</f>
        <v>1.1776667144504536</v>
      </c>
      <c r="AF36" s="330">
        <f t="shared" si="9"/>
        <v>0.18895389416461159</v>
      </c>
      <c r="AG36" s="330">
        <f t="shared" si="9"/>
        <v>0.17356708075219282</v>
      </c>
      <c r="AH36" s="330">
        <f t="shared" si="9"/>
        <v>0.20260280368642566</v>
      </c>
      <c r="AI36" s="330">
        <f t="shared" si="9"/>
        <v>0.18771864771442459</v>
      </c>
      <c r="AJ36" s="330">
        <f t="shared" si="9"/>
        <v>0.19728592874134751</v>
      </c>
      <c r="AK36" s="330">
        <f t="shared" si="9"/>
        <v>0.20024377705671068</v>
      </c>
      <c r="AL36" s="330">
        <f t="shared" si="9"/>
        <v>0.1957002488722793</v>
      </c>
      <c r="AM36" s="330">
        <f t="shared" si="9"/>
        <v>0.21178322685805659</v>
      </c>
      <c r="AN36" s="330">
        <f t="shared" si="9"/>
        <v>0.18567158350291957</v>
      </c>
      <c r="AO36" s="330">
        <f t="shared" si="9"/>
        <v>0.20498716222715957</v>
      </c>
      <c r="AP36" s="330">
        <f t="shared" si="10"/>
        <v>0.18021447367607094</v>
      </c>
      <c r="AQ36" s="330">
        <f t="shared" si="10"/>
        <v>0.18820235494270249</v>
      </c>
      <c r="AR36" s="330">
        <f t="shared" si="10"/>
        <v>0</v>
      </c>
      <c r="AS36" s="330">
        <f t="shared" si="10"/>
        <v>0.14781540609336996</v>
      </c>
      <c r="AT36" s="330">
        <f t="shared" si="10"/>
        <v>0.13010625232892409</v>
      </c>
      <c r="AU36" s="330">
        <f t="shared" si="10"/>
        <v>0.13247023770175295</v>
      </c>
      <c r="AV36" s="330">
        <f t="shared" si="10"/>
        <v>0.13590870119832471</v>
      </c>
      <c r="AW36" s="330">
        <f t="shared" si="10"/>
        <v>0.13966527299625167</v>
      </c>
      <c r="AX36" s="330">
        <f t="shared" si="10"/>
        <v>0.13042969350252478</v>
      </c>
      <c r="AY36" s="330">
        <f t="shared" si="10"/>
        <v>0.14940100098525069</v>
      </c>
      <c r="AZ36" s="330">
        <f t="shared" si="10"/>
        <v>0.13552150085935677</v>
      </c>
      <c r="BA36" s="330">
        <f t="shared" si="10"/>
        <v>0.14527229991270105</v>
      </c>
      <c r="BB36" s="330">
        <f t="shared" si="10"/>
        <v>0.13278714806694716</v>
      </c>
      <c r="BC36" s="330">
        <f t="shared" si="10"/>
        <v>0.14310392250917392</v>
      </c>
      <c r="BD36" s="330">
        <f t="shared" si="10"/>
        <v>0.1473356260930441</v>
      </c>
    </row>
    <row r="37" spans="1:56" ht="15">
      <c r="A37" s="325" t="str">
        <f>VLOOKUP(CONCATENATE($C37,"-",$B37),[1]ACHIEV!$B$19:$C$100,2,FALSE)</f>
        <v>Retro3Slow</v>
      </c>
      <c r="B37" s="325" t="str">
        <f>'SC-Retro'!$C$7</f>
        <v>Retro</v>
      </c>
      <c r="C37" s="325" t="str">
        <f>'7PSourceSummary'!$D$2</f>
        <v>VRF</v>
      </c>
      <c r="D37" s="325" t="s">
        <v>704</v>
      </c>
      <c r="E37" s="326" t="str">
        <f>'SC-Retro'!$A$9</f>
        <v>HVAC</v>
      </c>
      <c r="F37" s="327">
        <f t="shared" si="6"/>
        <v>6.0272446549365448E-4</v>
      </c>
      <c r="G37" s="327">
        <f>INDEX('SC-Retro'!$A$61:$D$78,MATCH($J37,'SC-Retro'!$D$61:$D$78,0),1)</f>
        <v>3.206213656523532</v>
      </c>
      <c r="H37" s="327">
        <f>INDEX('SC-Retro'!$A$61:$D$78,MATCH($J37,'SC-Retro'!$D$61:$D$78,0),2)</f>
        <v>76.455858690214015</v>
      </c>
      <c r="I37" s="328" t="str">
        <f>'SC-Retro'!C77</f>
        <v>Assembly</v>
      </c>
      <c r="J37" s="328" t="str">
        <f>'SC-Retro'!D77</f>
        <v>VRF-Retro-Assembly</v>
      </c>
      <c r="K37" s="329">
        <f>'SC-Retro'!E77</f>
        <v>4.4833383011021799E-2</v>
      </c>
      <c r="L37" s="329">
        <f>'SC-Retro'!F77</f>
        <v>7.0754617139629092E-2</v>
      </c>
      <c r="M37" s="329">
        <f>'SC-Retro'!G77</f>
        <v>0.14206636593822031</v>
      </c>
      <c r="N37" s="329">
        <f>'SC-Retro'!H77</f>
        <v>0.24899901467703994</v>
      </c>
      <c r="O37" s="329">
        <f>'SC-Retro'!I77</f>
        <v>0.38827217980558681</v>
      </c>
      <c r="P37" s="329">
        <f>'SC-Retro'!J77</f>
        <v>0.5444522874243708</v>
      </c>
      <c r="Q37" s="329">
        <f>'SC-Retro'!K77</f>
        <v>0.69379021507631178</v>
      </c>
      <c r="R37" s="329">
        <f>'SC-Retro'!L77</f>
        <v>0.80899808481717483</v>
      </c>
      <c r="S37" s="329">
        <f>'SC-Retro'!M77</f>
        <v>0.87092103097967721</v>
      </c>
      <c r="T37" s="329">
        <f>'SC-Retro'!N77</f>
        <v>0.87229583878173134</v>
      </c>
      <c r="U37" s="329">
        <f>'SC-Retro'!O77</f>
        <v>0.81717710087681628</v>
      </c>
      <c r="V37" s="329">
        <f>'SC-Retro'!P77</f>
        <v>0.71817492545337591</v>
      </c>
      <c r="W37" s="329">
        <f>'SC-Retro'!Q77</f>
        <v>0.59504244746840906</v>
      </c>
      <c r="X37" s="329">
        <f>'SC-Retro'!R77</f>
        <v>0.46694635518043043</v>
      </c>
      <c r="Y37" s="329">
        <f>'SC-Retro'!S77</f>
        <v>0.34749662328211378</v>
      </c>
      <c r="Z37" s="329">
        <f>'SC-Retro'!T77</f>
        <v>0.24581170612899281</v>
      </c>
      <c r="AA37" s="329">
        <f>'SC-Retro'!U77</f>
        <v>0.16549579416412954</v>
      </c>
      <c r="AB37" s="329">
        <f>'SC-Retro'!V77</f>
        <v>0.10626479237708142</v>
      </c>
      <c r="AC37" s="329">
        <f>'SC-Retro'!W77</f>
        <v>6.5237887233422401E-2</v>
      </c>
      <c r="AD37" s="329">
        <f>'SC-Retro'!X77</f>
        <v>3.8371236596641371E-2</v>
      </c>
      <c r="AE37" s="329">
        <f>'SC-Retro'!Y77</f>
        <v>7.4406346207055067</v>
      </c>
      <c r="AF37" s="330">
        <f t="shared" si="9"/>
        <v>0.20104605701460923</v>
      </c>
      <c r="AG37" s="330">
        <f t="shared" si="9"/>
        <v>0.18077301777089644</v>
      </c>
      <c r="AH37" s="330">
        <f t="shared" si="9"/>
        <v>0.20802327115157293</v>
      </c>
      <c r="AI37" s="330">
        <f t="shared" si="9"/>
        <v>0.19352840957223572</v>
      </c>
      <c r="AJ37" s="330">
        <f t="shared" si="9"/>
        <v>0.19758104427101408</v>
      </c>
      <c r="AK37" s="330">
        <f t="shared" si="9"/>
        <v>0.19557848818000118</v>
      </c>
      <c r="AL37" s="330">
        <f t="shared" si="9"/>
        <v>0.18580290232939417</v>
      </c>
      <c r="AM37" s="330">
        <f t="shared" si="9"/>
        <v>0.19359956858026398</v>
      </c>
      <c r="AN37" s="330">
        <f t="shared" si="9"/>
        <v>0.18088388137597439</v>
      </c>
      <c r="AO37" s="330">
        <f t="shared" si="9"/>
        <v>0.20624199627541448</v>
      </c>
      <c r="AP37" s="330">
        <f t="shared" si="10"/>
        <v>0.1825129535143423</v>
      </c>
      <c r="AQ37" s="330">
        <f t="shared" si="10"/>
        <v>0.19870889476089262</v>
      </c>
      <c r="AR37" s="330">
        <f t="shared" si="10"/>
        <v>0</v>
      </c>
      <c r="AS37" s="330">
        <f t="shared" si="10"/>
        <v>8.5356049439384463E-2</v>
      </c>
      <c r="AT37" s="330">
        <f t="shared" si="10"/>
        <v>7.333541243470304E-2</v>
      </c>
      <c r="AU37" s="330">
        <f t="shared" si="10"/>
        <v>7.0344100187825387E-2</v>
      </c>
      <c r="AV37" s="330">
        <f t="shared" si="10"/>
        <v>7.3450968240227038E-2</v>
      </c>
      <c r="AW37" s="330">
        <f t="shared" si="10"/>
        <v>7.2065247934171753E-2</v>
      </c>
      <c r="AX37" s="330">
        <f t="shared" si="10"/>
        <v>6.3235256600036205E-2</v>
      </c>
      <c r="AY37" s="330">
        <f t="shared" si="10"/>
        <v>7.4246229452656895E-2</v>
      </c>
      <c r="AZ37" s="330">
        <f t="shared" si="10"/>
        <v>6.0889418151862322E-2</v>
      </c>
      <c r="BA37" s="330">
        <f t="shared" si="10"/>
        <v>7.4961478483224986E-2</v>
      </c>
      <c r="BB37" s="330">
        <f t="shared" si="10"/>
        <v>6.7327101120162269E-2</v>
      </c>
      <c r="BC37" s="330">
        <f t="shared" si="10"/>
        <v>8.07786863358501E-2</v>
      </c>
      <c r="BD37" s="330">
        <f t="shared" si="10"/>
        <v>8.5943223346815908E-2</v>
      </c>
    </row>
    <row r="38" spans="1:56" ht="15">
      <c r="A38" s="325" t="str">
        <f>VLOOKUP(CONCATENATE($C38,"-",$B38),[1]ACHIEV!$B$19:$C$100,2,FALSE)</f>
        <v>Retro3Slow</v>
      </c>
      <c r="B38" s="325" t="str">
        <f>'SC-Retro'!$C$7</f>
        <v>Retro</v>
      </c>
      <c r="C38" s="325" t="str">
        <f>'7PSourceSummary'!$D$2</f>
        <v>VRF</v>
      </c>
      <c r="D38" s="325" t="s">
        <v>704</v>
      </c>
      <c r="E38" s="326" t="str">
        <f>'SC-Retro'!$A$9</f>
        <v>HVAC</v>
      </c>
      <c r="F38" s="327">
        <f t="shared" si="6"/>
        <v>8.1049940273703145E-4</v>
      </c>
      <c r="G38" s="327">
        <f>INDEX('SC-Retro'!$A$61:$D$78,MATCH($J38,'SC-Retro'!$D$61:$D$78,0),1)</f>
        <v>4.3114796269822158</v>
      </c>
      <c r="H38" s="327">
        <f>INDEX('SC-Retro'!$A$61:$D$78,MATCH($J38,'SC-Retro'!$D$61:$D$78,0),2)</f>
        <v>54.435515240149712</v>
      </c>
      <c r="I38" s="328" t="str">
        <f>'SC-Retro'!C78</f>
        <v>Other</v>
      </c>
      <c r="J38" s="328" t="str">
        <f>'SC-Retro'!D78</f>
        <v>VRF-Retro-Other</v>
      </c>
      <c r="K38" s="329">
        <f>'SC-Retro'!E78</f>
        <v>3.9253918638358937E-3</v>
      </c>
      <c r="L38" s="329">
        <f>'SC-Retro'!F78</f>
        <v>6.3460582002838198E-3</v>
      </c>
      <c r="M38" s="329">
        <f>'SC-Retro'!G78</f>
        <v>1.2966230072704218E-2</v>
      </c>
      <c r="N38" s="329">
        <f>'SC-Retro'!H78</f>
        <v>2.3132095309610107E-2</v>
      </c>
      <c r="O38" s="329">
        <f>'SC-Retro'!I78</f>
        <v>3.6597066414947338E-2</v>
      </c>
      <c r="P38" s="329">
        <f>'SC-Retro'!J78</f>
        <v>5.1801977423570685E-2</v>
      </c>
      <c r="Q38" s="329">
        <f>'SC-Retro'!K78</f>
        <v>6.6758292097304897E-2</v>
      </c>
      <c r="R38" s="329">
        <f>'SC-Retro'!L78</f>
        <v>7.8771150400915063E-2</v>
      </c>
      <c r="S38" s="329">
        <f>'SC-Retro'!M78</f>
        <v>8.5848244339503096E-2</v>
      </c>
      <c r="T38" s="329">
        <f>'SC-Retro'!N78</f>
        <v>8.6914045767081019E-2</v>
      </c>
      <c r="U38" s="329">
        <f>'SC-Retro'!O78</f>
        <v>8.1972728184726645E-2</v>
      </c>
      <c r="V38" s="329">
        <f>'SC-Retro'!P78</f>
        <v>7.2520369908415774E-2</v>
      </c>
      <c r="W38" s="329">
        <f>'SC-Retro'!Q78</f>
        <v>6.0339006555519416E-2</v>
      </c>
      <c r="X38" s="329">
        <f>'SC-Retro'!R78</f>
        <v>4.7345213558041215E-2</v>
      </c>
      <c r="Y38" s="329">
        <f>'SC-Retro'!S78</f>
        <v>3.5103408089219447E-2</v>
      </c>
      <c r="Z38" s="329">
        <f>'SC-Retro'!T78</f>
        <v>2.4713586507101461E-2</v>
      </c>
      <c r="AA38" s="329">
        <f>'SC-Retro'!U78</f>
        <v>1.6533803320190731E-2</v>
      </c>
      <c r="AB38" s="329">
        <f>'SC-Retro'!V78</f>
        <v>1.0554400188837515E-2</v>
      </c>
      <c r="AC38" s="329">
        <f>'SC-Retro'!W78</f>
        <v>6.4384416549542346E-3</v>
      </c>
      <c r="AD38" s="329">
        <f>'SC-Retro'!X78</f>
        <v>3.7613474886685626E-3</v>
      </c>
      <c r="AE38" s="329">
        <f>'SC-Retro'!Y78</f>
        <v>0.59758044894215423</v>
      </c>
      <c r="AF38" s="330">
        <f t="shared" si="9"/>
        <v>0.27035190781498397</v>
      </c>
      <c r="AG38" s="330">
        <f t="shared" si="9"/>
        <v>0.24309022002994315</v>
      </c>
      <c r="AH38" s="330">
        <f t="shared" si="9"/>
        <v>0.27973435072966768</v>
      </c>
      <c r="AI38" s="330">
        <f t="shared" si="9"/>
        <v>0.26024273005489279</v>
      </c>
      <c r="AJ38" s="330">
        <f t="shared" si="9"/>
        <v>0.2656924142653736</v>
      </c>
      <c r="AK38" s="330">
        <f t="shared" si="9"/>
        <v>0.26299952454770797</v>
      </c>
      <c r="AL38" s="330">
        <f t="shared" si="9"/>
        <v>0.24985403776738913</v>
      </c>
      <c r="AM38" s="330">
        <f t="shared" si="9"/>
        <v>0.26033841944002339</v>
      </c>
      <c r="AN38" s="330">
        <f t="shared" si="9"/>
        <v>0.24323930122847615</v>
      </c>
      <c r="AO38" s="330">
        <f t="shared" si="9"/>
        <v>0.27733902366748442</v>
      </c>
      <c r="AP38" s="330">
        <f t="shared" si="10"/>
        <v>0.24542995727573202</v>
      </c>
      <c r="AQ38" s="330">
        <f t="shared" si="10"/>
        <v>0.26720906441109898</v>
      </c>
      <c r="AR38" s="330">
        <f t="shared" si="10"/>
        <v>0</v>
      </c>
      <c r="AS38" s="330">
        <f t="shared" si="10"/>
        <v>0.11478051921113196</v>
      </c>
      <c r="AT38" s="330">
        <f t="shared" si="10"/>
        <v>9.8616053239382676E-2</v>
      </c>
      <c r="AU38" s="330">
        <f t="shared" si="10"/>
        <v>9.4593557176428616E-2</v>
      </c>
      <c r="AV38" s="330">
        <f t="shared" si="10"/>
        <v>9.8771444162967112E-2</v>
      </c>
      <c r="AW38" s="330">
        <f t="shared" si="10"/>
        <v>9.6908029709567578E-2</v>
      </c>
      <c r="AX38" s="330">
        <f t="shared" si="10"/>
        <v>8.5034108685591206E-2</v>
      </c>
      <c r="AY38" s="330">
        <f t="shared" si="10"/>
        <v>9.9840852780993597E-2</v>
      </c>
      <c r="AZ38" s="330">
        <f t="shared" si="10"/>
        <v>8.187959817537778E-2</v>
      </c>
      <c r="BA38" s="330">
        <f t="shared" si="10"/>
        <v>0.10080266691875035</v>
      </c>
      <c r="BB38" s="330">
        <f t="shared" si="10"/>
        <v>9.05365193716062E-2</v>
      </c>
      <c r="BC38" s="330">
        <f t="shared" si="10"/>
        <v>0.10862521894721031</v>
      </c>
      <c r="BD38" s="330">
        <f t="shared" si="10"/>
        <v>0.11557010737043485</v>
      </c>
    </row>
    <row r="39" spans="1:56" ht="15">
      <c r="A39" s="310"/>
      <c r="B39" s="310"/>
      <c r="C39" s="310"/>
      <c r="D39" s="310"/>
      <c r="E39" s="311"/>
      <c r="F39" s="312"/>
      <c r="G39" s="313"/>
      <c r="H39" s="313"/>
      <c r="I39" s="161"/>
      <c r="J39" s="161"/>
      <c r="K39" s="314"/>
      <c r="L39" s="314"/>
      <c r="M39" s="314"/>
      <c r="N39" s="314"/>
      <c r="O39" s="314"/>
      <c r="P39" s="314"/>
      <c r="Q39" s="314"/>
      <c r="R39" s="314"/>
      <c r="S39" s="314"/>
      <c r="T39" s="314"/>
      <c r="U39" s="314"/>
      <c r="V39" s="314"/>
      <c r="W39" s="314"/>
      <c r="X39" s="314"/>
      <c r="Y39" s="314"/>
      <c r="Z39" s="314"/>
      <c r="AA39" s="314"/>
      <c r="AB39" s="314"/>
      <c r="AC39" s="314"/>
      <c r="AD39" s="314"/>
      <c r="AE39" s="314"/>
      <c r="AF39" s="315"/>
      <c r="AG39" s="315"/>
      <c r="AH39" s="315"/>
      <c r="AI39" s="315"/>
      <c r="AJ39" s="315"/>
      <c r="AK39" s="315"/>
      <c r="AL39" s="315"/>
      <c r="AM39" s="315"/>
      <c r="AN39" s="315"/>
      <c r="AO39" s="315"/>
      <c r="AP39" s="315"/>
      <c r="AQ39" s="315"/>
      <c r="AR39" s="315"/>
      <c r="AS39" s="315"/>
      <c r="AT39" s="315"/>
      <c r="AU39" s="315"/>
      <c r="AV39" s="315"/>
      <c r="AW39" s="315"/>
      <c r="AX39" s="315"/>
      <c r="AY39" s="315"/>
      <c r="AZ39" s="315"/>
      <c r="BA39" s="315"/>
      <c r="BB39" s="315"/>
      <c r="BC39" s="315"/>
      <c r="BD39" s="315"/>
    </row>
    <row r="40" spans="1:56" ht="15">
      <c r="A40" s="310"/>
      <c r="B40" s="310"/>
      <c r="C40" s="310"/>
      <c r="D40" s="310"/>
      <c r="E40" s="311"/>
      <c r="F40" s="312"/>
      <c r="G40" s="313"/>
      <c r="H40" s="313"/>
      <c r="I40" s="161"/>
      <c r="J40" s="161"/>
      <c r="K40" s="314"/>
      <c r="L40" s="314"/>
      <c r="M40" s="314"/>
      <c r="N40" s="314"/>
      <c r="O40" s="314"/>
      <c r="P40" s="314"/>
      <c r="Q40" s="314"/>
      <c r="R40" s="314"/>
      <c r="S40" s="314"/>
      <c r="T40" s="314"/>
      <c r="U40" s="314"/>
      <c r="V40" s="314"/>
      <c r="W40" s="314"/>
      <c r="X40" s="314"/>
      <c r="Y40" s="314"/>
      <c r="Z40" s="314"/>
      <c r="AA40" s="314"/>
      <c r="AB40" s="314"/>
      <c r="AC40" s="314"/>
      <c r="AD40" s="314"/>
      <c r="AE40" s="314"/>
      <c r="AF40" s="315"/>
      <c r="AG40" s="315"/>
      <c r="AH40" s="315"/>
      <c r="AI40" s="315"/>
      <c r="AJ40" s="315"/>
      <c r="AK40" s="315"/>
      <c r="AL40" s="315"/>
      <c r="AM40" s="315"/>
      <c r="AN40" s="315"/>
      <c r="AO40" s="315"/>
      <c r="AP40" s="315"/>
      <c r="AQ40" s="315"/>
      <c r="AR40" s="315"/>
      <c r="AS40" s="315"/>
      <c r="AT40" s="315"/>
      <c r="AU40" s="315"/>
      <c r="AV40" s="315"/>
      <c r="AW40" s="315"/>
      <c r="AX40" s="315"/>
      <c r="AY40" s="315"/>
      <c r="AZ40" s="315"/>
      <c r="BA40" s="315"/>
      <c r="BB40" s="315"/>
      <c r="BC40" s="315"/>
      <c r="BD40" s="315"/>
    </row>
    <row r="41" spans="1:56" ht="15">
      <c r="A41" s="310"/>
      <c r="B41" s="310"/>
      <c r="C41" s="310"/>
      <c r="D41" s="310"/>
      <c r="E41" s="311"/>
      <c r="F41" s="312"/>
      <c r="G41" s="313"/>
      <c r="H41" s="313"/>
      <c r="I41" s="161"/>
      <c r="J41" s="161"/>
      <c r="K41" s="314"/>
      <c r="L41" s="314"/>
      <c r="M41" s="314"/>
      <c r="N41" s="314"/>
      <c r="O41" s="314"/>
      <c r="P41" s="314"/>
      <c r="Q41" s="314"/>
      <c r="R41" s="314"/>
      <c r="S41" s="314"/>
      <c r="T41" s="314"/>
      <c r="U41" s="314"/>
      <c r="V41" s="314"/>
      <c r="W41" s="314"/>
      <c r="X41" s="314"/>
      <c r="Y41" s="314"/>
      <c r="Z41" s="314"/>
      <c r="AA41" s="314"/>
      <c r="AB41" s="314"/>
      <c r="AC41" s="314"/>
      <c r="AD41" s="314"/>
      <c r="AE41" s="314"/>
      <c r="AF41" s="315"/>
      <c r="AG41" s="315"/>
      <c r="AH41" s="315"/>
      <c r="AI41" s="315"/>
      <c r="AJ41" s="315"/>
      <c r="AK41" s="315"/>
      <c r="AL41" s="315"/>
      <c r="AM41" s="315"/>
      <c r="AN41" s="315"/>
      <c r="AO41" s="315"/>
      <c r="AP41" s="315"/>
      <c r="AQ41" s="315"/>
      <c r="AR41" s="315"/>
      <c r="AS41" s="315"/>
      <c r="AT41" s="315"/>
      <c r="AU41" s="315"/>
      <c r="AV41" s="315"/>
      <c r="AW41" s="315"/>
      <c r="AX41" s="315"/>
      <c r="AY41" s="315"/>
      <c r="AZ41" s="315"/>
      <c r="BA41" s="315"/>
      <c r="BB41" s="315"/>
      <c r="BC41" s="315"/>
      <c r="BD41" s="315"/>
    </row>
    <row r="42" spans="1:56" ht="15">
      <c r="A42" s="310"/>
      <c r="B42" s="310"/>
      <c r="C42" s="310"/>
      <c r="D42" s="310"/>
      <c r="E42" s="311"/>
      <c r="F42" s="312"/>
      <c r="G42" s="313"/>
      <c r="H42" s="313"/>
      <c r="I42" s="161"/>
      <c r="J42" s="161"/>
      <c r="K42" s="314"/>
      <c r="L42" s="314"/>
      <c r="M42" s="314"/>
      <c r="N42" s="314"/>
      <c r="O42" s="314"/>
      <c r="P42" s="314"/>
      <c r="Q42" s="314"/>
      <c r="R42" s="314"/>
      <c r="S42" s="314"/>
      <c r="T42" s="314"/>
      <c r="U42" s="314"/>
      <c r="V42" s="314"/>
      <c r="W42" s="314"/>
      <c r="X42" s="314"/>
      <c r="Y42" s="314"/>
      <c r="Z42" s="314"/>
      <c r="AA42" s="314"/>
      <c r="AB42" s="314"/>
      <c r="AC42" s="314"/>
      <c r="AD42" s="314"/>
      <c r="AE42" s="314"/>
      <c r="AF42" s="315"/>
      <c r="AG42" s="315"/>
      <c r="AH42" s="315"/>
      <c r="AI42" s="315"/>
      <c r="AJ42" s="315"/>
      <c r="AK42" s="315"/>
      <c r="AL42" s="315"/>
      <c r="AM42" s="315"/>
      <c r="AN42" s="315"/>
      <c r="AO42" s="315"/>
      <c r="AP42" s="315"/>
      <c r="AQ42" s="315"/>
      <c r="AR42" s="315"/>
      <c r="AS42" s="315"/>
      <c r="AT42" s="315"/>
      <c r="AU42" s="315"/>
      <c r="AV42" s="315"/>
      <c r="AW42" s="315"/>
      <c r="AX42" s="315"/>
      <c r="AY42" s="315"/>
      <c r="AZ42" s="315"/>
      <c r="BA42" s="315"/>
      <c r="BB42" s="315"/>
      <c r="BC42" s="315"/>
      <c r="BD42" s="315"/>
    </row>
    <row r="43" spans="1:56" ht="15">
      <c r="A43" s="310"/>
      <c r="B43" s="310"/>
      <c r="C43" s="310"/>
      <c r="D43" s="310"/>
      <c r="E43" s="311"/>
      <c r="F43" s="312"/>
      <c r="G43" s="313"/>
      <c r="H43" s="313"/>
      <c r="I43" s="161"/>
      <c r="J43" s="161"/>
      <c r="K43" s="314"/>
      <c r="L43" s="314"/>
      <c r="M43" s="314"/>
      <c r="N43" s="314"/>
      <c r="O43" s="314"/>
      <c r="P43" s="314"/>
      <c r="Q43" s="314"/>
      <c r="R43" s="314"/>
      <c r="S43" s="314"/>
      <c r="T43" s="314"/>
      <c r="U43" s="314"/>
      <c r="V43" s="314"/>
      <c r="W43" s="314"/>
      <c r="X43" s="314"/>
      <c r="Y43" s="314"/>
      <c r="Z43" s="314"/>
      <c r="AA43" s="314"/>
      <c r="AB43" s="314"/>
      <c r="AC43" s="314"/>
      <c r="AD43" s="314"/>
      <c r="AE43" s="314"/>
      <c r="AF43" s="315"/>
      <c r="AG43" s="315"/>
      <c r="AH43" s="315"/>
      <c r="AI43" s="315"/>
      <c r="AJ43" s="315"/>
      <c r="AK43" s="315"/>
      <c r="AL43" s="315"/>
      <c r="AM43" s="315"/>
      <c r="AN43" s="315"/>
      <c r="AO43" s="315"/>
      <c r="AP43" s="315"/>
      <c r="AQ43" s="315"/>
      <c r="AR43" s="315"/>
      <c r="AS43" s="315"/>
      <c r="AT43" s="315"/>
      <c r="AU43" s="315"/>
      <c r="AV43" s="315"/>
      <c r="AW43" s="315"/>
      <c r="AX43" s="315"/>
      <c r="AY43" s="315"/>
      <c r="AZ43" s="315"/>
      <c r="BA43" s="315"/>
      <c r="BB43" s="315"/>
      <c r="BC43" s="315"/>
      <c r="BD43" s="315"/>
    </row>
    <row r="44" spans="1:56" ht="15">
      <c r="A44" s="310"/>
      <c r="B44" s="310"/>
      <c r="C44" s="310"/>
      <c r="D44" s="310"/>
      <c r="E44" s="311"/>
      <c r="F44" s="312"/>
      <c r="G44" s="313"/>
      <c r="H44" s="313"/>
      <c r="I44" s="161"/>
      <c r="J44" s="161"/>
      <c r="K44" s="314"/>
      <c r="L44" s="314"/>
      <c r="M44" s="314"/>
      <c r="N44" s="314"/>
      <c r="O44" s="314"/>
      <c r="P44" s="314"/>
      <c r="Q44" s="314"/>
      <c r="R44" s="314"/>
      <c r="S44" s="314"/>
      <c r="T44" s="314"/>
      <c r="U44" s="314"/>
      <c r="V44" s="314"/>
      <c r="W44" s="314"/>
      <c r="X44" s="314"/>
      <c r="Y44" s="314"/>
      <c r="Z44" s="314"/>
      <c r="AA44" s="314"/>
      <c r="AB44" s="314"/>
      <c r="AC44" s="314"/>
      <c r="AD44" s="314"/>
      <c r="AE44" s="314"/>
      <c r="AF44" s="315"/>
      <c r="AG44" s="315"/>
      <c r="AH44" s="315"/>
      <c r="AI44" s="315"/>
      <c r="AJ44" s="315"/>
      <c r="AK44" s="315"/>
      <c r="AL44" s="315"/>
      <c r="AM44" s="315"/>
      <c r="AN44" s="315"/>
      <c r="AO44" s="315"/>
      <c r="AP44" s="315"/>
      <c r="AQ44" s="315"/>
      <c r="AR44" s="315"/>
      <c r="AS44" s="315"/>
      <c r="AT44" s="315"/>
      <c r="AU44" s="315"/>
      <c r="AV44" s="315"/>
      <c r="AW44" s="315"/>
      <c r="AX44" s="315"/>
      <c r="AY44" s="315"/>
      <c r="AZ44" s="315"/>
      <c r="BA44" s="315"/>
      <c r="BB44" s="315"/>
      <c r="BC44" s="315"/>
      <c r="BD44" s="315"/>
    </row>
    <row r="45" spans="1:56" ht="15">
      <c r="A45" s="310"/>
      <c r="B45" s="310"/>
      <c r="C45" s="310"/>
      <c r="D45" s="310"/>
      <c r="E45" s="311"/>
      <c r="F45" s="312"/>
      <c r="G45" s="313"/>
      <c r="H45" s="313"/>
      <c r="I45" s="161"/>
      <c r="J45" s="161"/>
      <c r="K45" s="314"/>
      <c r="L45" s="314"/>
      <c r="M45" s="314"/>
      <c r="N45" s="314"/>
      <c r="O45" s="314"/>
      <c r="P45" s="314"/>
      <c r="Q45" s="314"/>
      <c r="R45" s="314"/>
      <c r="S45" s="314"/>
      <c r="T45" s="314"/>
      <c r="U45" s="314"/>
      <c r="V45" s="314"/>
      <c r="W45" s="314"/>
      <c r="X45" s="314"/>
      <c r="Y45" s="314"/>
      <c r="Z45" s="314"/>
      <c r="AA45" s="314"/>
      <c r="AB45" s="314"/>
      <c r="AC45" s="314"/>
      <c r="AD45" s="314"/>
      <c r="AE45" s="314"/>
      <c r="AF45" s="315"/>
      <c r="AG45" s="315"/>
      <c r="AH45" s="315"/>
      <c r="AI45" s="315"/>
      <c r="AJ45" s="315"/>
      <c r="AK45" s="315"/>
      <c r="AL45" s="315"/>
      <c r="AM45" s="315"/>
      <c r="AN45" s="315"/>
      <c r="AO45" s="315"/>
      <c r="AP45" s="315"/>
      <c r="AQ45" s="315"/>
      <c r="AR45" s="315"/>
      <c r="AS45" s="315"/>
      <c r="AT45" s="315"/>
      <c r="AU45" s="315"/>
      <c r="AV45" s="315"/>
      <c r="AW45" s="315"/>
      <c r="AX45" s="315"/>
      <c r="AY45" s="315"/>
      <c r="AZ45" s="315"/>
      <c r="BA45" s="315"/>
      <c r="BB45" s="315"/>
      <c r="BC45" s="315"/>
      <c r="BD45" s="315"/>
    </row>
    <row r="46" spans="1:56" ht="15">
      <c r="A46" s="310"/>
      <c r="B46" s="310"/>
      <c r="C46" s="310"/>
      <c r="D46" s="310"/>
      <c r="E46" s="311"/>
      <c r="F46" s="312"/>
      <c r="G46" s="313"/>
      <c r="H46" s="313"/>
      <c r="I46" s="161"/>
      <c r="J46" s="161"/>
      <c r="K46" s="314"/>
      <c r="L46" s="314"/>
      <c r="M46" s="314"/>
      <c r="N46" s="314"/>
      <c r="O46" s="314"/>
      <c r="P46" s="314"/>
      <c r="Q46" s="314"/>
      <c r="R46" s="314"/>
      <c r="S46" s="314"/>
      <c r="T46" s="314"/>
      <c r="U46" s="314"/>
      <c r="V46" s="314"/>
      <c r="W46" s="314"/>
      <c r="X46" s="314"/>
      <c r="Y46" s="314"/>
      <c r="Z46" s="314"/>
      <c r="AA46" s="314"/>
      <c r="AB46" s="314"/>
      <c r="AC46" s="314"/>
      <c r="AD46" s="314"/>
      <c r="AE46" s="314"/>
      <c r="AF46" s="315"/>
      <c r="AG46" s="315"/>
      <c r="AH46" s="315"/>
      <c r="AI46" s="315"/>
      <c r="AJ46" s="315"/>
      <c r="AK46" s="315"/>
      <c r="AL46" s="315"/>
      <c r="AM46" s="315"/>
      <c r="AN46" s="315"/>
      <c r="AO46" s="315"/>
      <c r="AP46" s="315"/>
      <c r="AQ46" s="315"/>
      <c r="AR46" s="315"/>
      <c r="AS46" s="315"/>
      <c r="AT46" s="315"/>
      <c r="AU46" s="315"/>
      <c r="AV46" s="315"/>
      <c r="AW46" s="315"/>
      <c r="AX46" s="315"/>
      <c r="AY46" s="315"/>
      <c r="AZ46" s="315"/>
      <c r="BA46" s="315"/>
      <c r="BB46" s="315"/>
      <c r="BC46" s="315"/>
      <c r="BD46" s="315"/>
    </row>
    <row r="47" spans="1:56" ht="15">
      <c r="A47" s="310"/>
      <c r="B47" s="310"/>
      <c r="C47" s="310"/>
      <c r="D47" s="310"/>
      <c r="E47" s="311"/>
      <c r="F47" s="312"/>
      <c r="G47" s="313"/>
      <c r="H47" s="313"/>
      <c r="I47" s="161"/>
      <c r="J47" s="161"/>
      <c r="K47" s="314"/>
      <c r="L47" s="314"/>
      <c r="M47" s="314"/>
      <c r="N47" s="314"/>
      <c r="O47" s="314"/>
      <c r="P47" s="314"/>
      <c r="Q47" s="314"/>
      <c r="R47" s="314"/>
      <c r="S47" s="314"/>
      <c r="T47" s="314"/>
      <c r="U47" s="314"/>
      <c r="V47" s="314"/>
      <c r="W47" s="314"/>
      <c r="X47" s="314"/>
      <c r="Y47" s="314"/>
      <c r="Z47" s="314"/>
      <c r="AA47" s="314"/>
      <c r="AB47" s="314"/>
      <c r="AC47" s="314"/>
      <c r="AD47" s="314"/>
      <c r="AE47" s="314"/>
      <c r="AF47" s="315"/>
      <c r="AG47" s="315"/>
      <c r="AH47" s="315"/>
      <c r="AI47" s="315"/>
      <c r="AJ47" s="315"/>
      <c r="AK47" s="315"/>
      <c r="AL47" s="315"/>
      <c r="AM47" s="315"/>
      <c r="AN47" s="315"/>
      <c r="AO47" s="315"/>
      <c r="AP47" s="315"/>
      <c r="AQ47" s="315"/>
      <c r="AR47" s="315"/>
      <c r="AS47" s="315"/>
      <c r="AT47" s="315"/>
      <c r="AU47" s="315"/>
      <c r="AV47" s="315"/>
      <c r="AW47" s="315"/>
      <c r="AX47" s="315"/>
      <c r="AY47" s="315"/>
      <c r="AZ47" s="315"/>
      <c r="BA47" s="315"/>
      <c r="BB47" s="315"/>
      <c r="BC47" s="315"/>
      <c r="BD47" s="315"/>
    </row>
    <row r="48" spans="1:56" ht="15">
      <c r="A48" s="310"/>
      <c r="B48" s="310"/>
      <c r="C48" s="310"/>
      <c r="D48" s="310"/>
      <c r="E48" s="311"/>
      <c r="F48" s="312"/>
      <c r="G48" s="313"/>
      <c r="H48" s="313"/>
      <c r="I48" s="161"/>
      <c r="J48" s="161"/>
      <c r="K48" s="314"/>
      <c r="L48" s="314"/>
      <c r="M48" s="314"/>
      <c r="N48" s="314"/>
      <c r="O48" s="314"/>
      <c r="P48" s="314"/>
      <c r="Q48" s="314"/>
      <c r="R48" s="314"/>
      <c r="S48" s="314"/>
      <c r="T48" s="314"/>
      <c r="U48" s="314"/>
      <c r="V48" s="314"/>
      <c r="W48" s="314"/>
      <c r="X48" s="314"/>
      <c r="Y48" s="314"/>
      <c r="Z48" s="314"/>
      <c r="AA48" s="314"/>
      <c r="AB48" s="314"/>
      <c r="AC48" s="314"/>
      <c r="AD48" s="314"/>
      <c r="AE48" s="314"/>
      <c r="AF48" s="315"/>
      <c r="AG48" s="315"/>
      <c r="AH48" s="315"/>
      <c r="AI48" s="315"/>
      <c r="AJ48" s="315"/>
      <c r="AK48" s="315"/>
      <c r="AL48" s="315"/>
      <c r="AM48" s="315"/>
      <c r="AN48" s="315"/>
      <c r="AO48" s="315"/>
      <c r="AP48" s="315"/>
      <c r="AQ48" s="315"/>
      <c r="AR48" s="315"/>
      <c r="AS48" s="315"/>
      <c r="AT48" s="315"/>
      <c r="AU48" s="315"/>
      <c r="AV48" s="315"/>
      <c r="AW48" s="315"/>
      <c r="AX48" s="315"/>
      <c r="AY48" s="315"/>
      <c r="AZ48" s="315"/>
      <c r="BA48" s="315"/>
      <c r="BB48" s="315"/>
      <c r="BC48" s="315"/>
      <c r="BD48" s="315"/>
    </row>
    <row r="49" spans="1:56" ht="15">
      <c r="A49" s="310"/>
      <c r="B49" s="310"/>
      <c r="C49" s="310"/>
      <c r="D49" s="310"/>
      <c r="E49" s="311"/>
      <c r="F49" s="312"/>
      <c r="G49" s="313"/>
      <c r="H49" s="313"/>
      <c r="I49" s="161"/>
      <c r="J49" s="161"/>
      <c r="K49" s="314"/>
      <c r="L49" s="314"/>
      <c r="M49" s="314"/>
      <c r="N49" s="314"/>
      <c r="O49" s="314"/>
      <c r="P49" s="314"/>
      <c r="Q49" s="314"/>
      <c r="R49" s="314"/>
      <c r="S49" s="314"/>
      <c r="T49" s="314"/>
      <c r="U49" s="314"/>
      <c r="V49" s="314"/>
      <c r="W49" s="314"/>
      <c r="X49" s="314"/>
      <c r="Y49" s="314"/>
      <c r="Z49" s="314"/>
      <c r="AA49" s="314"/>
      <c r="AB49" s="314"/>
      <c r="AC49" s="314"/>
      <c r="AD49" s="314"/>
      <c r="AE49" s="314"/>
      <c r="AF49" s="315"/>
      <c r="AG49" s="315"/>
      <c r="AH49" s="315"/>
      <c r="AI49" s="315"/>
      <c r="AJ49" s="315"/>
      <c r="AK49" s="315"/>
      <c r="AL49" s="315"/>
      <c r="AM49" s="315"/>
      <c r="AN49" s="315"/>
      <c r="AO49" s="315"/>
      <c r="AP49" s="315"/>
      <c r="AQ49" s="315"/>
      <c r="AR49" s="315"/>
      <c r="AS49" s="315"/>
      <c r="AT49" s="315"/>
      <c r="AU49" s="315"/>
      <c r="AV49" s="315"/>
      <c r="AW49" s="315"/>
      <c r="AX49" s="315"/>
      <c r="AY49" s="315"/>
      <c r="AZ49" s="315"/>
      <c r="BA49" s="315"/>
      <c r="BB49" s="315"/>
      <c r="BC49" s="315"/>
      <c r="BD49" s="315"/>
    </row>
    <row r="50" spans="1:56" ht="15">
      <c r="A50" s="310"/>
      <c r="B50" s="310"/>
      <c r="C50" s="310"/>
      <c r="D50" s="310"/>
      <c r="E50" s="311"/>
      <c r="F50" s="312"/>
      <c r="G50" s="313"/>
      <c r="H50" s="313"/>
      <c r="I50" s="161"/>
      <c r="J50" s="161"/>
      <c r="K50" s="314"/>
      <c r="L50" s="314"/>
      <c r="M50" s="314"/>
      <c r="N50" s="314"/>
      <c r="O50" s="314"/>
      <c r="P50" s="314"/>
      <c r="Q50" s="314"/>
      <c r="R50" s="314"/>
      <c r="S50" s="314"/>
      <c r="T50" s="314"/>
      <c r="U50" s="314"/>
      <c r="V50" s="314"/>
      <c r="W50" s="314"/>
      <c r="X50" s="314"/>
      <c r="Y50" s="314"/>
      <c r="Z50" s="314"/>
      <c r="AA50" s="314"/>
      <c r="AB50" s="314"/>
      <c r="AC50" s="314"/>
      <c r="AD50" s="314"/>
      <c r="AE50" s="314"/>
      <c r="AF50" s="315"/>
      <c r="AG50" s="315"/>
      <c r="AH50" s="315"/>
      <c r="AI50" s="315"/>
      <c r="AJ50" s="315"/>
      <c r="AK50" s="315"/>
      <c r="AL50" s="315"/>
      <c r="AM50" s="315"/>
      <c r="AN50" s="315"/>
      <c r="AO50" s="315"/>
      <c r="AP50" s="315"/>
      <c r="AQ50" s="315"/>
      <c r="AR50" s="315"/>
      <c r="AS50" s="315"/>
      <c r="AT50" s="315"/>
      <c r="AU50" s="315"/>
      <c r="AV50" s="315"/>
      <c r="AW50" s="315"/>
      <c r="AX50" s="315"/>
      <c r="AY50" s="315"/>
      <c r="AZ50" s="315"/>
      <c r="BA50" s="315"/>
      <c r="BB50" s="315"/>
      <c r="BC50" s="315"/>
      <c r="BD50" s="315"/>
    </row>
    <row r="51" spans="1:56" ht="15">
      <c r="A51" s="310"/>
      <c r="B51" s="310"/>
      <c r="C51" s="310"/>
      <c r="D51" s="310"/>
      <c r="E51" s="311"/>
      <c r="F51" s="312"/>
      <c r="G51" s="313"/>
      <c r="H51" s="313"/>
      <c r="I51" s="161"/>
      <c r="J51" s="161"/>
      <c r="K51" s="314"/>
      <c r="L51" s="314"/>
      <c r="M51" s="314"/>
      <c r="N51" s="314"/>
      <c r="O51" s="314"/>
      <c r="P51" s="314"/>
      <c r="Q51" s="314"/>
      <c r="R51" s="314"/>
      <c r="S51" s="314"/>
      <c r="T51" s="314"/>
      <c r="U51" s="314"/>
      <c r="V51" s="314"/>
      <c r="W51" s="314"/>
      <c r="X51" s="314"/>
      <c r="Y51" s="314"/>
      <c r="Z51" s="314"/>
      <c r="AA51" s="314"/>
      <c r="AB51" s="314"/>
      <c r="AC51" s="314"/>
      <c r="AD51" s="314"/>
      <c r="AE51" s="314"/>
      <c r="AF51" s="315"/>
      <c r="AG51" s="315"/>
      <c r="AH51" s="315"/>
      <c r="AI51" s="315"/>
      <c r="AJ51" s="315"/>
      <c r="AK51" s="315"/>
      <c r="AL51" s="315"/>
      <c r="AM51" s="315"/>
      <c r="AN51" s="315"/>
      <c r="AO51" s="315"/>
      <c r="AP51" s="315"/>
      <c r="AQ51" s="315"/>
      <c r="AR51" s="315"/>
      <c r="AS51" s="315"/>
      <c r="AT51" s="315"/>
      <c r="AU51" s="315"/>
      <c r="AV51" s="315"/>
      <c r="AW51" s="315"/>
      <c r="AX51" s="315"/>
      <c r="AY51" s="315"/>
      <c r="AZ51" s="315"/>
      <c r="BA51" s="315"/>
      <c r="BB51" s="315"/>
      <c r="BC51" s="315"/>
      <c r="BD51" s="315"/>
    </row>
    <row r="52" spans="1:56" ht="15">
      <c r="A52" s="310"/>
      <c r="B52" s="310"/>
      <c r="C52" s="310"/>
      <c r="D52" s="310"/>
      <c r="E52" s="311"/>
      <c r="F52" s="312"/>
      <c r="G52" s="313"/>
      <c r="H52" s="313"/>
      <c r="I52" s="161"/>
      <c r="J52" s="161"/>
      <c r="K52" s="314"/>
      <c r="L52" s="314"/>
      <c r="M52" s="314"/>
      <c r="N52" s="314"/>
      <c r="O52" s="314"/>
      <c r="P52" s="314"/>
      <c r="Q52" s="314"/>
      <c r="R52" s="314"/>
      <c r="S52" s="314"/>
      <c r="T52" s="314"/>
      <c r="U52" s="314"/>
      <c r="V52" s="314"/>
      <c r="W52" s="314"/>
      <c r="X52" s="314"/>
      <c r="Y52" s="314"/>
      <c r="Z52" s="314"/>
      <c r="AA52" s="314"/>
      <c r="AB52" s="314"/>
      <c r="AC52" s="314"/>
      <c r="AD52" s="314"/>
      <c r="AE52" s="314"/>
      <c r="AF52" s="315"/>
      <c r="AG52" s="315"/>
      <c r="AH52" s="315"/>
      <c r="AI52" s="315"/>
      <c r="AJ52" s="315"/>
      <c r="AK52" s="315"/>
      <c r="AL52" s="315"/>
      <c r="AM52" s="315"/>
      <c r="AN52" s="315"/>
      <c r="AO52" s="315"/>
      <c r="AP52" s="315"/>
      <c r="AQ52" s="315"/>
      <c r="AR52" s="315"/>
      <c r="AS52" s="315"/>
      <c r="AT52" s="315"/>
      <c r="AU52" s="315"/>
      <c r="AV52" s="315"/>
      <c r="AW52" s="315"/>
      <c r="AX52" s="315"/>
      <c r="AY52" s="315"/>
      <c r="AZ52" s="315"/>
      <c r="BA52" s="315"/>
      <c r="BB52" s="315"/>
      <c r="BC52" s="315"/>
      <c r="BD52" s="315"/>
    </row>
    <row r="53" spans="1:56" ht="15">
      <c r="A53" s="310"/>
      <c r="B53" s="310"/>
      <c r="C53" s="310"/>
      <c r="D53" s="310"/>
      <c r="E53" s="311"/>
      <c r="F53" s="312"/>
      <c r="G53" s="313"/>
      <c r="H53" s="313"/>
      <c r="I53" s="161"/>
      <c r="J53" s="161"/>
      <c r="K53" s="314"/>
      <c r="L53" s="314"/>
      <c r="M53" s="314"/>
      <c r="N53" s="314"/>
      <c r="O53" s="314"/>
      <c r="P53" s="314"/>
      <c r="Q53" s="314"/>
      <c r="R53" s="314"/>
      <c r="S53" s="314"/>
      <c r="T53" s="314"/>
      <c r="U53" s="314"/>
      <c r="V53" s="314"/>
      <c r="W53" s="314"/>
      <c r="X53" s="314"/>
      <c r="Y53" s="314"/>
      <c r="Z53" s="314"/>
      <c r="AA53" s="314"/>
      <c r="AB53" s="314"/>
      <c r="AC53" s="314"/>
      <c r="AD53" s="314"/>
      <c r="AE53" s="314"/>
      <c r="AF53" s="315"/>
      <c r="AG53" s="315"/>
      <c r="AH53" s="315"/>
      <c r="AI53" s="315"/>
      <c r="AJ53" s="315"/>
      <c r="AK53" s="315"/>
      <c r="AL53" s="315"/>
      <c r="AM53" s="315"/>
      <c r="AN53" s="315"/>
      <c r="AO53" s="315"/>
      <c r="AP53" s="315"/>
      <c r="AQ53" s="315"/>
      <c r="AR53" s="315"/>
      <c r="AS53" s="315"/>
      <c r="AT53" s="315"/>
      <c r="AU53" s="315"/>
      <c r="AV53" s="315"/>
      <c r="AW53" s="315"/>
      <c r="AX53" s="315"/>
      <c r="AY53" s="315"/>
      <c r="AZ53" s="315"/>
      <c r="BA53" s="315"/>
      <c r="BB53" s="315"/>
      <c r="BC53" s="315"/>
      <c r="BD53" s="315"/>
    </row>
    <row r="54" spans="1:56" ht="15">
      <c r="A54" s="310"/>
      <c r="B54" s="310"/>
      <c r="C54" s="310"/>
      <c r="D54" s="310"/>
      <c r="E54" s="311"/>
      <c r="F54" s="312"/>
      <c r="G54" s="313"/>
      <c r="H54" s="313"/>
      <c r="I54" s="161"/>
      <c r="J54" s="161"/>
      <c r="K54" s="314"/>
      <c r="L54" s="314"/>
      <c r="M54" s="314"/>
      <c r="N54" s="314"/>
      <c r="O54" s="314"/>
      <c r="P54" s="314"/>
      <c r="Q54" s="314"/>
      <c r="R54" s="314"/>
      <c r="S54" s="314"/>
      <c r="T54" s="314"/>
      <c r="U54" s="314"/>
      <c r="V54" s="314"/>
      <c r="W54" s="314"/>
      <c r="X54" s="314"/>
      <c r="Y54" s="314"/>
      <c r="Z54" s="314"/>
      <c r="AA54" s="314"/>
      <c r="AB54" s="314"/>
      <c r="AC54" s="314"/>
      <c r="AD54" s="314"/>
      <c r="AE54" s="314"/>
      <c r="AF54" s="315"/>
      <c r="AG54" s="315"/>
      <c r="AH54" s="315"/>
      <c r="AI54" s="315"/>
      <c r="AJ54" s="315"/>
      <c r="AK54" s="315"/>
      <c r="AL54" s="315"/>
      <c r="AM54" s="315"/>
      <c r="AN54" s="315"/>
      <c r="AO54" s="315"/>
      <c r="AP54" s="315"/>
      <c r="AQ54" s="315"/>
      <c r="AR54" s="315"/>
      <c r="AS54" s="315"/>
      <c r="AT54" s="315"/>
      <c r="AU54" s="315"/>
      <c r="AV54" s="315"/>
      <c r="AW54" s="315"/>
      <c r="AX54" s="315"/>
      <c r="AY54" s="315"/>
      <c r="AZ54" s="315"/>
      <c r="BA54" s="315"/>
      <c r="BB54" s="315"/>
      <c r="BC54" s="315"/>
      <c r="BD54" s="315"/>
    </row>
    <row r="55" spans="1:56" ht="15">
      <c r="A55" s="310"/>
      <c r="B55" s="310"/>
      <c r="C55" s="310"/>
      <c r="D55" s="310"/>
      <c r="E55" s="311"/>
      <c r="F55" s="312"/>
      <c r="G55" s="313"/>
      <c r="H55" s="313"/>
      <c r="I55" s="161"/>
      <c r="J55" s="161"/>
      <c r="K55" s="314"/>
      <c r="L55" s="314"/>
      <c r="M55" s="314"/>
      <c r="N55" s="314"/>
      <c r="O55" s="314"/>
      <c r="P55" s="314"/>
      <c r="Q55" s="314"/>
      <c r="R55" s="314"/>
      <c r="S55" s="314"/>
      <c r="T55" s="314"/>
      <c r="U55" s="314"/>
      <c r="V55" s="314"/>
      <c r="W55" s="314"/>
      <c r="X55" s="314"/>
      <c r="Y55" s="314"/>
      <c r="Z55" s="314"/>
      <c r="AA55" s="314"/>
      <c r="AB55" s="314"/>
      <c r="AC55" s="314"/>
      <c r="AD55" s="314"/>
      <c r="AE55" s="314"/>
      <c r="AF55" s="315"/>
      <c r="AG55" s="315"/>
      <c r="AH55" s="315"/>
      <c r="AI55" s="315"/>
      <c r="AJ55" s="315"/>
      <c r="AK55" s="315"/>
      <c r="AL55" s="315"/>
      <c r="AM55" s="315"/>
      <c r="AN55" s="315"/>
      <c r="AO55" s="315"/>
      <c r="AP55" s="315"/>
      <c r="AQ55" s="315"/>
      <c r="AR55" s="315"/>
      <c r="AS55" s="315"/>
      <c r="AT55" s="315"/>
      <c r="AU55" s="315"/>
      <c r="AV55" s="315"/>
      <c r="AW55" s="315"/>
      <c r="AX55" s="315"/>
      <c r="AY55" s="315"/>
      <c r="AZ55" s="315"/>
      <c r="BA55" s="315"/>
      <c r="BB55" s="315"/>
      <c r="BC55" s="315"/>
      <c r="BD55" s="315"/>
    </row>
    <row r="56" spans="1:56" ht="15">
      <c r="A56" s="310"/>
      <c r="B56" s="310"/>
      <c r="C56" s="310"/>
      <c r="D56" s="310"/>
      <c r="E56" s="311"/>
      <c r="F56" s="312"/>
      <c r="G56" s="313"/>
      <c r="H56" s="313"/>
      <c r="I56" s="161"/>
      <c r="J56" s="161"/>
      <c r="K56" s="314"/>
      <c r="L56" s="314"/>
      <c r="M56" s="314"/>
      <c r="N56" s="314"/>
      <c r="O56" s="314"/>
      <c r="P56" s="314"/>
      <c r="Q56" s="314"/>
      <c r="R56" s="314"/>
      <c r="S56" s="314"/>
      <c r="T56" s="314"/>
      <c r="U56" s="314"/>
      <c r="V56" s="314"/>
      <c r="W56" s="314"/>
      <c r="X56" s="314"/>
      <c r="Y56" s="314"/>
      <c r="Z56" s="314"/>
      <c r="AA56" s="314"/>
      <c r="AB56" s="314"/>
      <c r="AC56" s="314"/>
      <c r="AD56" s="314"/>
      <c r="AE56" s="314"/>
      <c r="AF56" s="315"/>
      <c r="AG56" s="315"/>
      <c r="AH56" s="315"/>
      <c r="AI56" s="315"/>
      <c r="AJ56" s="315"/>
      <c r="AK56" s="315"/>
      <c r="AL56" s="315"/>
      <c r="AM56" s="315"/>
      <c r="AN56" s="315"/>
      <c r="AO56" s="315"/>
      <c r="AP56" s="315"/>
      <c r="AQ56" s="315"/>
      <c r="AR56" s="315"/>
      <c r="AS56" s="315"/>
      <c r="AT56" s="315"/>
      <c r="AU56" s="315"/>
      <c r="AV56" s="315"/>
      <c r="AW56" s="315"/>
      <c r="AX56" s="315"/>
      <c r="AY56" s="315"/>
      <c r="AZ56" s="315"/>
      <c r="BA56" s="315"/>
      <c r="BB56" s="315"/>
      <c r="BC56" s="315"/>
      <c r="BD56" s="315"/>
    </row>
    <row r="57" spans="1:56" ht="15">
      <c r="A57" s="310"/>
      <c r="B57" s="310"/>
      <c r="C57" s="310"/>
      <c r="D57" s="310"/>
      <c r="E57" s="311"/>
      <c r="F57" s="312"/>
      <c r="G57" s="313"/>
      <c r="H57" s="313"/>
      <c r="I57" s="161"/>
      <c r="J57" s="161"/>
      <c r="K57" s="314"/>
      <c r="L57" s="314"/>
      <c r="M57" s="314"/>
      <c r="N57" s="314"/>
      <c r="O57" s="314"/>
      <c r="P57" s="314"/>
      <c r="Q57" s="314"/>
      <c r="R57" s="314"/>
      <c r="S57" s="314"/>
      <c r="T57" s="314"/>
      <c r="U57" s="314"/>
      <c r="V57" s="314"/>
      <c r="W57" s="314"/>
      <c r="X57" s="314"/>
      <c r="Y57" s="314"/>
      <c r="Z57" s="314"/>
      <c r="AA57" s="314"/>
      <c r="AB57" s="314"/>
      <c r="AC57" s="314"/>
      <c r="AD57" s="314"/>
      <c r="AE57" s="314"/>
      <c r="AF57" s="315"/>
      <c r="AG57" s="315"/>
      <c r="AH57" s="315"/>
      <c r="AI57" s="315"/>
      <c r="AJ57" s="315"/>
      <c r="AK57" s="315"/>
      <c r="AL57" s="315"/>
      <c r="AM57" s="315"/>
      <c r="AN57" s="315"/>
      <c r="AO57" s="315"/>
      <c r="AP57" s="315"/>
      <c r="AQ57" s="315"/>
      <c r="AR57" s="315"/>
      <c r="AS57" s="315"/>
      <c r="AT57" s="315"/>
      <c r="AU57" s="315"/>
      <c r="AV57" s="315"/>
      <c r="AW57" s="315"/>
      <c r="AX57" s="315"/>
      <c r="AY57" s="315"/>
      <c r="AZ57" s="315"/>
      <c r="BA57" s="315"/>
      <c r="BB57" s="315"/>
      <c r="BC57" s="315"/>
      <c r="BD57" s="315"/>
    </row>
    <row r="58" spans="1:56" ht="15">
      <c r="A58" s="310"/>
      <c r="B58" s="310"/>
      <c r="C58" s="310"/>
      <c r="D58" s="310"/>
      <c r="E58" s="311"/>
      <c r="F58" s="312"/>
      <c r="G58" s="313"/>
      <c r="H58" s="313"/>
      <c r="I58" s="161"/>
      <c r="J58" s="161"/>
      <c r="K58" s="314"/>
      <c r="L58" s="314"/>
      <c r="M58" s="314"/>
      <c r="N58" s="314"/>
      <c r="O58" s="314"/>
      <c r="P58" s="314"/>
      <c r="Q58" s="314"/>
      <c r="R58" s="314"/>
      <c r="S58" s="314"/>
      <c r="T58" s="314"/>
      <c r="U58" s="314"/>
      <c r="V58" s="314"/>
      <c r="W58" s="314"/>
      <c r="X58" s="314"/>
      <c r="Y58" s="314"/>
      <c r="Z58" s="314"/>
      <c r="AA58" s="314"/>
      <c r="AB58" s="314"/>
      <c r="AC58" s="314"/>
      <c r="AD58" s="314"/>
      <c r="AE58" s="314"/>
      <c r="AF58" s="315"/>
      <c r="AG58" s="315"/>
      <c r="AH58" s="315"/>
      <c r="AI58" s="315"/>
      <c r="AJ58" s="315"/>
      <c r="AK58" s="315"/>
      <c r="AL58" s="315"/>
      <c r="AM58" s="315"/>
      <c r="AN58" s="315"/>
      <c r="AO58" s="315"/>
      <c r="AP58" s="315"/>
      <c r="AQ58" s="315"/>
      <c r="AR58" s="315"/>
      <c r="AS58" s="315"/>
      <c r="AT58" s="315"/>
      <c r="AU58" s="315"/>
      <c r="AV58" s="315"/>
      <c r="AW58" s="315"/>
      <c r="AX58" s="315"/>
      <c r="AY58" s="315"/>
      <c r="AZ58" s="315"/>
      <c r="BA58" s="315"/>
      <c r="BB58" s="315"/>
      <c r="BC58" s="315"/>
      <c r="BD58" s="315"/>
    </row>
    <row r="59" spans="1:56" ht="15">
      <c r="A59" s="310"/>
      <c r="B59" s="310"/>
      <c r="C59" s="310"/>
      <c r="D59" s="310"/>
      <c r="E59" s="311"/>
      <c r="F59" s="312"/>
      <c r="G59" s="313"/>
      <c r="H59" s="313"/>
      <c r="I59" s="161"/>
      <c r="J59" s="161"/>
      <c r="K59" s="314"/>
      <c r="L59" s="314"/>
      <c r="M59" s="314"/>
      <c r="N59" s="314"/>
      <c r="O59" s="314"/>
      <c r="P59" s="314"/>
      <c r="Q59" s="314"/>
      <c r="R59" s="314"/>
      <c r="S59" s="314"/>
      <c r="T59" s="314"/>
      <c r="U59" s="314"/>
      <c r="V59" s="314"/>
      <c r="W59" s="314"/>
      <c r="X59" s="314"/>
      <c r="Y59" s="314"/>
      <c r="Z59" s="314"/>
      <c r="AA59" s="314"/>
      <c r="AB59" s="314"/>
      <c r="AC59" s="314"/>
      <c r="AD59" s="314"/>
      <c r="AE59" s="314"/>
      <c r="AF59" s="315"/>
      <c r="AG59" s="315"/>
      <c r="AH59" s="315"/>
      <c r="AI59" s="315"/>
      <c r="AJ59" s="315"/>
      <c r="AK59" s="315"/>
      <c r="AL59" s="315"/>
      <c r="AM59" s="315"/>
      <c r="AN59" s="315"/>
      <c r="AO59" s="315"/>
      <c r="AP59" s="315"/>
      <c r="AQ59" s="315"/>
      <c r="AR59" s="315"/>
      <c r="AS59" s="315"/>
      <c r="AT59" s="315"/>
      <c r="AU59" s="315"/>
      <c r="AV59" s="315"/>
      <c r="AW59" s="315"/>
      <c r="AX59" s="315"/>
      <c r="AY59" s="315"/>
      <c r="AZ59" s="315"/>
      <c r="BA59" s="315"/>
      <c r="BB59" s="315"/>
      <c r="BC59" s="315"/>
      <c r="BD59" s="315"/>
    </row>
    <row r="60" spans="1:56" ht="15">
      <c r="A60" s="310"/>
      <c r="B60" s="310"/>
      <c r="C60" s="310"/>
      <c r="D60" s="310"/>
      <c r="E60" s="311"/>
      <c r="F60" s="312"/>
      <c r="G60" s="313"/>
      <c r="H60" s="313"/>
      <c r="I60" s="161"/>
      <c r="J60" s="161"/>
      <c r="K60" s="314"/>
      <c r="L60" s="314"/>
      <c r="M60" s="314"/>
      <c r="N60" s="314"/>
      <c r="O60" s="314"/>
      <c r="P60" s="314"/>
      <c r="Q60" s="314"/>
      <c r="R60" s="314"/>
      <c r="S60" s="314"/>
      <c r="T60" s="314"/>
      <c r="U60" s="314"/>
      <c r="V60" s="314"/>
      <c r="W60" s="314"/>
      <c r="X60" s="314"/>
      <c r="Y60" s="314"/>
      <c r="Z60" s="314"/>
      <c r="AA60" s="314"/>
      <c r="AB60" s="314"/>
      <c r="AC60" s="314"/>
      <c r="AD60" s="314"/>
      <c r="AE60" s="314"/>
      <c r="AF60" s="315"/>
      <c r="AG60" s="315"/>
      <c r="AH60" s="315"/>
      <c r="AI60" s="315"/>
      <c r="AJ60" s="315"/>
      <c r="AK60" s="315"/>
      <c r="AL60" s="315"/>
      <c r="AM60" s="315"/>
      <c r="AN60" s="315"/>
      <c r="AO60" s="315"/>
      <c r="AP60" s="315"/>
      <c r="AQ60" s="315"/>
      <c r="AR60" s="315"/>
      <c r="AS60" s="315"/>
      <c r="AT60" s="315"/>
      <c r="AU60" s="315"/>
      <c r="AV60" s="315"/>
      <c r="AW60" s="315"/>
      <c r="AX60" s="315"/>
      <c r="AY60" s="315"/>
      <c r="AZ60" s="315"/>
      <c r="BA60" s="315"/>
      <c r="BB60" s="315"/>
      <c r="BC60" s="315"/>
      <c r="BD60" s="315"/>
    </row>
    <row r="61" spans="1:56" ht="15">
      <c r="A61" s="310"/>
      <c r="B61" s="310"/>
      <c r="C61" s="310"/>
      <c r="D61" s="310"/>
      <c r="E61" s="311"/>
      <c r="F61" s="312"/>
      <c r="G61" s="313"/>
      <c r="H61" s="313"/>
      <c r="I61" s="161"/>
      <c r="J61" s="161"/>
      <c r="K61" s="314"/>
      <c r="L61" s="314"/>
      <c r="M61" s="314"/>
      <c r="N61" s="314"/>
      <c r="O61" s="314"/>
      <c r="P61" s="314"/>
      <c r="Q61" s="314"/>
      <c r="R61" s="314"/>
      <c r="S61" s="314"/>
      <c r="T61" s="314"/>
      <c r="U61" s="314"/>
      <c r="V61" s="314"/>
      <c r="W61" s="314"/>
      <c r="X61" s="314"/>
      <c r="Y61" s="314"/>
      <c r="Z61" s="314"/>
      <c r="AA61" s="314"/>
      <c r="AB61" s="314"/>
      <c r="AC61" s="314"/>
      <c r="AD61" s="314"/>
      <c r="AE61" s="314"/>
      <c r="AF61" s="315"/>
      <c r="AG61" s="315"/>
      <c r="AH61" s="315"/>
      <c r="AI61" s="315"/>
      <c r="AJ61" s="315"/>
      <c r="AK61" s="315"/>
      <c r="AL61" s="315"/>
      <c r="AM61" s="315"/>
      <c r="AN61" s="315"/>
      <c r="AO61" s="315"/>
      <c r="AP61" s="315"/>
      <c r="AQ61" s="315"/>
      <c r="AR61" s="315"/>
      <c r="AS61" s="315"/>
      <c r="AT61" s="315"/>
      <c r="AU61" s="315"/>
      <c r="AV61" s="315"/>
      <c r="AW61" s="315"/>
      <c r="AX61" s="315"/>
      <c r="AY61" s="315"/>
      <c r="AZ61" s="315"/>
      <c r="BA61" s="315"/>
      <c r="BB61" s="315"/>
      <c r="BC61" s="315"/>
      <c r="BD61" s="315"/>
    </row>
    <row r="62" spans="1:56" ht="15">
      <c r="A62" s="310"/>
      <c r="B62" s="310"/>
      <c r="C62" s="310"/>
      <c r="D62" s="310"/>
      <c r="E62" s="311"/>
      <c r="F62" s="312"/>
      <c r="G62" s="313"/>
      <c r="H62" s="313"/>
      <c r="I62" s="161"/>
      <c r="J62" s="161"/>
      <c r="K62" s="314"/>
      <c r="L62" s="314"/>
      <c r="M62" s="314"/>
      <c r="N62" s="314"/>
      <c r="O62" s="314"/>
      <c r="P62" s="314"/>
      <c r="Q62" s="314"/>
      <c r="R62" s="314"/>
      <c r="S62" s="314"/>
      <c r="T62" s="314"/>
      <c r="U62" s="314"/>
      <c r="V62" s="314"/>
      <c r="W62" s="314"/>
      <c r="X62" s="314"/>
      <c r="Y62" s="314"/>
      <c r="Z62" s="314"/>
      <c r="AA62" s="314"/>
      <c r="AB62" s="314"/>
      <c r="AC62" s="314"/>
      <c r="AD62" s="314"/>
      <c r="AE62" s="314"/>
      <c r="AF62" s="315"/>
      <c r="AG62" s="315"/>
      <c r="AH62" s="315"/>
      <c r="AI62" s="315"/>
      <c r="AJ62" s="315"/>
      <c r="AK62" s="315"/>
      <c r="AL62" s="315"/>
      <c r="AM62" s="315"/>
      <c r="AN62" s="315"/>
      <c r="AO62" s="315"/>
      <c r="AP62" s="315"/>
      <c r="AQ62" s="315"/>
      <c r="AR62" s="315"/>
      <c r="AS62" s="315"/>
      <c r="AT62" s="315"/>
      <c r="AU62" s="315"/>
      <c r="AV62" s="315"/>
      <c r="AW62" s="315"/>
      <c r="AX62" s="315"/>
      <c r="AY62" s="315"/>
      <c r="AZ62" s="315"/>
      <c r="BA62" s="315"/>
      <c r="BB62" s="315"/>
      <c r="BC62" s="315"/>
      <c r="BD62" s="315"/>
    </row>
    <row r="63" spans="1:56" ht="15">
      <c r="A63" s="310"/>
      <c r="B63" s="310"/>
      <c r="C63" s="310"/>
      <c r="D63" s="310"/>
      <c r="E63" s="311"/>
      <c r="F63" s="312"/>
      <c r="G63" s="313"/>
      <c r="H63" s="313"/>
      <c r="I63" s="161"/>
      <c r="J63" s="161"/>
      <c r="K63" s="314"/>
      <c r="L63" s="314"/>
      <c r="M63" s="314"/>
      <c r="N63" s="314"/>
      <c r="O63" s="314"/>
      <c r="P63" s="314"/>
      <c r="Q63" s="314"/>
      <c r="R63" s="314"/>
      <c r="S63" s="314"/>
      <c r="T63" s="314"/>
      <c r="U63" s="314"/>
      <c r="V63" s="314"/>
      <c r="W63" s="314"/>
      <c r="X63" s="314"/>
      <c r="Y63" s="314"/>
      <c r="Z63" s="314"/>
      <c r="AA63" s="314"/>
      <c r="AB63" s="314"/>
      <c r="AC63" s="314"/>
      <c r="AD63" s="314"/>
      <c r="AE63" s="314"/>
      <c r="AF63" s="315"/>
      <c r="AG63" s="315"/>
      <c r="AH63" s="315"/>
      <c r="AI63" s="315"/>
      <c r="AJ63" s="315"/>
      <c r="AK63" s="315"/>
      <c r="AL63" s="315"/>
      <c r="AM63" s="315"/>
      <c r="AN63" s="315"/>
      <c r="AO63" s="315"/>
      <c r="AP63" s="315"/>
      <c r="AQ63" s="315"/>
      <c r="AR63" s="315"/>
      <c r="AS63" s="315"/>
      <c r="AT63" s="315"/>
      <c r="AU63" s="315"/>
      <c r="AV63" s="315"/>
      <c r="AW63" s="315"/>
      <c r="AX63" s="315"/>
      <c r="AY63" s="315"/>
      <c r="AZ63" s="315"/>
      <c r="BA63" s="315"/>
      <c r="BB63" s="315"/>
      <c r="BC63" s="315"/>
      <c r="BD63" s="315"/>
    </row>
    <row r="64" spans="1:56" ht="15">
      <c r="A64" s="310"/>
      <c r="B64" s="310"/>
      <c r="C64" s="310"/>
      <c r="D64" s="310"/>
      <c r="E64" s="311"/>
      <c r="F64" s="312"/>
      <c r="G64" s="313"/>
      <c r="H64" s="313"/>
      <c r="I64" s="161"/>
      <c r="J64" s="161"/>
      <c r="K64" s="314"/>
      <c r="L64" s="314"/>
      <c r="M64" s="314"/>
      <c r="N64" s="314"/>
      <c r="O64" s="314"/>
      <c r="P64" s="314"/>
      <c r="Q64" s="314"/>
      <c r="R64" s="314"/>
      <c r="S64" s="314"/>
      <c r="T64" s="314"/>
      <c r="U64" s="314"/>
      <c r="V64" s="314"/>
      <c r="W64" s="314"/>
      <c r="X64" s="314"/>
      <c r="Y64" s="314"/>
      <c r="Z64" s="314"/>
      <c r="AA64" s="314"/>
      <c r="AB64" s="314"/>
      <c r="AC64" s="314"/>
      <c r="AD64" s="314"/>
      <c r="AE64" s="314"/>
      <c r="AF64" s="315"/>
      <c r="AG64" s="315"/>
      <c r="AH64" s="315"/>
      <c r="AI64" s="315"/>
      <c r="AJ64" s="315"/>
      <c r="AK64" s="315"/>
      <c r="AL64" s="315"/>
      <c r="AM64" s="315"/>
      <c r="AN64" s="315"/>
      <c r="AO64" s="315"/>
      <c r="AP64" s="315"/>
      <c r="AQ64" s="315"/>
      <c r="AR64" s="315"/>
      <c r="AS64" s="315"/>
      <c r="AT64" s="315"/>
      <c r="AU64" s="315"/>
      <c r="AV64" s="315"/>
      <c r="AW64" s="315"/>
      <c r="AX64" s="315"/>
      <c r="AY64" s="315"/>
      <c r="AZ64" s="315"/>
      <c r="BA64" s="315"/>
      <c r="BB64" s="315"/>
      <c r="BC64" s="315"/>
      <c r="BD64" s="315"/>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81"/>
  <sheetViews>
    <sheetView zoomScale="85" zoomScaleNormal="85" workbookViewId="0">
      <selection activeCell="A9" sqref="A9"/>
    </sheetView>
  </sheetViews>
  <sheetFormatPr defaultRowHeight="12.75"/>
  <cols>
    <col min="1" max="1" width="22" style="21" customWidth="1"/>
    <col min="2" max="2" width="20.28515625" style="21" customWidth="1"/>
    <col min="3" max="3" width="29.28515625" style="21" customWidth="1"/>
    <col min="4" max="4" width="33.85546875" style="21" customWidth="1"/>
    <col min="5" max="5" width="11" style="21" customWidth="1"/>
    <col min="6" max="24" width="10.42578125" style="21" bestFit="1" customWidth="1"/>
    <col min="25" max="25" width="17.7109375" style="21" bestFit="1" customWidth="1"/>
    <col min="26" max="255" width="9.140625" style="21"/>
    <col min="256" max="256" width="35" style="21" customWidth="1"/>
    <col min="257" max="257" width="16" style="21" customWidth="1"/>
    <col min="258" max="258" width="29.140625" style="21" customWidth="1"/>
    <col min="259" max="259" width="12.85546875" style="21" bestFit="1" customWidth="1"/>
    <col min="260" max="260" width="9.42578125" style="21" customWidth="1"/>
    <col min="261" max="511" width="9.140625" style="21"/>
    <col min="512" max="512" width="35" style="21" customWidth="1"/>
    <col min="513" max="513" width="16" style="21" customWidth="1"/>
    <col min="514" max="514" width="29.140625" style="21" customWidth="1"/>
    <col min="515" max="515" width="12.85546875" style="21" bestFit="1" customWidth="1"/>
    <col min="516" max="516" width="9.42578125" style="21" customWidth="1"/>
    <col min="517" max="767" width="9.140625" style="21"/>
    <col min="768" max="768" width="35" style="21" customWidth="1"/>
    <col min="769" max="769" width="16" style="21" customWidth="1"/>
    <col min="770" max="770" width="29.140625" style="21" customWidth="1"/>
    <col min="771" max="771" width="12.85546875" style="21" bestFit="1" customWidth="1"/>
    <col min="772" max="772" width="9.42578125" style="21" customWidth="1"/>
    <col min="773" max="1023" width="9.140625" style="21"/>
    <col min="1024" max="1024" width="35" style="21" customWidth="1"/>
    <col min="1025" max="1025" width="16" style="21" customWidth="1"/>
    <col min="1026" max="1026" width="29.140625" style="21" customWidth="1"/>
    <col min="1027" max="1027" width="12.85546875" style="21" bestFit="1" customWidth="1"/>
    <col min="1028" max="1028" width="9.42578125" style="21" customWidth="1"/>
    <col min="1029" max="1279" width="9.140625" style="21"/>
    <col min="1280" max="1280" width="35" style="21" customWidth="1"/>
    <col min="1281" max="1281" width="16" style="21" customWidth="1"/>
    <col min="1282" max="1282" width="29.140625" style="21" customWidth="1"/>
    <col min="1283" max="1283" width="12.85546875" style="21" bestFit="1" customWidth="1"/>
    <col min="1284" max="1284" width="9.42578125" style="21" customWidth="1"/>
    <col min="1285" max="1535" width="9.140625" style="21"/>
    <col min="1536" max="1536" width="35" style="21" customWidth="1"/>
    <col min="1537" max="1537" width="16" style="21" customWidth="1"/>
    <col min="1538" max="1538" width="29.140625" style="21" customWidth="1"/>
    <col min="1539" max="1539" width="12.85546875" style="21" bestFit="1" customWidth="1"/>
    <col min="1540" max="1540" width="9.42578125" style="21" customWidth="1"/>
    <col min="1541" max="1791" width="9.140625" style="21"/>
    <col min="1792" max="1792" width="35" style="21" customWidth="1"/>
    <col min="1793" max="1793" width="16" style="21" customWidth="1"/>
    <col min="1794" max="1794" width="29.140625" style="21" customWidth="1"/>
    <col min="1795" max="1795" width="12.85546875" style="21" bestFit="1" customWidth="1"/>
    <col min="1796" max="1796" width="9.42578125" style="21" customWidth="1"/>
    <col min="1797" max="2047" width="9.140625" style="21"/>
    <col min="2048" max="2048" width="35" style="21" customWidth="1"/>
    <col min="2049" max="2049" width="16" style="21" customWidth="1"/>
    <col min="2050" max="2050" width="29.140625" style="21" customWidth="1"/>
    <col min="2051" max="2051" width="12.85546875" style="21" bestFit="1" customWidth="1"/>
    <col min="2052" max="2052" width="9.42578125" style="21" customWidth="1"/>
    <col min="2053" max="2303" width="9.140625" style="21"/>
    <col min="2304" max="2304" width="35" style="21" customWidth="1"/>
    <col min="2305" max="2305" width="16" style="21" customWidth="1"/>
    <col min="2306" max="2306" width="29.140625" style="21" customWidth="1"/>
    <col min="2307" max="2307" width="12.85546875" style="21" bestFit="1" customWidth="1"/>
    <col min="2308" max="2308" width="9.42578125" style="21" customWidth="1"/>
    <col min="2309" max="2559" width="9.140625" style="21"/>
    <col min="2560" max="2560" width="35" style="21" customWidth="1"/>
    <col min="2561" max="2561" width="16" style="21" customWidth="1"/>
    <col min="2562" max="2562" width="29.140625" style="21" customWidth="1"/>
    <col min="2563" max="2563" width="12.85546875" style="21" bestFit="1" customWidth="1"/>
    <col min="2564" max="2564" width="9.42578125" style="21" customWidth="1"/>
    <col min="2565" max="2815" width="9.140625" style="21"/>
    <col min="2816" max="2816" width="35" style="21" customWidth="1"/>
    <col min="2817" max="2817" width="16" style="21" customWidth="1"/>
    <col min="2818" max="2818" width="29.140625" style="21" customWidth="1"/>
    <col min="2819" max="2819" width="12.85546875" style="21" bestFit="1" customWidth="1"/>
    <col min="2820" max="2820" width="9.42578125" style="21" customWidth="1"/>
    <col min="2821" max="3071" width="9.140625" style="21"/>
    <col min="3072" max="3072" width="35" style="21" customWidth="1"/>
    <col min="3073" max="3073" width="16" style="21" customWidth="1"/>
    <col min="3074" max="3074" width="29.140625" style="21" customWidth="1"/>
    <col min="3075" max="3075" width="12.85546875" style="21" bestFit="1" customWidth="1"/>
    <col min="3076" max="3076" width="9.42578125" style="21" customWidth="1"/>
    <col min="3077" max="3327" width="9.140625" style="21"/>
    <col min="3328" max="3328" width="35" style="21" customWidth="1"/>
    <col min="3329" max="3329" width="16" style="21" customWidth="1"/>
    <col min="3330" max="3330" width="29.140625" style="21" customWidth="1"/>
    <col min="3331" max="3331" width="12.85546875" style="21" bestFit="1" customWidth="1"/>
    <col min="3332" max="3332" width="9.42578125" style="21" customWidth="1"/>
    <col min="3333" max="3583" width="9.140625" style="21"/>
    <col min="3584" max="3584" width="35" style="21" customWidth="1"/>
    <col min="3585" max="3585" width="16" style="21" customWidth="1"/>
    <col min="3586" max="3586" width="29.140625" style="21" customWidth="1"/>
    <col min="3587" max="3587" width="12.85546875" style="21" bestFit="1" customWidth="1"/>
    <col min="3588" max="3588" width="9.42578125" style="21" customWidth="1"/>
    <col min="3589" max="3839" width="9.140625" style="21"/>
    <col min="3840" max="3840" width="35" style="21" customWidth="1"/>
    <col min="3841" max="3841" width="16" style="21" customWidth="1"/>
    <col min="3842" max="3842" width="29.140625" style="21" customWidth="1"/>
    <col min="3843" max="3843" width="12.85546875" style="21" bestFit="1" customWidth="1"/>
    <col min="3844" max="3844" width="9.42578125" style="21" customWidth="1"/>
    <col min="3845" max="4095" width="9.140625" style="21"/>
    <col min="4096" max="4096" width="35" style="21" customWidth="1"/>
    <col min="4097" max="4097" width="16" style="21" customWidth="1"/>
    <col min="4098" max="4098" width="29.140625" style="21" customWidth="1"/>
    <col min="4099" max="4099" width="12.85546875" style="21" bestFit="1" customWidth="1"/>
    <col min="4100" max="4100" width="9.42578125" style="21" customWidth="1"/>
    <col min="4101" max="4351" width="9.140625" style="21"/>
    <col min="4352" max="4352" width="35" style="21" customWidth="1"/>
    <col min="4353" max="4353" width="16" style="21" customWidth="1"/>
    <col min="4354" max="4354" width="29.140625" style="21" customWidth="1"/>
    <col min="4355" max="4355" width="12.85546875" style="21" bestFit="1" customWidth="1"/>
    <col min="4356" max="4356" width="9.42578125" style="21" customWidth="1"/>
    <col min="4357" max="4607" width="9.140625" style="21"/>
    <col min="4608" max="4608" width="35" style="21" customWidth="1"/>
    <col min="4609" max="4609" width="16" style="21" customWidth="1"/>
    <col min="4610" max="4610" width="29.140625" style="21" customWidth="1"/>
    <col min="4611" max="4611" width="12.85546875" style="21" bestFit="1" customWidth="1"/>
    <col min="4612" max="4612" width="9.42578125" style="21" customWidth="1"/>
    <col min="4613" max="4863" width="9.140625" style="21"/>
    <col min="4864" max="4864" width="35" style="21" customWidth="1"/>
    <col min="4865" max="4865" width="16" style="21" customWidth="1"/>
    <col min="4866" max="4866" width="29.140625" style="21" customWidth="1"/>
    <col min="4867" max="4867" width="12.85546875" style="21" bestFit="1" customWidth="1"/>
    <col min="4868" max="4868" width="9.42578125" style="21" customWidth="1"/>
    <col min="4869" max="5119" width="9.140625" style="21"/>
    <col min="5120" max="5120" width="35" style="21" customWidth="1"/>
    <col min="5121" max="5121" width="16" style="21" customWidth="1"/>
    <col min="5122" max="5122" width="29.140625" style="21" customWidth="1"/>
    <col min="5123" max="5123" width="12.85546875" style="21" bestFit="1" customWidth="1"/>
    <col min="5124" max="5124" width="9.42578125" style="21" customWidth="1"/>
    <col min="5125" max="5375" width="9.140625" style="21"/>
    <col min="5376" max="5376" width="35" style="21" customWidth="1"/>
    <col min="5377" max="5377" width="16" style="21" customWidth="1"/>
    <col min="5378" max="5378" width="29.140625" style="21" customWidth="1"/>
    <col min="5379" max="5379" width="12.85546875" style="21" bestFit="1" customWidth="1"/>
    <col min="5380" max="5380" width="9.42578125" style="21" customWidth="1"/>
    <col min="5381" max="5631" width="9.140625" style="21"/>
    <col min="5632" max="5632" width="35" style="21" customWidth="1"/>
    <col min="5633" max="5633" width="16" style="21" customWidth="1"/>
    <col min="5634" max="5634" width="29.140625" style="21" customWidth="1"/>
    <col min="5635" max="5635" width="12.85546875" style="21" bestFit="1" customWidth="1"/>
    <col min="5636" max="5636" width="9.42578125" style="21" customWidth="1"/>
    <col min="5637" max="5887" width="9.140625" style="21"/>
    <col min="5888" max="5888" width="35" style="21" customWidth="1"/>
    <col min="5889" max="5889" width="16" style="21" customWidth="1"/>
    <col min="5890" max="5890" width="29.140625" style="21" customWidth="1"/>
    <col min="5891" max="5891" width="12.85546875" style="21" bestFit="1" customWidth="1"/>
    <col min="5892" max="5892" width="9.42578125" style="21" customWidth="1"/>
    <col min="5893" max="6143" width="9.140625" style="21"/>
    <col min="6144" max="6144" width="35" style="21" customWidth="1"/>
    <col min="6145" max="6145" width="16" style="21" customWidth="1"/>
    <col min="6146" max="6146" width="29.140625" style="21" customWidth="1"/>
    <col min="6147" max="6147" width="12.85546875" style="21" bestFit="1" customWidth="1"/>
    <col min="6148" max="6148" width="9.42578125" style="21" customWidth="1"/>
    <col min="6149" max="6399" width="9.140625" style="21"/>
    <col min="6400" max="6400" width="35" style="21" customWidth="1"/>
    <col min="6401" max="6401" width="16" style="21" customWidth="1"/>
    <col min="6402" max="6402" width="29.140625" style="21" customWidth="1"/>
    <col min="6403" max="6403" width="12.85546875" style="21" bestFit="1" customWidth="1"/>
    <col min="6404" max="6404" width="9.42578125" style="21" customWidth="1"/>
    <col min="6405" max="6655" width="9.140625" style="21"/>
    <col min="6656" max="6656" width="35" style="21" customWidth="1"/>
    <col min="6657" max="6657" width="16" style="21" customWidth="1"/>
    <col min="6658" max="6658" width="29.140625" style="21" customWidth="1"/>
    <col min="6659" max="6659" width="12.85546875" style="21" bestFit="1" customWidth="1"/>
    <col min="6660" max="6660" width="9.42578125" style="21" customWidth="1"/>
    <col min="6661" max="6911" width="9.140625" style="21"/>
    <col min="6912" max="6912" width="35" style="21" customWidth="1"/>
    <col min="6913" max="6913" width="16" style="21" customWidth="1"/>
    <col min="6914" max="6914" width="29.140625" style="21" customWidth="1"/>
    <col min="6915" max="6915" width="12.85546875" style="21" bestFit="1" customWidth="1"/>
    <col min="6916" max="6916" width="9.42578125" style="21" customWidth="1"/>
    <col min="6917" max="7167" width="9.140625" style="21"/>
    <col min="7168" max="7168" width="35" style="21" customWidth="1"/>
    <col min="7169" max="7169" width="16" style="21" customWidth="1"/>
    <col min="7170" max="7170" width="29.140625" style="21" customWidth="1"/>
    <col min="7171" max="7171" width="12.85546875" style="21" bestFit="1" customWidth="1"/>
    <col min="7172" max="7172" width="9.42578125" style="21" customWidth="1"/>
    <col min="7173" max="7423" width="9.140625" style="21"/>
    <col min="7424" max="7424" width="35" style="21" customWidth="1"/>
    <col min="7425" max="7425" width="16" style="21" customWidth="1"/>
    <col min="7426" max="7426" width="29.140625" style="21" customWidth="1"/>
    <col min="7427" max="7427" width="12.85546875" style="21" bestFit="1" customWidth="1"/>
    <col min="7428" max="7428" width="9.42578125" style="21" customWidth="1"/>
    <col min="7429" max="7679" width="9.140625" style="21"/>
    <col min="7680" max="7680" width="35" style="21" customWidth="1"/>
    <col min="7681" max="7681" width="16" style="21" customWidth="1"/>
    <col min="7682" max="7682" width="29.140625" style="21" customWidth="1"/>
    <col min="7683" max="7683" width="12.85546875" style="21" bestFit="1" customWidth="1"/>
    <col min="7684" max="7684" width="9.42578125" style="21" customWidth="1"/>
    <col min="7685" max="7935" width="9.140625" style="21"/>
    <col min="7936" max="7936" width="35" style="21" customWidth="1"/>
    <col min="7937" max="7937" width="16" style="21" customWidth="1"/>
    <col min="7938" max="7938" width="29.140625" style="21" customWidth="1"/>
    <col min="7939" max="7939" width="12.85546875" style="21" bestFit="1" customWidth="1"/>
    <col min="7940" max="7940" width="9.42578125" style="21" customWidth="1"/>
    <col min="7941" max="8191" width="9.140625" style="21"/>
    <col min="8192" max="8192" width="35" style="21" customWidth="1"/>
    <col min="8193" max="8193" width="16" style="21" customWidth="1"/>
    <col min="8194" max="8194" width="29.140625" style="21" customWidth="1"/>
    <col min="8195" max="8195" width="12.85546875" style="21" bestFit="1" customWidth="1"/>
    <col min="8196" max="8196" width="9.42578125" style="21" customWidth="1"/>
    <col min="8197" max="8447" width="9.140625" style="21"/>
    <col min="8448" max="8448" width="35" style="21" customWidth="1"/>
    <col min="8449" max="8449" width="16" style="21" customWidth="1"/>
    <col min="8450" max="8450" width="29.140625" style="21" customWidth="1"/>
    <col min="8451" max="8451" width="12.85546875" style="21" bestFit="1" customWidth="1"/>
    <col min="8452" max="8452" width="9.42578125" style="21" customWidth="1"/>
    <col min="8453" max="8703" width="9.140625" style="21"/>
    <col min="8704" max="8704" width="35" style="21" customWidth="1"/>
    <col min="8705" max="8705" width="16" style="21" customWidth="1"/>
    <col min="8706" max="8706" width="29.140625" style="21" customWidth="1"/>
    <col min="8707" max="8707" width="12.85546875" style="21" bestFit="1" customWidth="1"/>
    <col min="8708" max="8708" width="9.42578125" style="21" customWidth="1"/>
    <col min="8709" max="8959" width="9.140625" style="21"/>
    <col min="8960" max="8960" width="35" style="21" customWidth="1"/>
    <col min="8961" max="8961" width="16" style="21" customWidth="1"/>
    <col min="8962" max="8962" width="29.140625" style="21" customWidth="1"/>
    <col min="8963" max="8963" width="12.85546875" style="21" bestFit="1" customWidth="1"/>
    <col min="8964" max="8964" width="9.42578125" style="21" customWidth="1"/>
    <col min="8965" max="9215" width="9.140625" style="21"/>
    <col min="9216" max="9216" width="35" style="21" customWidth="1"/>
    <col min="9217" max="9217" width="16" style="21" customWidth="1"/>
    <col min="9218" max="9218" width="29.140625" style="21" customWidth="1"/>
    <col min="9219" max="9219" width="12.85546875" style="21" bestFit="1" customWidth="1"/>
    <col min="9220" max="9220" width="9.42578125" style="21" customWidth="1"/>
    <col min="9221" max="9471" width="9.140625" style="21"/>
    <col min="9472" max="9472" width="35" style="21" customWidth="1"/>
    <col min="9473" max="9473" width="16" style="21" customWidth="1"/>
    <col min="9474" max="9474" width="29.140625" style="21" customWidth="1"/>
    <col min="9475" max="9475" width="12.85546875" style="21" bestFit="1" customWidth="1"/>
    <col min="9476" max="9476" width="9.42578125" style="21" customWidth="1"/>
    <col min="9477" max="9727" width="9.140625" style="21"/>
    <col min="9728" max="9728" width="35" style="21" customWidth="1"/>
    <col min="9729" max="9729" width="16" style="21" customWidth="1"/>
    <col min="9730" max="9730" width="29.140625" style="21" customWidth="1"/>
    <col min="9731" max="9731" width="12.85546875" style="21" bestFit="1" customWidth="1"/>
    <col min="9732" max="9732" width="9.42578125" style="21" customWidth="1"/>
    <col min="9733" max="9983" width="9.140625" style="21"/>
    <col min="9984" max="9984" width="35" style="21" customWidth="1"/>
    <col min="9985" max="9985" width="16" style="21" customWidth="1"/>
    <col min="9986" max="9986" width="29.140625" style="21" customWidth="1"/>
    <col min="9987" max="9987" width="12.85546875" style="21" bestFit="1" customWidth="1"/>
    <col min="9988" max="9988" width="9.42578125" style="21" customWidth="1"/>
    <col min="9989" max="10239" width="9.140625" style="21"/>
    <col min="10240" max="10240" width="35" style="21" customWidth="1"/>
    <col min="10241" max="10241" width="16" style="21" customWidth="1"/>
    <col min="10242" max="10242" width="29.140625" style="21" customWidth="1"/>
    <col min="10243" max="10243" width="12.85546875" style="21" bestFit="1" customWidth="1"/>
    <col min="10244" max="10244" width="9.42578125" style="21" customWidth="1"/>
    <col min="10245" max="10495" width="9.140625" style="21"/>
    <col min="10496" max="10496" width="35" style="21" customWidth="1"/>
    <col min="10497" max="10497" width="16" style="21" customWidth="1"/>
    <col min="10498" max="10498" width="29.140625" style="21" customWidth="1"/>
    <col min="10499" max="10499" width="12.85546875" style="21" bestFit="1" customWidth="1"/>
    <col min="10500" max="10500" width="9.42578125" style="21" customWidth="1"/>
    <col min="10501" max="10751" width="9.140625" style="21"/>
    <col min="10752" max="10752" width="35" style="21" customWidth="1"/>
    <col min="10753" max="10753" width="16" style="21" customWidth="1"/>
    <col min="10754" max="10754" width="29.140625" style="21" customWidth="1"/>
    <col min="10755" max="10755" width="12.85546875" style="21" bestFit="1" customWidth="1"/>
    <col min="10756" max="10756" width="9.42578125" style="21" customWidth="1"/>
    <col min="10757" max="11007" width="9.140625" style="21"/>
    <col min="11008" max="11008" width="35" style="21" customWidth="1"/>
    <col min="11009" max="11009" width="16" style="21" customWidth="1"/>
    <col min="11010" max="11010" width="29.140625" style="21" customWidth="1"/>
    <col min="11011" max="11011" width="12.85546875" style="21" bestFit="1" customWidth="1"/>
    <col min="11012" max="11012" width="9.42578125" style="21" customWidth="1"/>
    <col min="11013" max="11263" width="9.140625" style="21"/>
    <col min="11264" max="11264" width="35" style="21" customWidth="1"/>
    <col min="11265" max="11265" width="16" style="21" customWidth="1"/>
    <col min="11266" max="11266" width="29.140625" style="21" customWidth="1"/>
    <col min="11267" max="11267" width="12.85546875" style="21" bestFit="1" customWidth="1"/>
    <col min="11268" max="11268" width="9.42578125" style="21" customWidth="1"/>
    <col min="11269" max="11519" width="9.140625" style="21"/>
    <col min="11520" max="11520" width="35" style="21" customWidth="1"/>
    <col min="11521" max="11521" width="16" style="21" customWidth="1"/>
    <col min="11522" max="11522" width="29.140625" style="21" customWidth="1"/>
    <col min="11523" max="11523" width="12.85546875" style="21" bestFit="1" customWidth="1"/>
    <col min="11524" max="11524" width="9.42578125" style="21" customWidth="1"/>
    <col min="11525" max="11775" width="9.140625" style="21"/>
    <col min="11776" max="11776" width="35" style="21" customWidth="1"/>
    <col min="11777" max="11777" width="16" style="21" customWidth="1"/>
    <col min="11778" max="11778" width="29.140625" style="21" customWidth="1"/>
    <col min="11779" max="11779" width="12.85546875" style="21" bestFit="1" customWidth="1"/>
    <col min="11780" max="11780" width="9.42578125" style="21" customWidth="1"/>
    <col min="11781" max="12031" width="9.140625" style="21"/>
    <col min="12032" max="12032" width="35" style="21" customWidth="1"/>
    <col min="12033" max="12033" width="16" style="21" customWidth="1"/>
    <col min="12034" max="12034" width="29.140625" style="21" customWidth="1"/>
    <col min="12035" max="12035" width="12.85546875" style="21" bestFit="1" customWidth="1"/>
    <col min="12036" max="12036" width="9.42578125" style="21" customWidth="1"/>
    <col min="12037" max="12287" width="9.140625" style="21"/>
    <col min="12288" max="12288" width="35" style="21" customWidth="1"/>
    <col min="12289" max="12289" width="16" style="21" customWidth="1"/>
    <col min="12290" max="12290" width="29.140625" style="21" customWidth="1"/>
    <col min="12291" max="12291" width="12.85546875" style="21" bestFit="1" customWidth="1"/>
    <col min="12292" max="12292" width="9.42578125" style="21" customWidth="1"/>
    <col min="12293" max="12543" width="9.140625" style="21"/>
    <col min="12544" max="12544" width="35" style="21" customWidth="1"/>
    <col min="12545" max="12545" width="16" style="21" customWidth="1"/>
    <col min="12546" max="12546" width="29.140625" style="21" customWidth="1"/>
    <col min="12547" max="12547" width="12.85546875" style="21" bestFit="1" customWidth="1"/>
    <col min="12548" max="12548" width="9.42578125" style="21" customWidth="1"/>
    <col min="12549" max="12799" width="9.140625" style="21"/>
    <col min="12800" max="12800" width="35" style="21" customWidth="1"/>
    <col min="12801" max="12801" width="16" style="21" customWidth="1"/>
    <col min="12802" max="12802" width="29.140625" style="21" customWidth="1"/>
    <col min="12803" max="12803" width="12.85546875" style="21" bestFit="1" customWidth="1"/>
    <col min="12804" max="12804" width="9.42578125" style="21" customWidth="1"/>
    <col min="12805" max="13055" width="9.140625" style="21"/>
    <col min="13056" max="13056" width="35" style="21" customWidth="1"/>
    <col min="13057" max="13057" width="16" style="21" customWidth="1"/>
    <col min="13058" max="13058" width="29.140625" style="21" customWidth="1"/>
    <col min="13059" max="13059" width="12.85546875" style="21" bestFit="1" customWidth="1"/>
    <col min="13060" max="13060" width="9.42578125" style="21" customWidth="1"/>
    <col min="13061" max="13311" width="9.140625" style="21"/>
    <col min="13312" max="13312" width="35" style="21" customWidth="1"/>
    <col min="13313" max="13313" width="16" style="21" customWidth="1"/>
    <col min="13314" max="13314" width="29.140625" style="21" customWidth="1"/>
    <col min="13315" max="13315" width="12.85546875" style="21" bestFit="1" customWidth="1"/>
    <col min="13316" max="13316" width="9.42578125" style="21" customWidth="1"/>
    <col min="13317" max="13567" width="9.140625" style="21"/>
    <col min="13568" max="13568" width="35" style="21" customWidth="1"/>
    <col min="13569" max="13569" width="16" style="21" customWidth="1"/>
    <col min="13570" max="13570" width="29.140625" style="21" customWidth="1"/>
    <col min="13571" max="13571" width="12.85546875" style="21" bestFit="1" customWidth="1"/>
    <col min="13572" max="13572" width="9.42578125" style="21" customWidth="1"/>
    <col min="13573" max="13823" width="9.140625" style="21"/>
    <col min="13824" max="13824" width="35" style="21" customWidth="1"/>
    <col min="13825" max="13825" width="16" style="21" customWidth="1"/>
    <col min="13826" max="13826" width="29.140625" style="21" customWidth="1"/>
    <col min="13827" max="13827" width="12.85546875" style="21" bestFit="1" customWidth="1"/>
    <col min="13828" max="13828" width="9.42578125" style="21" customWidth="1"/>
    <col min="13829" max="14079" width="9.140625" style="21"/>
    <col min="14080" max="14080" width="35" style="21" customWidth="1"/>
    <col min="14081" max="14081" width="16" style="21" customWidth="1"/>
    <col min="14082" max="14082" width="29.140625" style="21" customWidth="1"/>
    <col min="14083" max="14083" width="12.85546875" style="21" bestFit="1" customWidth="1"/>
    <col min="14084" max="14084" width="9.42578125" style="21" customWidth="1"/>
    <col min="14085" max="14335" width="9.140625" style="21"/>
    <col min="14336" max="14336" width="35" style="21" customWidth="1"/>
    <col min="14337" max="14337" width="16" style="21" customWidth="1"/>
    <col min="14338" max="14338" width="29.140625" style="21" customWidth="1"/>
    <col min="14339" max="14339" width="12.85546875" style="21" bestFit="1" customWidth="1"/>
    <col min="14340" max="14340" width="9.42578125" style="21" customWidth="1"/>
    <col min="14341" max="14591" width="9.140625" style="21"/>
    <col min="14592" max="14592" width="35" style="21" customWidth="1"/>
    <col min="14593" max="14593" width="16" style="21" customWidth="1"/>
    <col min="14594" max="14594" width="29.140625" style="21" customWidth="1"/>
    <col min="14595" max="14595" width="12.85546875" style="21" bestFit="1" customWidth="1"/>
    <col min="14596" max="14596" width="9.42578125" style="21" customWidth="1"/>
    <col min="14597" max="14847" width="9.140625" style="21"/>
    <col min="14848" max="14848" width="35" style="21" customWidth="1"/>
    <col min="14849" max="14849" width="16" style="21" customWidth="1"/>
    <col min="14850" max="14850" width="29.140625" style="21" customWidth="1"/>
    <col min="14851" max="14851" width="12.85546875" style="21" bestFit="1" customWidth="1"/>
    <col min="14852" max="14852" width="9.42578125" style="21" customWidth="1"/>
    <col min="14853" max="15103" width="9.140625" style="21"/>
    <col min="15104" max="15104" width="35" style="21" customWidth="1"/>
    <col min="15105" max="15105" width="16" style="21" customWidth="1"/>
    <col min="15106" max="15106" width="29.140625" style="21" customWidth="1"/>
    <col min="15107" max="15107" width="12.85546875" style="21" bestFit="1" customWidth="1"/>
    <col min="15108" max="15108" width="9.42578125" style="21" customWidth="1"/>
    <col min="15109" max="15359" width="9.140625" style="21"/>
    <col min="15360" max="15360" width="35" style="21" customWidth="1"/>
    <col min="15361" max="15361" width="16" style="21" customWidth="1"/>
    <col min="15362" max="15362" width="29.140625" style="21" customWidth="1"/>
    <col min="15363" max="15363" width="12.85546875" style="21" bestFit="1" customWidth="1"/>
    <col min="15364" max="15364" width="9.42578125" style="21" customWidth="1"/>
    <col min="15365" max="15615" width="9.140625" style="21"/>
    <col min="15616" max="15616" width="35" style="21" customWidth="1"/>
    <col min="15617" max="15617" width="16" style="21" customWidth="1"/>
    <col min="15618" max="15618" width="29.140625" style="21" customWidth="1"/>
    <col min="15619" max="15619" width="12.85546875" style="21" bestFit="1" customWidth="1"/>
    <col min="15620" max="15620" width="9.42578125" style="21" customWidth="1"/>
    <col min="15621" max="15871" width="9.140625" style="21"/>
    <col min="15872" max="15872" width="35" style="21" customWidth="1"/>
    <col min="15873" max="15873" width="16" style="21" customWidth="1"/>
    <col min="15874" max="15874" width="29.140625" style="21" customWidth="1"/>
    <col min="15875" max="15875" width="12.85546875" style="21" bestFit="1" customWidth="1"/>
    <col min="15876" max="15876" width="9.42578125" style="21" customWidth="1"/>
    <col min="15877" max="16127" width="9.140625" style="21"/>
    <col min="16128" max="16128" width="35" style="21" customWidth="1"/>
    <col min="16129" max="16129" width="16" style="21" customWidth="1"/>
    <col min="16130" max="16130" width="29.140625" style="21" customWidth="1"/>
    <col min="16131" max="16131" width="12.85546875" style="21" bestFit="1" customWidth="1"/>
    <col min="16132" max="16132" width="9.42578125" style="21" customWidth="1"/>
    <col min="16133" max="16384" width="9.140625" style="21"/>
  </cols>
  <sheetData>
    <row r="1" spans="1:25" ht="12.75" customHeight="1">
      <c r="A1" s="105" t="s">
        <v>41</v>
      </c>
      <c r="B1" s="431" t="s">
        <v>790</v>
      </c>
      <c r="C1" s="432"/>
      <c r="D1" s="432"/>
      <c r="E1" s="432"/>
      <c r="F1" s="432"/>
      <c r="G1" s="432"/>
      <c r="H1" s="432"/>
      <c r="I1" s="432"/>
      <c r="J1" s="432"/>
      <c r="K1" s="432"/>
      <c r="L1" s="432"/>
      <c r="M1" s="432"/>
      <c r="N1" s="432"/>
      <c r="O1" s="432"/>
      <c r="P1" s="432"/>
      <c r="Q1" s="432"/>
      <c r="R1" s="432"/>
      <c r="S1" s="433"/>
      <c r="T1" s="43"/>
      <c r="U1" s="43"/>
      <c r="V1" s="43"/>
      <c r="W1" s="43"/>
    </row>
    <row r="2" spans="1:25" ht="12.75" customHeight="1">
      <c r="A2" s="106"/>
      <c r="B2" s="434"/>
      <c r="C2" s="435"/>
      <c r="D2" s="435"/>
      <c r="E2" s="435"/>
      <c r="F2" s="435"/>
      <c r="G2" s="435"/>
      <c r="H2" s="435"/>
      <c r="I2" s="435"/>
      <c r="J2" s="435"/>
      <c r="K2" s="435"/>
      <c r="L2" s="435"/>
      <c r="M2" s="435"/>
      <c r="N2" s="435"/>
      <c r="O2" s="435"/>
      <c r="P2" s="435"/>
      <c r="Q2" s="435"/>
      <c r="R2" s="435"/>
      <c r="S2" s="436"/>
      <c r="T2" s="44"/>
      <c r="U2" s="44"/>
      <c r="V2" s="44"/>
      <c r="W2" s="44"/>
    </row>
    <row r="3" spans="1:25">
      <c r="A3" s="106"/>
      <c r="B3" s="434"/>
      <c r="C3" s="435"/>
      <c r="D3" s="435"/>
      <c r="E3" s="435"/>
      <c r="F3" s="435"/>
      <c r="G3" s="435"/>
      <c r="H3" s="435"/>
      <c r="I3" s="435"/>
      <c r="J3" s="435"/>
      <c r="K3" s="435"/>
      <c r="L3" s="435"/>
      <c r="M3" s="435"/>
      <c r="N3" s="435"/>
      <c r="O3" s="435"/>
      <c r="P3" s="435"/>
      <c r="Q3" s="435"/>
      <c r="R3" s="435"/>
      <c r="S3" s="436"/>
      <c r="T3" s="44"/>
      <c r="U3" s="44"/>
      <c r="V3" s="44"/>
      <c r="W3" s="44"/>
    </row>
    <row r="4" spans="1:25">
      <c r="A4" s="106"/>
      <c r="B4" s="434"/>
      <c r="C4" s="435"/>
      <c r="D4" s="435"/>
      <c r="E4" s="435"/>
      <c r="F4" s="435"/>
      <c r="G4" s="435"/>
      <c r="H4" s="435"/>
      <c r="I4" s="435"/>
      <c r="J4" s="435"/>
      <c r="K4" s="435"/>
      <c r="L4" s="435"/>
      <c r="M4" s="435"/>
      <c r="N4" s="435"/>
      <c r="O4" s="435"/>
      <c r="P4" s="435"/>
      <c r="Q4" s="435"/>
      <c r="R4" s="435"/>
      <c r="S4" s="436"/>
      <c r="T4" s="44"/>
      <c r="U4" s="44"/>
      <c r="V4" s="44"/>
      <c r="W4" s="44"/>
    </row>
    <row r="5" spans="1:25">
      <c r="A5" s="107"/>
      <c r="B5" s="434"/>
      <c r="C5" s="435"/>
      <c r="D5" s="437"/>
      <c r="E5" s="437"/>
      <c r="F5" s="437"/>
      <c r="G5" s="437"/>
      <c r="H5" s="437"/>
      <c r="I5" s="437"/>
      <c r="J5" s="437"/>
      <c r="K5" s="437"/>
      <c r="L5" s="437"/>
      <c r="M5" s="437"/>
      <c r="N5" s="437"/>
      <c r="O5" s="437"/>
      <c r="P5" s="437"/>
      <c r="Q5" s="437"/>
      <c r="R5" s="437"/>
      <c r="S5" s="438"/>
      <c r="T5" s="44"/>
      <c r="U5" s="44"/>
      <c r="V5" s="44"/>
      <c r="W5" s="44"/>
    </row>
    <row r="6" spans="1:25">
      <c r="A6" s="112"/>
      <c r="B6" s="111"/>
      <c r="C6" s="111"/>
      <c r="D6" s="110"/>
      <c r="E6" s="108"/>
      <c r="F6" s="108"/>
      <c r="G6" s="108"/>
      <c r="H6" s="108"/>
      <c r="I6" s="108"/>
      <c r="J6" s="108"/>
      <c r="K6" s="108"/>
      <c r="L6" s="108"/>
      <c r="M6" s="108"/>
      <c r="N6" s="108"/>
      <c r="O6" s="108"/>
      <c r="P6" s="108"/>
      <c r="Q6" s="108"/>
      <c r="R6" s="108"/>
      <c r="S6" s="109"/>
      <c r="T6" s="44"/>
      <c r="U6" s="44"/>
      <c r="V6" s="44"/>
      <c r="W6" s="44"/>
    </row>
    <row r="7" spans="1:25">
      <c r="A7" s="316"/>
      <c r="B7" s="331" t="s">
        <v>322</v>
      </c>
      <c r="C7" s="332" t="s">
        <v>371</v>
      </c>
      <c r="D7" s="333" t="s">
        <v>371</v>
      </c>
    </row>
    <row r="8" spans="1:25">
      <c r="A8" s="317" t="s">
        <v>705</v>
      </c>
      <c r="B8" s="334" t="s">
        <v>42</v>
      </c>
      <c r="C8" s="335" t="s">
        <v>541</v>
      </c>
      <c r="D8" s="336" t="str">
        <f>[2]!switch_ForecastState</f>
        <v>Region</v>
      </c>
      <c r="E8" s="113"/>
      <c r="F8" s="99"/>
    </row>
    <row r="9" spans="1:25">
      <c r="A9" s="317" t="str">
        <f>INDEX([1]ACHIEV!$A$19:$B$100,MATCH(C8,[1]ACHIEV!$B$19:$B$100,0),1)</f>
        <v>HVAC</v>
      </c>
      <c r="B9" s="337" t="s">
        <v>43</v>
      </c>
      <c r="C9" s="428">
        <f>[1]FILES!$H$4</f>
        <v>2035</v>
      </c>
      <c r="D9" s="336" t="str">
        <f>[2]!switch_ForecastScenario</f>
        <v>Base</v>
      </c>
      <c r="E9" s="114"/>
    </row>
    <row r="10" spans="1:25">
      <c r="A10" s="318"/>
      <c r="B10" s="338" t="s">
        <v>323</v>
      </c>
      <c r="C10" s="339">
        <f>MIN(SUM(E80:X80),Y80)</f>
        <v>61.089028709904269</v>
      </c>
      <c r="D10" s="427"/>
      <c r="E10" s="21">
        <v>1</v>
      </c>
      <c r="F10" s="21">
        <f>E10+1</f>
        <v>2</v>
      </c>
      <c r="G10" s="21">
        <f t="shared" ref="G10:V11" si="0">F10+1</f>
        <v>3</v>
      </c>
      <c r="H10" s="21">
        <f t="shared" si="0"/>
        <v>4</v>
      </c>
      <c r="I10" s="21">
        <f t="shared" si="0"/>
        <v>5</v>
      </c>
      <c r="J10" s="21">
        <f t="shared" si="0"/>
        <v>6</v>
      </c>
      <c r="K10" s="21">
        <f t="shared" si="0"/>
        <v>7</v>
      </c>
      <c r="L10" s="21">
        <f t="shared" si="0"/>
        <v>8</v>
      </c>
      <c r="M10" s="21">
        <f t="shared" si="0"/>
        <v>9</v>
      </c>
      <c r="N10" s="21">
        <f t="shared" si="0"/>
        <v>10</v>
      </c>
      <c r="O10" s="21">
        <f t="shared" si="0"/>
        <v>11</v>
      </c>
      <c r="P10" s="21">
        <f t="shared" si="0"/>
        <v>12</v>
      </c>
      <c r="Q10" s="21">
        <f t="shared" si="0"/>
        <v>13</v>
      </c>
      <c r="R10" s="21">
        <f t="shared" si="0"/>
        <v>14</v>
      </c>
      <c r="S10" s="21">
        <f t="shared" si="0"/>
        <v>15</v>
      </c>
      <c r="T10" s="21">
        <f t="shared" si="0"/>
        <v>16</v>
      </c>
      <c r="U10" s="21">
        <f t="shared" si="0"/>
        <v>17</v>
      </c>
      <c r="V10" s="21">
        <f t="shared" si="0"/>
        <v>18</v>
      </c>
      <c r="W10" s="21">
        <f>V10+1</f>
        <v>19</v>
      </c>
      <c r="X10" s="21">
        <f>W10+1</f>
        <v>20</v>
      </c>
    </row>
    <row r="11" spans="1:25">
      <c r="A11" s="48" t="s">
        <v>44</v>
      </c>
      <c r="B11" s="48"/>
      <c r="C11" s="48"/>
      <c r="D11" s="48"/>
      <c r="E11" s="48">
        <f>C9-20+1</f>
        <v>2016</v>
      </c>
      <c r="F11" s="48">
        <f>E11+1</f>
        <v>2017</v>
      </c>
      <c r="G11" s="48">
        <f t="shared" si="0"/>
        <v>2018</v>
      </c>
      <c r="H11" s="48">
        <f t="shared" si="0"/>
        <v>2019</v>
      </c>
      <c r="I11" s="48">
        <f t="shared" si="0"/>
        <v>2020</v>
      </c>
      <c r="J11" s="48">
        <f t="shared" si="0"/>
        <v>2021</v>
      </c>
      <c r="K11" s="48">
        <f t="shared" si="0"/>
        <v>2022</v>
      </c>
      <c r="L11" s="48">
        <f t="shared" si="0"/>
        <v>2023</v>
      </c>
      <c r="M11" s="48">
        <f t="shared" si="0"/>
        <v>2024</v>
      </c>
      <c r="N11" s="48">
        <f t="shared" si="0"/>
        <v>2025</v>
      </c>
      <c r="O11" s="48">
        <f t="shared" si="0"/>
        <v>2026</v>
      </c>
      <c r="P11" s="48">
        <f t="shared" si="0"/>
        <v>2027</v>
      </c>
      <c r="Q11" s="48">
        <f t="shared" si="0"/>
        <v>2028</v>
      </c>
      <c r="R11" s="48">
        <f t="shared" si="0"/>
        <v>2029</v>
      </c>
      <c r="S11" s="48">
        <f t="shared" si="0"/>
        <v>2030</v>
      </c>
      <c r="T11" s="48">
        <f t="shared" si="0"/>
        <v>2031</v>
      </c>
      <c r="U11" s="48">
        <f t="shared" si="0"/>
        <v>2032</v>
      </c>
      <c r="V11" s="48">
        <f t="shared" si="0"/>
        <v>2033</v>
      </c>
      <c r="W11" s="48">
        <f>V11+1</f>
        <v>2034</v>
      </c>
      <c r="X11" s="48">
        <f>W11+1</f>
        <v>2035</v>
      </c>
    </row>
    <row r="12" spans="1:25">
      <c r="A12" s="48"/>
      <c r="B12" s="48"/>
      <c r="C12" s="48"/>
      <c r="D12" s="48"/>
      <c r="E12" s="48" t="str">
        <f>CONCATENATE("FLOOR_",E11)</f>
        <v>FLOOR_2016</v>
      </c>
      <c r="F12" s="48" t="str">
        <f t="shared" ref="F12:X12" si="1">CONCATENATE("FLOOR_",F11)</f>
        <v>FLOOR_2017</v>
      </c>
      <c r="G12" s="48" t="str">
        <f t="shared" si="1"/>
        <v>FLOOR_2018</v>
      </c>
      <c r="H12" s="48" t="str">
        <f t="shared" si="1"/>
        <v>FLOOR_2019</v>
      </c>
      <c r="I12" s="48" t="str">
        <f t="shared" si="1"/>
        <v>FLOOR_2020</v>
      </c>
      <c r="J12" s="48" t="str">
        <f t="shared" si="1"/>
        <v>FLOOR_2021</v>
      </c>
      <c r="K12" s="48" t="str">
        <f t="shared" si="1"/>
        <v>FLOOR_2022</v>
      </c>
      <c r="L12" s="48" t="str">
        <f t="shared" si="1"/>
        <v>FLOOR_2023</v>
      </c>
      <c r="M12" s="48" t="str">
        <f t="shared" si="1"/>
        <v>FLOOR_2024</v>
      </c>
      <c r="N12" s="48" t="str">
        <f t="shared" si="1"/>
        <v>FLOOR_2025</v>
      </c>
      <c r="O12" s="48" t="str">
        <f t="shared" si="1"/>
        <v>FLOOR_2026</v>
      </c>
      <c r="P12" s="48" t="str">
        <f t="shared" si="1"/>
        <v>FLOOR_2027</v>
      </c>
      <c r="Q12" s="48" t="str">
        <f t="shared" si="1"/>
        <v>FLOOR_2028</v>
      </c>
      <c r="R12" s="48" t="str">
        <f t="shared" si="1"/>
        <v>FLOOR_2029</v>
      </c>
      <c r="S12" s="48" t="str">
        <f t="shared" si="1"/>
        <v>FLOOR_2030</v>
      </c>
      <c r="T12" s="48" t="str">
        <f t="shared" si="1"/>
        <v>FLOOR_2031</v>
      </c>
      <c r="U12" s="48" t="str">
        <f t="shared" si="1"/>
        <v>FLOOR_2032</v>
      </c>
      <c r="V12" s="48" t="str">
        <f t="shared" si="1"/>
        <v>FLOOR_2033</v>
      </c>
      <c r="W12" s="48" t="str">
        <f t="shared" si="1"/>
        <v>FLOOR_2034</v>
      </c>
      <c r="X12" s="48" t="str">
        <f t="shared" si="1"/>
        <v>FLOOR_2035</v>
      </c>
    </row>
    <row r="13" spans="1:25">
      <c r="C13" s="21" t="s">
        <v>370</v>
      </c>
      <c r="E13" s="113">
        <f>INDEX([2]!tbl_Forecast,MATCH($D$8&amp;$C13&amp;$D$7,[2]!rng_ForecastRowLookup,0),MATCH(E$11,[2]!rng_ForecastColumnLookup,0))</f>
        <v>7.8066550111953834</v>
      </c>
      <c r="F13" s="113">
        <f>INDEX([2]!tbl_Forecast,MATCH($D$8&amp;$C13&amp;$D$7,[2]!rng_ForecastRowLookup,0),MATCH(F$11,[2]!rng_ForecastColumnLookup,0))</f>
        <v>5.9496992573140863</v>
      </c>
      <c r="G13" s="113">
        <f>INDEX([2]!tbl_Forecast,MATCH($D$8&amp;$C13&amp;$D$7,[2]!rng_ForecastRowLookup,0),MATCH(G$11,[2]!rng_ForecastColumnLookup,0))</f>
        <v>5.890903545908837</v>
      </c>
      <c r="H13" s="113">
        <f>INDEX([2]!tbl_Forecast,MATCH($D$8&amp;$C13&amp;$D$7,[2]!rng_ForecastRowLookup,0),MATCH(H$11,[2]!rng_ForecastColumnLookup,0))</f>
        <v>6.8915688291332424</v>
      </c>
      <c r="I13" s="113">
        <f>INDEX([2]!tbl_Forecast,MATCH($D$8&amp;$C13&amp;$D$7,[2]!rng_ForecastRowLookup,0),MATCH(I$11,[2]!rng_ForecastColumnLookup,0))</f>
        <v>6.6410191533148355</v>
      </c>
      <c r="J13" s="113">
        <f>INDEX([2]!tbl_Forecast,MATCH($D$8&amp;$C13&amp;$D$7,[2]!rng_ForecastRowLookup,0),MATCH(J$11,[2]!rng_ForecastColumnLookup,0))</f>
        <v>5.4382226791221893</v>
      </c>
      <c r="K13" s="113">
        <f>INDEX([2]!tbl_Forecast,MATCH($D$8&amp;$C13&amp;$D$7,[2]!rng_ForecastRowLookup,0),MATCH(K$11,[2]!rng_ForecastColumnLookup,0))</f>
        <v>6.9236851515846078</v>
      </c>
      <c r="L13" s="113">
        <f>INDEX([2]!tbl_Forecast,MATCH($D$8&amp;$C13&amp;$D$7,[2]!rng_ForecastRowLookup,0),MATCH(L$11,[2]!rng_ForecastColumnLookup,0))</f>
        <v>6.040566884985755</v>
      </c>
      <c r="M13" s="113">
        <f>INDEX([2]!tbl_Forecast,MATCH($D$8&amp;$C13&amp;$D$7,[2]!rng_ForecastRowLookup,0),MATCH(M$11,[2]!rng_ForecastColumnLookup,0))</f>
        <v>5.8620040343764588</v>
      </c>
      <c r="N13" s="113">
        <f>INDEX([2]!tbl_Forecast,MATCH($D$8&amp;$C13&amp;$D$7,[2]!rng_ForecastRowLookup,0),MATCH(N$11,[2]!rng_ForecastColumnLookup,0))</f>
        <v>6.6048352977963205</v>
      </c>
      <c r="O13" s="113">
        <f>INDEX([2]!tbl_Forecast,MATCH($D$8&amp;$C13&amp;$D$7,[2]!rng_ForecastRowLookup,0),MATCH(O$11,[2]!rng_ForecastColumnLookup,0))</f>
        <v>6.6081856774849808</v>
      </c>
      <c r="P13" s="113">
        <f>INDEX([2]!tbl_Forecast,MATCH($D$8&amp;$C13&amp;$D$7,[2]!rng_ForecastRowLookup,0),MATCH(P$11,[2]!rng_ForecastColumnLookup,0))</f>
        <v>7.2276230030590352</v>
      </c>
      <c r="Q13" s="113">
        <f>INDEX([2]!tbl_Forecast,MATCH($D$8&amp;$C13&amp;$D$7,[2]!rng_ForecastRowLookup,0),MATCH(Q$11,[2]!rng_ForecastColumnLookup,0))</f>
        <v>7.9321378463678132</v>
      </c>
      <c r="R13" s="113">
        <f>INDEX([2]!tbl_Forecast,MATCH($D$8&amp;$C13&amp;$D$7,[2]!rng_ForecastRowLookup,0),MATCH(R$11,[2]!rng_ForecastColumnLookup,0))</f>
        <v>7.2590370336019197</v>
      </c>
      <c r="S13" s="113">
        <f>INDEX([2]!tbl_Forecast,MATCH($D$8&amp;$C13&amp;$D$7,[2]!rng_ForecastRowLookup,0),MATCH(S$11,[2]!rng_ForecastColumnLookup,0))</f>
        <v>7.9122271387396417</v>
      </c>
      <c r="T13" s="113">
        <f>INDEX([2]!tbl_Forecast,MATCH($D$8&amp;$C13&amp;$D$7,[2]!rng_ForecastRowLookup,0),MATCH(T$11,[2]!rng_ForecastColumnLookup,0))</f>
        <v>7.7623340380974311</v>
      </c>
      <c r="U13" s="113">
        <f>INDEX([2]!tbl_Forecast,MATCH($D$8&amp;$C13&amp;$D$7,[2]!rng_ForecastRowLookup,0),MATCH(U$11,[2]!rng_ForecastColumnLookup,0))</f>
        <v>7.6402299023279152</v>
      </c>
      <c r="V13" s="113">
        <f>INDEX([2]!tbl_Forecast,MATCH($D$8&amp;$C13&amp;$D$7,[2]!rng_ForecastRowLookup,0),MATCH(V$11,[2]!rng_ForecastColumnLookup,0))</f>
        <v>7.1724831299946894</v>
      </c>
      <c r="W13" s="113">
        <f>INDEX([2]!tbl_Forecast,MATCH($D$8&amp;$C13&amp;$D$7,[2]!rng_ForecastRowLookup,0),MATCH(W$11,[2]!rng_ForecastColumnLookup,0))</f>
        <v>7.0810470955732994</v>
      </c>
      <c r="X13" s="113">
        <f>INDEX([2]!tbl_Forecast,MATCH($D$8&amp;$C13&amp;$D$7,[2]!rng_ForecastRowLookup,0),MATCH(X$11,[2]!rng_ForecastColumnLookup,0))</f>
        <v>7.4281005850341701</v>
      </c>
      <c r="Y13" s="46"/>
    </row>
    <row r="14" spans="1:25">
      <c r="C14" s="21" t="s">
        <v>373</v>
      </c>
      <c r="E14" s="113">
        <f>INDEX([2]!tbl_Forecast,MATCH($D$8&amp;$C14&amp;$D$7,[2]!rng_ForecastRowLookup,0),MATCH(E$11,[2]!rng_ForecastColumnLookup,0))</f>
        <v>6.3306892326899415</v>
      </c>
      <c r="F14" s="113">
        <f>INDEX([2]!tbl_Forecast,MATCH($D$8&amp;$C14&amp;$D$7,[2]!rng_ForecastRowLookup,0),MATCH(F$11,[2]!rng_ForecastColumnLookup,0))</f>
        <v>4.6245517962703104</v>
      </c>
      <c r="G14" s="113">
        <f>INDEX([2]!tbl_Forecast,MATCH($D$8&amp;$C14&amp;$D$7,[2]!rng_ForecastRowLookup,0),MATCH(G$11,[2]!rng_ForecastColumnLookup,0))</f>
        <v>4.6954401235311058</v>
      </c>
      <c r="H14" s="113">
        <f>INDEX([2]!tbl_Forecast,MATCH($D$8&amp;$C14&amp;$D$7,[2]!rng_ForecastRowLookup,0),MATCH(H$11,[2]!rng_ForecastColumnLookup,0))</f>
        <v>5.5561738496820645</v>
      </c>
      <c r="I14" s="113">
        <f>INDEX([2]!tbl_Forecast,MATCH($D$8&amp;$C14&amp;$D$7,[2]!rng_ForecastRowLookup,0),MATCH(I$11,[2]!rng_ForecastColumnLookup,0))</f>
        <v>5.2903315868283292</v>
      </c>
      <c r="J14" s="113">
        <f>INDEX([2]!tbl_Forecast,MATCH($D$8&amp;$C14&amp;$D$7,[2]!rng_ForecastRowLookup,0),MATCH(J$11,[2]!rng_ForecastColumnLookup,0))</f>
        <v>4.0954748538564614</v>
      </c>
      <c r="K14" s="113">
        <f>INDEX([2]!tbl_Forecast,MATCH($D$8&amp;$C14&amp;$D$7,[2]!rng_ForecastRowLookup,0),MATCH(K$11,[2]!rng_ForecastColumnLookup,0))</f>
        <v>5.6166455086822502</v>
      </c>
      <c r="L14" s="113">
        <f>INDEX([2]!tbl_Forecast,MATCH($D$8&amp;$C14&amp;$D$7,[2]!rng_ForecastRowLookup,0),MATCH(L$11,[2]!rng_ForecastColumnLookup,0))</f>
        <v>4.8928421056079552</v>
      </c>
      <c r="M14" s="113">
        <f>INDEX([2]!tbl_Forecast,MATCH($D$8&amp;$C14&amp;$D$7,[2]!rng_ForecastRowLookup,0),MATCH(M$11,[2]!rng_ForecastColumnLookup,0))</f>
        <v>4.6489885594062974</v>
      </c>
      <c r="N14" s="113">
        <f>INDEX([2]!tbl_Forecast,MATCH($D$8&amp;$C14&amp;$D$7,[2]!rng_ForecastRowLookup,0),MATCH(N$11,[2]!rng_ForecastColumnLookup,0))</f>
        <v>5.3600762751998365</v>
      </c>
      <c r="O14" s="113">
        <f>INDEX([2]!tbl_Forecast,MATCH($D$8&amp;$C14&amp;$D$7,[2]!rng_ForecastRowLookup,0),MATCH(O$11,[2]!rng_ForecastColumnLookup,0))</f>
        <v>5.3451061612370649</v>
      </c>
      <c r="P14" s="113">
        <f>INDEX([2]!tbl_Forecast,MATCH($D$8&amp;$C14&amp;$D$7,[2]!rng_ForecastRowLookup,0),MATCH(P$11,[2]!rng_ForecastColumnLookup,0))</f>
        <v>5.7169042762389006</v>
      </c>
      <c r="Q14" s="113">
        <f>INDEX([2]!tbl_Forecast,MATCH($D$8&amp;$C14&amp;$D$7,[2]!rng_ForecastRowLookup,0),MATCH(Q$11,[2]!rng_ForecastColumnLookup,0))</f>
        <v>6.1644080859749115</v>
      </c>
      <c r="R14" s="113">
        <f>INDEX([2]!tbl_Forecast,MATCH($D$8&amp;$C14&amp;$D$7,[2]!rng_ForecastRowLookup,0),MATCH(R$11,[2]!rng_ForecastColumnLookup,0))</f>
        <v>5.8003829082546376</v>
      </c>
      <c r="S14" s="113">
        <f>INDEX([2]!tbl_Forecast,MATCH($D$8&amp;$C14&amp;$D$7,[2]!rng_ForecastRowLookup,0),MATCH(S$11,[2]!rng_ForecastColumnLookup,0))</f>
        <v>6.4331999103991837</v>
      </c>
      <c r="T14" s="113">
        <f>INDEX([2]!tbl_Forecast,MATCH($D$8&amp;$C14&amp;$D$7,[2]!rng_ForecastRowLookup,0),MATCH(T$11,[2]!rng_ForecastColumnLookup,0))</f>
        <v>6.1077443299386847</v>
      </c>
      <c r="U14" s="113">
        <f>INDEX([2]!tbl_Forecast,MATCH($D$8&amp;$C14&amp;$D$7,[2]!rng_ForecastRowLookup,0),MATCH(U$11,[2]!rng_ForecastColumnLookup,0))</f>
        <v>6.3133258324543373</v>
      </c>
      <c r="V14" s="113">
        <f>INDEX([2]!tbl_Forecast,MATCH($D$8&amp;$C14&amp;$D$7,[2]!rng_ForecastRowLookup,0),MATCH(V$11,[2]!rng_ForecastColumnLookup,0))</f>
        <v>5.5403053352108875</v>
      </c>
      <c r="W14" s="113">
        <f>INDEX([2]!tbl_Forecast,MATCH($D$8&amp;$C14&amp;$D$7,[2]!rng_ForecastRowLookup,0),MATCH(W$11,[2]!rng_ForecastColumnLookup,0))</f>
        <v>5.5266028757425794</v>
      </c>
      <c r="X14" s="113">
        <f>INDEX([2]!tbl_Forecast,MATCH($D$8&amp;$C14&amp;$D$7,[2]!rng_ForecastRowLookup,0),MATCH(X$11,[2]!rng_ForecastColumnLookup,0))</f>
        <v>5.9833355534459063</v>
      </c>
      <c r="Y14" s="46"/>
    </row>
    <row r="15" spans="1:25">
      <c r="C15" s="21" t="s">
        <v>374</v>
      </c>
      <c r="E15" s="113">
        <f>INDEX([2]!tbl_Forecast,MATCH($D$8&amp;$C15&amp;$D$7,[2]!rng_ForecastRowLookup,0),MATCH(E$11,[2]!rng_ForecastColumnLookup,0))</f>
        <v>1.6621196768024407</v>
      </c>
      <c r="F15" s="113">
        <f>INDEX([2]!tbl_Forecast,MATCH($D$8&amp;$C15&amp;$D$7,[2]!rng_ForecastRowLookup,0),MATCH(F$11,[2]!rng_ForecastColumnLookup,0))</f>
        <v>1.2170657423442173</v>
      </c>
      <c r="G15" s="113">
        <f>INDEX([2]!tbl_Forecast,MATCH($D$8&amp;$C15&amp;$D$7,[2]!rng_ForecastRowLookup,0),MATCH(G$11,[2]!rng_ForecastColumnLookup,0))</f>
        <v>1.2444333527444498</v>
      </c>
      <c r="H15" s="113">
        <f>INDEX([2]!tbl_Forecast,MATCH($D$8&amp;$C15&amp;$D$7,[2]!rng_ForecastRowLookup,0),MATCH(H$11,[2]!rng_ForecastColumnLookup,0))</f>
        <v>1.4586094503549032</v>
      </c>
      <c r="I15" s="113">
        <f>INDEX([2]!tbl_Forecast,MATCH($D$8&amp;$C15&amp;$D$7,[2]!rng_ForecastRowLookup,0),MATCH(I$11,[2]!rng_ForecastColumnLookup,0))</f>
        <v>1.4004070058555529</v>
      </c>
      <c r="J15" s="113">
        <f>INDEX([2]!tbl_Forecast,MATCH($D$8&amp;$C15&amp;$D$7,[2]!rng_ForecastRowLookup,0),MATCH(J$11,[2]!rng_ForecastColumnLookup,0))</f>
        <v>1.0787722980410579</v>
      </c>
      <c r="K15" s="113">
        <f>INDEX([2]!tbl_Forecast,MATCH($D$8&amp;$C15&amp;$D$7,[2]!rng_ForecastRowLookup,0),MATCH(K$11,[2]!rng_ForecastColumnLookup,0))</f>
        <v>1.4747976167420549</v>
      </c>
      <c r="L15" s="113">
        <f>INDEX([2]!tbl_Forecast,MATCH($D$8&amp;$C15&amp;$D$7,[2]!rng_ForecastRowLookup,0),MATCH(L$11,[2]!rng_ForecastColumnLookup,0))</f>
        <v>1.2896357804774434</v>
      </c>
      <c r="M15" s="113">
        <f>INDEX([2]!tbl_Forecast,MATCH($D$8&amp;$C15&amp;$D$7,[2]!rng_ForecastRowLookup,0),MATCH(M$11,[2]!rng_ForecastColumnLookup,0))</f>
        <v>1.2239291307589197</v>
      </c>
      <c r="N15" s="113">
        <f>INDEX([2]!tbl_Forecast,MATCH($D$8&amp;$C15&amp;$D$7,[2]!rng_ForecastRowLookup,0),MATCH(N$11,[2]!rng_ForecastColumnLookup,0))</f>
        <v>1.4012443744673324</v>
      </c>
      <c r="O15" s="113">
        <f>INDEX([2]!tbl_Forecast,MATCH($D$8&amp;$C15&amp;$D$7,[2]!rng_ForecastRowLookup,0),MATCH(O$11,[2]!rng_ForecastColumnLookup,0))</f>
        <v>1.3991315932028052</v>
      </c>
      <c r="P15" s="113">
        <f>INDEX([2]!tbl_Forecast,MATCH($D$8&amp;$C15&amp;$D$7,[2]!rng_ForecastRowLookup,0),MATCH(P$11,[2]!rng_ForecastColumnLookup,0))</f>
        <v>1.4996248899933684</v>
      </c>
      <c r="Q15" s="113">
        <f>INDEX([2]!tbl_Forecast,MATCH($D$8&amp;$C15&amp;$D$7,[2]!rng_ForecastRowLookup,0),MATCH(Q$11,[2]!rng_ForecastColumnLookup,0))</f>
        <v>1.6197763904689295</v>
      </c>
      <c r="R15" s="113">
        <f>INDEX([2]!tbl_Forecast,MATCH($D$8&amp;$C15&amp;$D$7,[2]!rng_ForecastRowLookup,0),MATCH(R$11,[2]!rng_ForecastColumnLookup,0))</f>
        <v>1.5187400891362097</v>
      </c>
      <c r="S15" s="113">
        <f>INDEX([2]!tbl_Forecast,MATCH($D$8&amp;$C15&amp;$D$7,[2]!rng_ForecastRowLookup,0),MATCH(S$11,[2]!rng_ForecastColumnLookup,0))</f>
        <v>1.6890757136254622</v>
      </c>
      <c r="T15" s="113">
        <f>INDEX([2]!tbl_Forecast,MATCH($D$8&amp;$C15&amp;$D$7,[2]!rng_ForecastRowLookup,0),MATCH(T$11,[2]!rng_ForecastColumnLookup,0))</f>
        <v>1.5972356158259797</v>
      </c>
      <c r="U15" s="113">
        <f>INDEX([2]!tbl_Forecast,MATCH($D$8&amp;$C15&amp;$D$7,[2]!rng_ForecastRowLookup,0),MATCH(U$11,[2]!rng_ForecastColumnLookup,0))</f>
        <v>1.640465747141107</v>
      </c>
      <c r="V15" s="113">
        <f>INDEX([2]!tbl_Forecast,MATCH($D$8&amp;$C15&amp;$D$7,[2]!rng_ForecastRowLookup,0),MATCH(V$11,[2]!rng_ForecastColumnLookup,0))</f>
        <v>1.4565955217811706</v>
      </c>
      <c r="W15" s="113">
        <f>INDEX([2]!tbl_Forecast,MATCH($D$8&amp;$C15&amp;$D$7,[2]!rng_ForecastRowLookup,0),MATCH(W$11,[2]!rng_ForecastColumnLookup,0))</f>
        <v>1.4531741906643101</v>
      </c>
      <c r="X15" s="113">
        <f>INDEX([2]!tbl_Forecast,MATCH($D$8&amp;$C15&amp;$D$7,[2]!rng_ForecastRowLookup,0),MATCH(X$11,[2]!rng_ForecastColumnLookup,0))</f>
        <v>1.5648660344158036</v>
      </c>
      <c r="Y15" s="46"/>
    </row>
    <row r="16" spans="1:25">
      <c r="C16" s="99" t="s">
        <v>408</v>
      </c>
      <c r="E16" s="113">
        <f>INDEX([2]!tbl_Forecast,MATCH($D$8&amp;$C16&amp;$D$7,[2]!rng_ForecastRowLookup,0),MATCH(E$11,[2]!rng_ForecastColumnLookup,0))</f>
        <v>1.799418169017593</v>
      </c>
      <c r="F16" s="113">
        <f>INDEX([2]!tbl_Forecast,MATCH($D$8&amp;$C16&amp;$D$7,[2]!rng_ForecastRowLookup,0),MATCH(F$11,[2]!rng_ForecastColumnLookup,0))</f>
        <v>1.485755176968429</v>
      </c>
      <c r="G16" s="113">
        <f>INDEX([2]!tbl_Forecast,MATCH($D$8&amp;$C16&amp;$D$7,[2]!rng_ForecastRowLookup,0),MATCH(G$11,[2]!rng_ForecastColumnLookup,0))</f>
        <v>0.89794362681754358</v>
      </c>
      <c r="H16" s="113">
        <f>INDEX([2]!tbl_Forecast,MATCH($D$8&amp;$C16&amp;$D$7,[2]!rng_ForecastRowLookup,0),MATCH(H$11,[2]!rng_ForecastColumnLookup,0))</f>
        <v>0.91201694404352718</v>
      </c>
      <c r="I16" s="113">
        <f>INDEX([2]!tbl_Forecast,MATCH($D$8&amp;$C16&amp;$D$7,[2]!rng_ForecastRowLookup,0),MATCH(I$11,[2]!rng_ForecastColumnLookup,0))</f>
        <v>0.85125423267540556</v>
      </c>
      <c r="J16" s="113">
        <f>INDEX([2]!tbl_Forecast,MATCH($D$8&amp;$C16&amp;$D$7,[2]!rng_ForecastRowLookup,0),MATCH(J$11,[2]!rng_ForecastColumnLookup,0))</f>
        <v>0.73204497427617965</v>
      </c>
      <c r="K16" s="113">
        <f>INDEX([2]!tbl_Forecast,MATCH($D$8&amp;$C16&amp;$D$7,[2]!rng_ForecastRowLookup,0),MATCH(K$11,[2]!rng_ForecastColumnLookup,0))</f>
        <v>0.73428349109996394</v>
      </c>
      <c r="L16" s="113">
        <f>INDEX([2]!tbl_Forecast,MATCH($D$8&amp;$C16&amp;$D$7,[2]!rng_ForecastRowLookup,0),MATCH(L$11,[2]!rng_ForecastColumnLookup,0))</f>
        <v>0.71341173425108251</v>
      </c>
      <c r="M16" s="113">
        <f>INDEX([2]!tbl_Forecast,MATCH($D$8&amp;$C16&amp;$D$7,[2]!rng_ForecastRowLookup,0),MATCH(M$11,[2]!rng_ForecastColumnLookup,0))</f>
        <v>0.89455902577447755</v>
      </c>
      <c r="N16" s="113">
        <f>INDEX([2]!tbl_Forecast,MATCH($D$8&amp;$C16&amp;$D$7,[2]!rng_ForecastRowLookup,0),MATCH(N$11,[2]!rng_ForecastColumnLookup,0))</f>
        <v>1.032083805968905</v>
      </c>
      <c r="O16" s="113">
        <f>INDEX([2]!tbl_Forecast,MATCH($D$8&amp;$C16&amp;$D$7,[2]!rng_ForecastRowLookup,0),MATCH(O$11,[2]!rng_ForecastColumnLookup,0))</f>
        <v>1.0963398187475875</v>
      </c>
      <c r="P16" s="113">
        <f>INDEX([2]!tbl_Forecast,MATCH($D$8&amp;$C16&amp;$D$7,[2]!rng_ForecastRowLookup,0),MATCH(P$11,[2]!rng_ForecastColumnLookup,0))</f>
        <v>1.617287860192538</v>
      </c>
      <c r="Q16" s="113">
        <f>INDEX([2]!tbl_Forecast,MATCH($D$8&amp;$C16&amp;$D$7,[2]!rng_ForecastRowLookup,0),MATCH(Q$11,[2]!rng_ForecastColumnLookup,0))</f>
        <v>1.8239074921539626</v>
      </c>
      <c r="R16" s="113">
        <f>INDEX([2]!tbl_Forecast,MATCH($D$8&amp;$C16&amp;$D$7,[2]!rng_ForecastRowLookup,0),MATCH(R$11,[2]!rng_ForecastColumnLookup,0))</f>
        <v>1.6267354909009817</v>
      </c>
      <c r="S16" s="113">
        <f>INDEX([2]!tbl_Forecast,MATCH($D$8&amp;$C16&amp;$D$7,[2]!rng_ForecastRowLookup,0),MATCH(S$11,[2]!rng_ForecastColumnLookup,0))</f>
        <v>1.5970323938843554</v>
      </c>
      <c r="T16" s="113">
        <f>INDEX([2]!tbl_Forecast,MATCH($D$8&amp;$C16&amp;$D$7,[2]!rng_ForecastRowLookup,0),MATCH(T$11,[2]!rng_ForecastColumnLookup,0))</f>
        <v>1.5393396581386409</v>
      </c>
      <c r="U16" s="113">
        <f>INDEX([2]!tbl_Forecast,MATCH($D$8&amp;$C16&amp;$D$7,[2]!rng_ForecastRowLookup,0),MATCH(U$11,[2]!rng_ForecastColumnLookup,0))</f>
        <v>1.2960530677092543</v>
      </c>
      <c r="V16" s="113">
        <f>INDEX([2]!tbl_Forecast,MATCH($D$8&amp;$C16&amp;$D$7,[2]!rng_ForecastRowLookup,0),MATCH(V$11,[2]!rng_ForecastColumnLookup,0))</f>
        <v>1.3176455108269955</v>
      </c>
      <c r="W16" s="113">
        <f>INDEX([2]!tbl_Forecast,MATCH($D$8&amp;$C16&amp;$D$7,[2]!rng_ForecastRowLookup,0),MATCH(W$11,[2]!rng_ForecastColumnLookup,0))</f>
        <v>1.2469979474733393</v>
      </c>
      <c r="X16" s="113">
        <f>INDEX([2]!tbl_Forecast,MATCH($D$8&amp;$C16&amp;$D$7,[2]!rng_ForecastRowLookup,0),MATCH(X$11,[2]!rng_ForecastColumnLookup,0))</f>
        <v>1.3540449607593745</v>
      </c>
      <c r="Y16" s="46"/>
    </row>
    <row r="17" spans="2:25">
      <c r="C17" s="99" t="s">
        <v>402</v>
      </c>
      <c r="E17" s="113">
        <f>INDEX([2]!tbl_Forecast,MATCH($D$8&amp;$C17&amp;$D$7,[2]!rng_ForecastRowLookup,0),MATCH(E$11,[2]!rng_ForecastColumnLookup,0))</f>
        <v>0.71960427219664069</v>
      </c>
      <c r="F17" s="113">
        <f>INDEX([2]!tbl_Forecast,MATCH($D$8&amp;$C17&amp;$D$7,[2]!rng_ForecastRowLookup,0),MATCH(F$11,[2]!rng_ForecastColumnLookup,0))</f>
        <v>0.59647847099566831</v>
      </c>
      <c r="G17" s="113">
        <f>INDEX([2]!tbl_Forecast,MATCH($D$8&amp;$C17&amp;$D$7,[2]!rng_ForecastRowLookup,0),MATCH(G$11,[2]!rng_ForecastColumnLookup,0))</f>
        <v>0.36611838042447359</v>
      </c>
      <c r="H17" s="113">
        <f>INDEX([2]!tbl_Forecast,MATCH($D$8&amp;$C17&amp;$D$7,[2]!rng_ForecastRowLookup,0),MATCH(H$11,[2]!rng_ForecastColumnLookup,0))</f>
        <v>0.3731768350638246</v>
      </c>
      <c r="I17" s="113">
        <f>INDEX([2]!tbl_Forecast,MATCH($D$8&amp;$C17&amp;$D$7,[2]!rng_ForecastRowLookup,0),MATCH(I$11,[2]!rng_ForecastColumnLookup,0))</f>
        <v>0.34504559304633386</v>
      </c>
      <c r="J17" s="113">
        <f>INDEX([2]!tbl_Forecast,MATCH($D$8&amp;$C17&amp;$D$7,[2]!rng_ForecastRowLookup,0),MATCH(J$11,[2]!rng_ForecastColumnLookup,0))</f>
        <v>0.2928623587115301</v>
      </c>
      <c r="K17" s="113">
        <f>INDEX([2]!tbl_Forecast,MATCH($D$8&amp;$C17&amp;$D$7,[2]!rng_ForecastRowLookup,0),MATCH(K$11,[2]!rng_ForecastColumnLookup,0))</f>
        <v>0.29376294298921468</v>
      </c>
      <c r="L17" s="113">
        <f>INDEX([2]!tbl_Forecast,MATCH($D$8&amp;$C17&amp;$D$7,[2]!rng_ForecastRowLookup,0),MATCH(L$11,[2]!rng_ForecastColumnLookup,0))</f>
        <v>0.28416308329236456</v>
      </c>
      <c r="M17" s="113">
        <f>INDEX([2]!tbl_Forecast,MATCH($D$8&amp;$C17&amp;$D$7,[2]!rng_ForecastRowLookup,0),MATCH(M$11,[2]!rng_ForecastColumnLookup,0))</f>
        <v>0.36455471421578001</v>
      </c>
      <c r="N17" s="113">
        <f>INDEX([2]!tbl_Forecast,MATCH($D$8&amp;$C17&amp;$D$7,[2]!rng_ForecastRowLookup,0),MATCH(N$11,[2]!rng_ForecastColumnLookup,0))</f>
        <v>0.42646627810709853</v>
      </c>
      <c r="O17" s="113">
        <f>INDEX([2]!tbl_Forecast,MATCH($D$8&amp;$C17&amp;$D$7,[2]!rng_ForecastRowLookup,0),MATCH(O$11,[2]!rng_ForecastColumnLookup,0))</f>
        <v>0.44956380488737768</v>
      </c>
      <c r="P17" s="113">
        <f>INDEX([2]!tbl_Forecast,MATCH($D$8&amp;$C17&amp;$D$7,[2]!rng_ForecastRowLookup,0),MATCH(P$11,[2]!rng_ForecastColumnLookup,0))</f>
        <v>0.65213839834683018</v>
      </c>
      <c r="Q17" s="113">
        <f>INDEX([2]!tbl_Forecast,MATCH($D$8&amp;$C17&amp;$D$7,[2]!rng_ForecastRowLookup,0),MATCH(Q$11,[2]!rng_ForecastColumnLookup,0))</f>
        <v>0.73353807331773047</v>
      </c>
      <c r="R17" s="113">
        <f>INDEX([2]!tbl_Forecast,MATCH($D$8&amp;$C17&amp;$D$7,[2]!rng_ForecastRowLookup,0),MATCH(R$11,[2]!rng_ForecastColumnLookup,0))</f>
        <v>0.65560780242911365</v>
      </c>
      <c r="S17" s="113">
        <f>INDEX([2]!tbl_Forecast,MATCH($D$8&amp;$C17&amp;$D$7,[2]!rng_ForecastRowLookup,0),MATCH(S$11,[2]!rng_ForecastColumnLookup,0))</f>
        <v>0.64604928436358278</v>
      </c>
      <c r="T17" s="113">
        <f>INDEX([2]!tbl_Forecast,MATCH($D$8&amp;$C17&amp;$D$7,[2]!rng_ForecastRowLookup,0),MATCH(T$11,[2]!rng_ForecastColumnLookup,0))</f>
        <v>0.62178261445398098</v>
      </c>
      <c r="U17" s="113">
        <f>INDEX([2]!tbl_Forecast,MATCH($D$8&amp;$C17&amp;$D$7,[2]!rng_ForecastRowLookup,0),MATCH(U$11,[2]!rng_ForecastColumnLookup,0))</f>
        <v>0.52554853465709617</v>
      </c>
      <c r="V17" s="113">
        <f>INDEX([2]!tbl_Forecast,MATCH($D$8&amp;$C17&amp;$D$7,[2]!rng_ForecastRowLookup,0),MATCH(V$11,[2]!rng_ForecastColumnLookup,0))</f>
        <v>0.53266253778165396</v>
      </c>
      <c r="W17" s="113">
        <f>INDEX([2]!tbl_Forecast,MATCH($D$8&amp;$C17&amp;$D$7,[2]!rng_ForecastRowLookup,0),MATCH(W$11,[2]!rng_ForecastColumnLookup,0))</f>
        <v>0.50454130308386236</v>
      </c>
      <c r="X17" s="113">
        <f>INDEX([2]!tbl_Forecast,MATCH($D$8&amp;$C17&amp;$D$7,[2]!rng_ForecastRowLookup,0),MATCH(X$11,[2]!rng_ForecastColumnLookup,0))</f>
        <v>0.54553111610891503</v>
      </c>
      <c r="Y17" s="46"/>
    </row>
    <row r="18" spans="2:25">
      <c r="C18" s="99" t="s">
        <v>403</v>
      </c>
      <c r="E18" s="113">
        <f>INDEX([2]!tbl_Forecast,MATCH($D$8&amp;$C18&amp;$D$7,[2]!rng_ForecastRowLookup,0),MATCH(E$11,[2]!rng_ForecastColumnLookup,0))</f>
        <v>2.7275899469990224</v>
      </c>
      <c r="F18" s="113">
        <f>INDEX([2]!tbl_Forecast,MATCH($D$8&amp;$C18&amp;$D$7,[2]!rng_ForecastRowLookup,0),MATCH(F$11,[2]!rng_ForecastColumnLookup,0))</f>
        <v>2.2451802625726844</v>
      </c>
      <c r="G18" s="113">
        <f>INDEX([2]!tbl_Forecast,MATCH($D$8&amp;$C18&amp;$D$7,[2]!rng_ForecastRowLookup,0),MATCH(G$11,[2]!rng_ForecastColumnLookup,0))</f>
        <v>1.3846551620328988</v>
      </c>
      <c r="H18" s="113">
        <f>INDEX([2]!tbl_Forecast,MATCH($D$8&amp;$C18&amp;$D$7,[2]!rng_ForecastRowLookup,0),MATCH(H$11,[2]!rng_ForecastColumnLookup,0))</f>
        <v>1.414332931216091</v>
      </c>
      <c r="I18" s="113">
        <f>INDEX([2]!tbl_Forecast,MATCH($D$8&amp;$C18&amp;$D$7,[2]!rng_ForecastRowLookup,0),MATCH(I$11,[2]!rng_ForecastColumnLookup,0))</f>
        <v>1.3048976182463843</v>
      </c>
      <c r="J18" s="113">
        <f>INDEX([2]!tbl_Forecast,MATCH($D$8&amp;$C18&amp;$D$7,[2]!rng_ForecastRowLookup,0),MATCH(J$11,[2]!rng_ForecastColumnLookup,0))</f>
        <v>1.1035456427042536</v>
      </c>
      <c r="K18" s="113">
        <f>INDEX([2]!tbl_Forecast,MATCH($D$8&amp;$C18&amp;$D$7,[2]!rng_ForecastRowLookup,0),MATCH(K$11,[2]!rng_ForecastColumnLookup,0))</f>
        <v>1.0932193385059683</v>
      </c>
      <c r="L18" s="113">
        <f>INDEX([2]!tbl_Forecast,MATCH($D$8&amp;$C18&amp;$D$7,[2]!rng_ForecastRowLookup,0),MATCH(L$11,[2]!rng_ForecastColumnLookup,0))</f>
        <v>1.0602010304011045</v>
      </c>
      <c r="M18" s="113">
        <f>INDEX([2]!tbl_Forecast,MATCH($D$8&amp;$C18&amp;$D$7,[2]!rng_ForecastRowLookup,0),MATCH(M$11,[2]!rng_ForecastColumnLookup,0))</f>
        <v>1.3687417218066935</v>
      </c>
      <c r="N18" s="113">
        <f>INDEX([2]!tbl_Forecast,MATCH($D$8&amp;$C18&amp;$D$7,[2]!rng_ForecastRowLookup,0),MATCH(N$11,[2]!rng_ForecastColumnLookup,0))</f>
        <v>1.6102119957699914</v>
      </c>
      <c r="O18" s="113">
        <f>INDEX([2]!tbl_Forecast,MATCH($D$8&amp;$C18&amp;$D$7,[2]!rng_ForecastRowLookup,0),MATCH(O$11,[2]!rng_ForecastColumnLookup,0))</f>
        <v>1.7014476793012303</v>
      </c>
      <c r="P18" s="113">
        <f>INDEX([2]!tbl_Forecast,MATCH($D$8&amp;$C18&amp;$D$7,[2]!rng_ForecastRowLookup,0),MATCH(P$11,[2]!rng_ForecastColumnLookup,0))</f>
        <v>2.4475448442766612</v>
      </c>
      <c r="Q18" s="113">
        <f>INDEX([2]!tbl_Forecast,MATCH($D$8&amp;$C18&amp;$D$7,[2]!rng_ForecastRowLookup,0),MATCH(Q$11,[2]!rng_ForecastColumnLookup,0))</f>
        <v>2.7642584104961641</v>
      </c>
      <c r="R18" s="113">
        <f>INDEX([2]!tbl_Forecast,MATCH($D$8&amp;$C18&amp;$D$7,[2]!rng_ForecastRowLookup,0),MATCH(R$11,[2]!rng_ForecastColumnLookup,0))</f>
        <v>2.4645092385842489</v>
      </c>
      <c r="S18" s="113">
        <f>INDEX([2]!tbl_Forecast,MATCH($D$8&amp;$C18&amp;$D$7,[2]!rng_ForecastRowLookup,0),MATCH(S$11,[2]!rng_ForecastColumnLookup,0))</f>
        <v>2.435211674558635</v>
      </c>
      <c r="T18" s="113">
        <f>INDEX([2]!tbl_Forecast,MATCH($D$8&amp;$C18&amp;$D$7,[2]!rng_ForecastRowLookup,0),MATCH(T$11,[2]!rng_ForecastColumnLookup,0))</f>
        <v>2.3436666024455817</v>
      </c>
      <c r="U18" s="113">
        <f>INDEX([2]!tbl_Forecast,MATCH($D$8&amp;$C18&amp;$D$7,[2]!rng_ForecastRowLookup,0),MATCH(U$11,[2]!rng_ForecastColumnLookup,0))</f>
        <v>1.9970991421399598</v>
      </c>
      <c r="V18" s="113">
        <f>INDEX([2]!tbl_Forecast,MATCH($D$8&amp;$C18&amp;$D$7,[2]!rng_ForecastRowLookup,0),MATCH(V$11,[2]!rng_ForecastColumnLookup,0))</f>
        <v>2.0220850932468024</v>
      </c>
      <c r="W18" s="113">
        <f>INDEX([2]!tbl_Forecast,MATCH($D$8&amp;$C18&amp;$D$7,[2]!rng_ForecastRowLookup,0),MATCH(W$11,[2]!rng_ForecastColumnLookup,0))</f>
        <v>1.9074632582746243</v>
      </c>
      <c r="X18" s="113">
        <f>INDEX([2]!tbl_Forecast,MATCH($D$8&amp;$C18&amp;$D$7,[2]!rng_ForecastRowLookup,0),MATCH(X$11,[2]!rng_ForecastColumnLookup,0))</f>
        <v>2.0633846520749657</v>
      </c>
      <c r="Y18" s="46"/>
    </row>
    <row r="19" spans="2:25">
      <c r="C19" s="99" t="s">
        <v>404</v>
      </c>
      <c r="E19" s="113">
        <f>INDEX([2]!tbl_Forecast,MATCH($D$8&amp;$C19&amp;$D$7,[2]!rng_ForecastRowLookup,0),MATCH(E$11,[2]!rng_ForecastColumnLookup,0))</f>
        <v>0.86249938561661099</v>
      </c>
      <c r="F19" s="113">
        <f>INDEX([2]!tbl_Forecast,MATCH($D$8&amp;$C19&amp;$D$7,[2]!rng_ForecastRowLookup,0),MATCH(F$11,[2]!rng_ForecastColumnLookup,0))</f>
        <v>0.71243811393533818</v>
      </c>
      <c r="G19" s="113">
        <f>INDEX([2]!tbl_Forecast,MATCH($D$8&amp;$C19&amp;$D$7,[2]!rng_ForecastRowLookup,0),MATCH(G$11,[2]!rng_ForecastColumnLookup,0))</f>
        <v>0.43988135050703958</v>
      </c>
      <c r="H19" s="113">
        <f>INDEX([2]!tbl_Forecast,MATCH($D$8&amp;$C19&amp;$D$7,[2]!rng_ForecastRowLookup,0),MATCH(H$11,[2]!rng_ForecastColumnLookup,0))</f>
        <v>0.44879648252082133</v>
      </c>
      <c r="I19" s="113">
        <f>INDEX([2]!tbl_Forecast,MATCH($D$8&amp;$C19&amp;$D$7,[2]!rng_ForecastRowLookup,0),MATCH(I$11,[2]!rng_ForecastColumnLookup,0))</f>
        <v>0.41374173801952452</v>
      </c>
      <c r="J19" s="113">
        <f>INDEX([2]!tbl_Forecast,MATCH($D$8&amp;$C19&amp;$D$7,[2]!rng_ForecastRowLookup,0),MATCH(J$11,[2]!rng_ForecastColumnLookup,0))</f>
        <v>0.34301620014224921</v>
      </c>
      <c r="K19" s="113">
        <f>INDEX([2]!tbl_Forecast,MATCH($D$8&amp;$C19&amp;$D$7,[2]!rng_ForecastRowLookup,0),MATCH(K$11,[2]!rng_ForecastColumnLookup,0))</f>
        <v>0.33946657261656726</v>
      </c>
      <c r="L19" s="113">
        <f>INDEX([2]!tbl_Forecast,MATCH($D$8&amp;$C19&amp;$D$7,[2]!rng_ForecastRowLookup,0),MATCH(L$11,[2]!rng_ForecastColumnLookup,0))</f>
        <v>0.32965754978673117</v>
      </c>
      <c r="M19" s="113">
        <f>INDEX([2]!tbl_Forecast,MATCH($D$8&amp;$C19&amp;$D$7,[2]!rng_ForecastRowLookup,0),MATCH(M$11,[2]!rng_ForecastColumnLookup,0))</f>
        <v>0.43689232903555525</v>
      </c>
      <c r="N19" s="113">
        <f>INDEX([2]!tbl_Forecast,MATCH($D$8&amp;$C19&amp;$D$7,[2]!rng_ForecastRowLookup,0),MATCH(N$11,[2]!rng_ForecastColumnLookup,0))</f>
        <v>0.51886957722704219</v>
      </c>
      <c r="O19" s="113">
        <f>INDEX([2]!tbl_Forecast,MATCH($D$8&amp;$C19&amp;$D$7,[2]!rng_ForecastRowLookup,0),MATCH(O$11,[2]!rng_ForecastColumnLookup,0))</f>
        <v>0.54817313334918127</v>
      </c>
      <c r="P19" s="113">
        <f>INDEX([2]!tbl_Forecast,MATCH($D$8&amp;$C19&amp;$D$7,[2]!rng_ForecastRowLookup,0),MATCH(P$11,[2]!rng_ForecastColumnLookup,0))</f>
        <v>0.77969532117377649</v>
      </c>
      <c r="Q19" s="113">
        <f>INDEX([2]!tbl_Forecast,MATCH($D$8&amp;$C19&amp;$D$7,[2]!rng_ForecastRowLookup,0),MATCH(Q$11,[2]!rng_ForecastColumnLookup,0))</f>
        <v>0.87858644381951334</v>
      </c>
      <c r="R19" s="113">
        <f>INDEX([2]!tbl_Forecast,MATCH($D$8&amp;$C19&amp;$D$7,[2]!rng_ForecastRowLookup,0),MATCH(R$11,[2]!rng_ForecastColumnLookup,0))</f>
        <v>0.78420074698109388</v>
      </c>
      <c r="S19" s="113">
        <f>INDEX([2]!tbl_Forecast,MATCH($D$8&amp;$C19&amp;$D$7,[2]!rng_ForecastRowLookup,0),MATCH(S$11,[2]!rng_ForecastColumnLookup,0))</f>
        <v>0.77728841592354081</v>
      </c>
      <c r="T19" s="113">
        <f>INDEX([2]!tbl_Forecast,MATCH($D$8&amp;$C19&amp;$D$7,[2]!rng_ForecastRowLookup,0),MATCH(T$11,[2]!rng_ForecastColumnLookup,0))</f>
        <v>0.74886674252534069</v>
      </c>
      <c r="U19" s="113">
        <f>INDEX([2]!tbl_Forecast,MATCH($D$8&amp;$C19&amp;$D$7,[2]!rng_ForecastRowLookup,0),MATCH(U$11,[2]!rng_ForecastColumnLookup,0))</f>
        <v>0.63964179951326661</v>
      </c>
      <c r="V19" s="113">
        <f>INDEX([2]!tbl_Forecast,MATCH($D$8&amp;$C19&amp;$D$7,[2]!rng_ForecastRowLookup,0),MATCH(V$11,[2]!rng_ForecastColumnLookup,0))</f>
        <v>0.64714740319049269</v>
      </c>
      <c r="W19" s="113">
        <f>INDEX([2]!tbl_Forecast,MATCH($D$8&amp;$C19&amp;$D$7,[2]!rng_ForecastRowLookup,0),MATCH(W$11,[2]!rng_ForecastColumnLookup,0))</f>
        <v>0.61166389038687663</v>
      </c>
      <c r="X19" s="113">
        <f>INDEX([2]!tbl_Forecast,MATCH($D$8&amp;$C19&amp;$D$7,[2]!rng_ForecastRowLookup,0),MATCH(X$11,[2]!rng_ForecastColumnLookup,0))</f>
        <v>0.66242443593788758</v>
      </c>
      <c r="Y19" s="46"/>
    </row>
    <row r="20" spans="2:25">
      <c r="C20" s="21" t="s">
        <v>405</v>
      </c>
      <c r="E20" s="113">
        <f>INDEX([2]!tbl_Forecast,MATCH($D$8&amp;$C20&amp;$D$7,[2]!rng_ForecastRowLookup,0),MATCH(E$11,[2]!rng_ForecastColumnLookup,0))</f>
        <v>0.49337113702797691</v>
      </c>
      <c r="F20" s="113">
        <f>INDEX([2]!tbl_Forecast,MATCH($D$8&amp;$C20&amp;$D$7,[2]!rng_ForecastRowLookup,0),MATCH(F$11,[2]!rng_ForecastColumnLookup,0))</f>
        <v>1.1029723159217257</v>
      </c>
      <c r="G20" s="113">
        <f>INDEX([2]!tbl_Forecast,MATCH($D$8&amp;$C20&amp;$D$7,[2]!rng_ForecastRowLookup,0),MATCH(G$11,[2]!rng_ForecastColumnLookup,0))</f>
        <v>0.94992456965043459</v>
      </c>
      <c r="H20" s="113">
        <f>INDEX([2]!tbl_Forecast,MATCH($D$8&amp;$C20&amp;$D$7,[2]!rng_ForecastRowLookup,0),MATCH(H$11,[2]!rng_ForecastColumnLookup,0))</f>
        <v>0.71720701164062661</v>
      </c>
      <c r="I20" s="113">
        <f>INDEX([2]!tbl_Forecast,MATCH($D$8&amp;$C20&amp;$D$7,[2]!rng_ForecastRowLookup,0),MATCH(I$11,[2]!rng_ForecastColumnLookup,0))</f>
        <v>0.7442281187428561</v>
      </c>
      <c r="J20" s="113">
        <f>INDEX([2]!tbl_Forecast,MATCH($D$8&amp;$C20&amp;$D$7,[2]!rng_ForecastRowLookup,0),MATCH(J$11,[2]!rng_ForecastColumnLookup,0))</f>
        <v>0.85140099810585501</v>
      </c>
      <c r="K20" s="113">
        <f>INDEX([2]!tbl_Forecast,MATCH($D$8&amp;$C20&amp;$D$7,[2]!rng_ForecastRowLookup,0),MATCH(K$11,[2]!rng_ForecastColumnLookup,0))</f>
        <v>0.99139466996200198</v>
      </c>
      <c r="L20" s="113">
        <f>INDEX([2]!tbl_Forecast,MATCH($D$8&amp;$C20&amp;$D$7,[2]!rng_ForecastRowLookup,0),MATCH(L$11,[2]!rng_ForecastColumnLookup,0))</f>
        <v>1.5014629353162949</v>
      </c>
      <c r="M20" s="113">
        <f>INDEX([2]!tbl_Forecast,MATCH($D$8&amp;$C20&amp;$D$7,[2]!rng_ForecastRowLookup,0),MATCH(M$11,[2]!rng_ForecastColumnLookup,0))</f>
        <v>1.8697826256608596</v>
      </c>
      <c r="N20" s="113">
        <f>INDEX([2]!tbl_Forecast,MATCH($D$8&amp;$C20&amp;$D$7,[2]!rng_ForecastRowLookup,0),MATCH(N$11,[2]!rng_ForecastColumnLookup,0))</f>
        <v>1.6452707482432332</v>
      </c>
      <c r="O20" s="113">
        <f>INDEX([2]!tbl_Forecast,MATCH($D$8&amp;$C20&amp;$D$7,[2]!rng_ForecastRowLookup,0),MATCH(O$11,[2]!rng_ForecastColumnLookup,0))</f>
        <v>1.6753181172445872</v>
      </c>
      <c r="P20" s="113">
        <f>INDEX([2]!tbl_Forecast,MATCH($D$8&amp;$C20&amp;$D$7,[2]!rng_ForecastRowLookup,0),MATCH(P$11,[2]!rng_ForecastColumnLookup,0))</f>
        <v>1.7943041099264481</v>
      </c>
      <c r="Q20" s="113">
        <f>INDEX([2]!tbl_Forecast,MATCH($D$8&amp;$C20&amp;$D$7,[2]!rng_ForecastRowLookup,0),MATCH(Q$11,[2]!rng_ForecastColumnLookup,0))</f>
        <v>1.8624299937819393</v>
      </c>
      <c r="R20" s="113">
        <f>INDEX([2]!tbl_Forecast,MATCH($D$8&amp;$C20&amp;$D$7,[2]!rng_ForecastRowLookup,0),MATCH(R$11,[2]!rng_ForecastColumnLookup,0))</f>
        <v>1.7489264522150836</v>
      </c>
      <c r="S20" s="113">
        <f>INDEX([2]!tbl_Forecast,MATCH($D$8&amp;$C20&amp;$D$7,[2]!rng_ForecastRowLookup,0),MATCH(S$11,[2]!rng_ForecastColumnLookup,0))</f>
        <v>1.7975598556031414</v>
      </c>
      <c r="T20" s="113">
        <f>INDEX([2]!tbl_Forecast,MATCH($D$8&amp;$C20&amp;$D$7,[2]!rng_ForecastRowLookup,0),MATCH(T$11,[2]!rng_ForecastColumnLookup,0))</f>
        <v>1.6195220459723754</v>
      </c>
      <c r="U20" s="113">
        <f>INDEX([2]!tbl_Forecast,MATCH($D$8&amp;$C20&amp;$D$7,[2]!rng_ForecastRowLookup,0),MATCH(U$11,[2]!rng_ForecastColumnLookup,0))</f>
        <v>1.8221433074925411</v>
      </c>
      <c r="V20" s="113">
        <f>INDEX([2]!tbl_Forecast,MATCH($D$8&amp;$C20&amp;$D$7,[2]!rng_ForecastRowLookup,0),MATCH(V$11,[2]!rng_ForecastColumnLookup,0))</f>
        <v>1.6336676691608698</v>
      </c>
      <c r="W20" s="113">
        <f>INDEX([2]!tbl_Forecast,MATCH($D$8&amp;$C20&amp;$D$7,[2]!rng_ForecastRowLookup,0),MATCH(W$11,[2]!rng_ForecastColumnLookup,0))</f>
        <v>1.7826242149357872</v>
      </c>
      <c r="X20" s="113">
        <f>INDEX([2]!tbl_Forecast,MATCH($D$8&amp;$C20&amp;$D$7,[2]!rng_ForecastRowLookup,0),MATCH(X$11,[2]!rng_ForecastColumnLookup,0))</f>
        <v>1.6891002859244486</v>
      </c>
      <c r="Y20" s="46"/>
    </row>
    <row r="21" spans="2:25">
      <c r="C21" s="21" t="s">
        <v>375</v>
      </c>
      <c r="E21" s="113">
        <f>INDEX([2]!tbl_Forecast,MATCH($D$8&amp;$C21&amp;$D$7,[2]!rng_ForecastRowLookup,0),MATCH(E$11,[2]!rng_ForecastColumnLookup,0))</f>
        <v>0.2800209986196866</v>
      </c>
      <c r="F21" s="113">
        <f>INDEX([2]!tbl_Forecast,MATCH($D$8&amp;$C21&amp;$D$7,[2]!rng_ForecastRowLookup,0),MATCH(F$11,[2]!rng_ForecastColumnLookup,0))</f>
        <v>0.29719871383536939</v>
      </c>
      <c r="G21" s="113">
        <f>INDEX([2]!tbl_Forecast,MATCH($D$8&amp;$C21&amp;$D$7,[2]!rng_ForecastRowLookup,0),MATCH(G$11,[2]!rng_ForecastColumnLookup,0))</f>
        <v>0.58203115602335975</v>
      </c>
      <c r="H21" s="113">
        <f>INDEX([2]!tbl_Forecast,MATCH($D$8&amp;$C21&amp;$D$7,[2]!rng_ForecastRowLookup,0),MATCH(H$11,[2]!rng_ForecastColumnLookup,0))</f>
        <v>0.83189457735737737</v>
      </c>
      <c r="I21" s="113">
        <f>INDEX([2]!tbl_Forecast,MATCH($D$8&amp;$C21&amp;$D$7,[2]!rng_ForecastRowLookup,0),MATCH(I$11,[2]!rng_ForecastColumnLookup,0))</f>
        <v>0.66610454718876777</v>
      </c>
      <c r="J21" s="113">
        <f>INDEX([2]!tbl_Forecast,MATCH($D$8&amp;$C21&amp;$D$7,[2]!rng_ForecastRowLookup,0),MATCH(J$11,[2]!rng_ForecastColumnLookup,0))</f>
        <v>0.73648247778559484</v>
      </c>
      <c r="K21" s="113">
        <f>INDEX([2]!tbl_Forecast,MATCH($D$8&amp;$C21&amp;$D$7,[2]!rng_ForecastRowLookup,0),MATCH(K$11,[2]!rng_ForecastColumnLookup,0))</f>
        <v>0.64334185638367225</v>
      </c>
      <c r="L21" s="113">
        <f>INDEX([2]!tbl_Forecast,MATCH($D$8&amp;$C21&amp;$D$7,[2]!rng_ForecastRowLookup,0),MATCH(L$11,[2]!rng_ForecastColumnLookup,0))</f>
        <v>0.97289424291238524</v>
      </c>
      <c r="M21" s="113">
        <f>INDEX([2]!tbl_Forecast,MATCH($D$8&amp;$C21&amp;$D$7,[2]!rng_ForecastRowLookup,0),MATCH(M$11,[2]!rng_ForecastColumnLookup,0))</f>
        <v>1.1820978013224126</v>
      </c>
      <c r="N21" s="113">
        <f>INDEX([2]!tbl_Forecast,MATCH($D$8&amp;$C21&amp;$D$7,[2]!rng_ForecastRowLookup,0),MATCH(N$11,[2]!rng_ForecastColumnLookup,0))</f>
        <v>1.1785313924254113</v>
      </c>
      <c r="O21" s="113">
        <f>INDEX([2]!tbl_Forecast,MATCH($D$8&amp;$C21&amp;$D$7,[2]!rng_ForecastRowLookup,0),MATCH(O$11,[2]!rng_ForecastColumnLookup,0))</f>
        <v>1.2952038876416079</v>
      </c>
      <c r="P21" s="113">
        <f>INDEX([2]!tbl_Forecast,MATCH($D$8&amp;$C21&amp;$D$7,[2]!rng_ForecastRowLookup,0),MATCH(P$11,[2]!rng_ForecastColumnLookup,0))</f>
        <v>1.3229243736280945</v>
      </c>
      <c r="Q21" s="113">
        <f>INDEX([2]!tbl_Forecast,MATCH($D$8&amp;$C21&amp;$D$7,[2]!rng_ForecastRowLookup,0),MATCH(Q$11,[2]!rng_ForecastColumnLookup,0))</f>
        <v>1.422909455419719</v>
      </c>
      <c r="R21" s="113">
        <f>INDEX([2]!tbl_Forecast,MATCH($D$8&amp;$C21&amp;$D$7,[2]!rng_ForecastRowLookup,0),MATCH(R$11,[2]!rng_ForecastColumnLookup,0))</f>
        <v>1.4430187909981058</v>
      </c>
      <c r="S21" s="113">
        <f>INDEX([2]!tbl_Forecast,MATCH($D$8&amp;$C21&amp;$D$7,[2]!rng_ForecastRowLookup,0),MATCH(S$11,[2]!rng_ForecastColumnLookup,0))</f>
        <v>1.2923971403480323</v>
      </c>
      <c r="T21" s="113">
        <f>INDEX([2]!tbl_Forecast,MATCH($D$8&amp;$C21&amp;$D$7,[2]!rng_ForecastRowLookup,0),MATCH(T$11,[2]!rng_ForecastColumnLookup,0))</f>
        <v>1.1785050733908478</v>
      </c>
      <c r="U21" s="113">
        <f>INDEX([2]!tbl_Forecast,MATCH($D$8&amp;$C21&amp;$D$7,[2]!rng_ForecastRowLookup,0),MATCH(U$11,[2]!rng_ForecastColumnLookup,0))</f>
        <v>1.3433889489273994</v>
      </c>
      <c r="V21" s="113">
        <f>INDEX([2]!tbl_Forecast,MATCH($D$8&amp;$C21&amp;$D$7,[2]!rng_ForecastRowLookup,0),MATCH(V$11,[2]!rng_ForecastColumnLookup,0))</f>
        <v>1.2265545990556588</v>
      </c>
      <c r="W21" s="113">
        <f>INDEX([2]!tbl_Forecast,MATCH($D$8&amp;$C21&amp;$D$7,[2]!rng_ForecastRowLookup,0),MATCH(W$11,[2]!rng_ForecastColumnLookup,0))</f>
        <v>1.2571458643971927</v>
      </c>
      <c r="X21" s="113">
        <f>INDEX([2]!tbl_Forecast,MATCH($D$8&amp;$C21&amp;$D$7,[2]!rng_ForecastRowLookup,0),MATCH(X$11,[2]!rng_ForecastColumnLookup,0))</f>
        <v>1.2979913333963795</v>
      </c>
      <c r="Y21" s="46"/>
    </row>
    <row r="22" spans="2:25">
      <c r="C22" s="21" t="s">
        <v>376</v>
      </c>
      <c r="E22" s="113">
        <f>INDEX([2]!tbl_Forecast,MATCH($D$8&amp;$C22&amp;$D$7,[2]!rng_ForecastRowLookup,0),MATCH(E$11,[2]!rng_ForecastColumnLookup,0))</f>
        <v>7.6586609772993617</v>
      </c>
      <c r="F22" s="113">
        <f>INDEX([2]!tbl_Forecast,MATCH($D$8&amp;$C22&amp;$D$7,[2]!rng_ForecastRowLookup,0),MATCH(F$11,[2]!rng_ForecastColumnLookup,0))</f>
        <v>7.5774552212762423</v>
      </c>
      <c r="G22" s="113">
        <f>INDEX([2]!tbl_Forecast,MATCH($D$8&amp;$C22&amp;$D$7,[2]!rng_ForecastRowLookup,0),MATCH(G$11,[2]!rng_ForecastColumnLookup,0))</f>
        <v>5.6453939930651131</v>
      </c>
      <c r="H22" s="113">
        <f>INDEX([2]!tbl_Forecast,MATCH($D$8&amp;$C22&amp;$D$7,[2]!rng_ForecastRowLookup,0),MATCH(H$11,[2]!rng_ForecastColumnLookup,0))</f>
        <v>4.800793231843981</v>
      </c>
      <c r="I22" s="113">
        <f>INDEX([2]!tbl_Forecast,MATCH($D$8&amp;$C22&amp;$D$7,[2]!rng_ForecastRowLookup,0),MATCH(I$11,[2]!rng_ForecastColumnLookup,0))</f>
        <v>3.5881391412601156</v>
      </c>
      <c r="J22" s="113">
        <f>INDEX([2]!tbl_Forecast,MATCH($D$8&amp;$C22&amp;$D$7,[2]!rng_ForecastRowLookup,0),MATCH(J$11,[2]!rng_ForecastColumnLookup,0))</f>
        <v>3.1529819033971824</v>
      </c>
      <c r="K22" s="113">
        <f>INDEX([2]!tbl_Forecast,MATCH($D$8&amp;$C22&amp;$D$7,[2]!rng_ForecastRowLookup,0),MATCH(K$11,[2]!rng_ForecastColumnLookup,0))</f>
        <v>4.0691744688008198</v>
      </c>
      <c r="L22" s="113">
        <f>INDEX([2]!tbl_Forecast,MATCH($D$8&amp;$C22&amp;$D$7,[2]!rng_ForecastRowLookup,0),MATCH(L$11,[2]!rng_ForecastColumnLookup,0))</f>
        <v>4.5400289951106014</v>
      </c>
      <c r="M22" s="113">
        <f>INDEX([2]!tbl_Forecast,MATCH($D$8&amp;$C22&amp;$D$7,[2]!rng_ForecastRowLookup,0),MATCH(M$11,[2]!rng_ForecastColumnLookup,0))</f>
        <v>4.8555474587969272</v>
      </c>
      <c r="N22" s="113">
        <f>INDEX([2]!tbl_Forecast,MATCH($D$8&amp;$C22&amp;$D$7,[2]!rng_ForecastRowLookup,0),MATCH(N$11,[2]!rng_ForecastColumnLookup,0))</f>
        <v>4.6966359797376018</v>
      </c>
      <c r="O22" s="113">
        <f>INDEX([2]!tbl_Forecast,MATCH($D$8&amp;$C22&amp;$D$7,[2]!rng_ForecastRowLookup,0),MATCH(O$11,[2]!rng_ForecastColumnLookup,0))</f>
        <v>4.8557170740974245</v>
      </c>
      <c r="P22" s="113">
        <f>INDEX([2]!tbl_Forecast,MATCH($D$8&amp;$C22&amp;$D$7,[2]!rng_ForecastRowLookup,0),MATCH(P$11,[2]!rng_ForecastColumnLookup,0))</f>
        <v>4.451750056135543</v>
      </c>
      <c r="Q22" s="113">
        <f>INDEX([2]!tbl_Forecast,MATCH($D$8&amp;$C22&amp;$D$7,[2]!rng_ForecastRowLookup,0),MATCH(Q$11,[2]!rng_ForecastColumnLookup,0))</f>
        <v>3.8657972013430704</v>
      </c>
      <c r="R22" s="113">
        <f>INDEX([2]!tbl_Forecast,MATCH($D$8&amp;$C22&amp;$D$7,[2]!rng_ForecastRowLookup,0),MATCH(R$11,[2]!rng_ForecastColumnLookup,0))</f>
        <v>3.9817445148405937</v>
      </c>
      <c r="S22" s="113">
        <f>INDEX([2]!tbl_Forecast,MATCH($D$8&amp;$C22&amp;$D$7,[2]!rng_ForecastRowLookup,0),MATCH(S$11,[2]!rng_ForecastColumnLookup,0))</f>
        <v>3.9951806948216846</v>
      </c>
      <c r="T22" s="113">
        <f>INDEX([2]!tbl_Forecast,MATCH($D$8&amp;$C22&amp;$D$7,[2]!rng_ForecastRowLookup,0),MATCH(T$11,[2]!rng_ForecastColumnLookup,0))</f>
        <v>4.4738164673360306</v>
      </c>
      <c r="U22" s="113">
        <f>INDEX([2]!tbl_Forecast,MATCH($D$8&amp;$C22&amp;$D$7,[2]!rng_ForecastRowLookup,0),MATCH(U$11,[2]!rng_ForecastColumnLookup,0))</f>
        <v>4.2737219736102183</v>
      </c>
      <c r="V22" s="113">
        <f>INDEX([2]!tbl_Forecast,MATCH($D$8&amp;$C22&amp;$D$7,[2]!rng_ForecastRowLookup,0),MATCH(V$11,[2]!rng_ForecastColumnLookup,0))</f>
        <v>4.0870251812551333</v>
      </c>
      <c r="W22" s="113">
        <f>INDEX([2]!tbl_Forecast,MATCH($D$8&amp;$C22&amp;$D$7,[2]!rng_ForecastRowLookup,0),MATCH(W$11,[2]!rng_ForecastColumnLookup,0))</f>
        <v>4.137725578117939</v>
      </c>
      <c r="X22" s="113">
        <f>INDEX([2]!tbl_Forecast,MATCH($D$8&amp;$C22&amp;$D$7,[2]!rng_ForecastRowLookup,0),MATCH(X$11,[2]!rng_ForecastColumnLookup,0))</f>
        <v>3.6922064696454697</v>
      </c>
      <c r="Y22" s="46"/>
    </row>
    <row r="23" spans="2:25">
      <c r="C23" s="21" t="s">
        <v>377</v>
      </c>
      <c r="E23" s="113">
        <f>INDEX([2]!tbl_Forecast,MATCH($D$8&amp;$C23&amp;$D$7,[2]!rng_ForecastRowLookup,0),MATCH(E$11,[2]!rng_ForecastColumnLookup,0))</f>
        <v>0.38924897939746522</v>
      </c>
      <c r="F23" s="113">
        <f>INDEX([2]!tbl_Forecast,MATCH($D$8&amp;$C23&amp;$D$7,[2]!rng_ForecastRowLookup,0),MATCH(F$11,[2]!rng_ForecastColumnLookup,0))</f>
        <v>0.34341311895347121</v>
      </c>
      <c r="G23" s="113">
        <f>INDEX([2]!tbl_Forecast,MATCH($D$8&amp;$C23&amp;$D$7,[2]!rng_ForecastRowLookup,0),MATCH(G$11,[2]!rng_ForecastColumnLookup,0))</f>
        <v>0.29927348040561341</v>
      </c>
      <c r="H23" s="113">
        <f>INDEX([2]!tbl_Forecast,MATCH($D$8&amp;$C23&amp;$D$7,[2]!rng_ForecastRowLookup,0),MATCH(H$11,[2]!rng_ForecastColumnLookup,0))</f>
        <v>0.29688874456634085</v>
      </c>
      <c r="I23" s="113">
        <f>INDEX([2]!tbl_Forecast,MATCH($D$8&amp;$C23&amp;$D$7,[2]!rng_ForecastRowLookup,0),MATCH(I$11,[2]!rng_ForecastColumnLookup,0))</f>
        <v>0.29379933994281465</v>
      </c>
      <c r="J23" s="113">
        <f>INDEX([2]!tbl_Forecast,MATCH($D$8&amp;$C23&amp;$D$7,[2]!rng_ForecastRowLookup,0),MATCH(J$11,[2]!rng_ForecastColumnLookup,0))</f>
        <v>0.29041766271303127</v>
      </c>
      <c r="K23" s="113">
        <f>INDEX([2]!tbl_Forecast,MATCH($D$8&amp;$C23&amp;$D$7,[2]!rng_ForecastRowLookup,0),MATCH(K$11,[2]!rng_ForecastColumnLookup,0))</f>
        <v>0.28614144770449462</v>
      </c>
      <c r="L23" s="113">
        <f>INDEX([2]!tbl_Forecast,MATCH($D$8&amp;$C23&amp;$D$7,[2]!rng_ForecastRowLookup,0),MATCH(L$11,[2]!rng_ForecastColumnLookup,0))</f>
        <v>0.28163861967746157</v>
      </c>
      <c r="M23" s="113">
        <f>INDEX([2]!tbl_Forecast,MATCH($D$8&amp;$C23&amp;$D$7,[2]!rng_ForecastRowLookup,0),MATCH(M$11,[2]!rng_ForecastColumnLookup,0))</f>
        <v>0.27688800876616482</v>
      </c>
      <c r="N23" s="113">
        <f>INDEX([2]!tbl_Forecast,MATCH($D$8&amp;$C23&amp;$D$7,[2]!rng_ForecastRowLookup,0),MATCH(N$11,[2]!rng_ForecastColumnLookup,0))</f>
        <v>0.27357754310134663</v>
      </c>
      <c r="O23" s="113">
        <f>INDEX([2]!tbl_Forecast,MATCH($D$8&amp;$C23&amp;$D$7,[2]!rng_ForecastRowLookup,0),MATCH(O$11,[2]!rng_ForecastColumnLookup,0))</f>
        <v>0.27063184585003941</v>
      </c>
      <c r="P23" s="113">
        <f>INDEX([2]!tbl_Forecast,MATCH($D$8&amp;$C23&amp;$D$7,[2]!rng_ForecastRowLookup,0),MATCH(P$11,[2]!rng_ForecastColumnLookup,0))</f>
        <v>0.26801411864303953</v>
      </c>
      <c r="Q23" s="113">
        <f>INDEX([2]!tbl_Forecast,MATCH($D$8&amp;$C23&amp;$D$7,[2]!rng_ForecastRowLookup,0),MATCH(Q$11,[2]!rng_ForecastColumnLookup,0))</f>
        <v>0.26660240614409092</v>
      </c>
      <c r="R23" s="113">
        <f>INDEX([2]!tbl_Forecast,MATCH($D$8&amp;$C23&amp;$D$7,[2]!rng_ForecastRowLookup,0),MATCH(R$11,[2]!rng_ForecastColumnLookup,0))</f>
        <v>0.25138198684402913</v>
      </c>
      <c r="S23" s="113">
        <f>INDEX([2]!tbl_Forecast,MATCH($D$8&amp;$C23&amp;$D$7,[2]!rng_ForecastRowLookup,0),MATCH(S$11,[2]!rng_ForecastColumnLookup,0))</f>
        <v>0.26455339135243683</v>
      </c>
      <c r="T23" s="113">
        <f>INDEX([2]!tbl_Forecast,MATCH($D$8&amp;$C23&amp;$D$7,[2]!rng_ForecastRowLookup,0),MATCH(T$11,[2]!rng_ForecastColumnLookup,0))</f>
        <v>0.26299167309250365</v>
      </c>
      <c r="U23" s="113">
        <f>INDEX([2]!tbl_Forecast,MATCH($D$8&amp;$C23&amp;$D$7,[2]!rng_ForecastRowLookup,0),MATCH(U$11,[2]!rng_ForecastColumnLookup,0))</f>
        <v>0.26140909607327911</v>
      </c>
      <c r="V23" s="113">
        <f>INDEX([2]!tbl_Forecast,MATCH($D$8&amp;$C23&amp;$D$7,[2]!rng_ForecastRowLookup,0),MATCH(V$11,[2]!rng_ForecastColumnLookup,0))</f>
        <v>0.25947687815142023</v>
      </c>
      <c r="W23" s="113">
        <f>INDEX([2]!tbl_Forecast,MATCH($D$8&amp;$C23&amp;$D$7,[2]!rng_ForecastRowLookup,0),MATCH(W$11,[2]!rng_ForecastColumnLookup,0))</f>
        <v>0.25750619496776178</v>
      </c>
      <c r="X23" s="113">
        <f>INDEX([2]!tbl_Forecast,MATCH($D$8&amp;$C23&amp;$D$7,[2]!rng_ForecastRowLookup,0),MATCH(X$11,[2]!rng_ForecastColumnLookup,0))</f>
        <v>0.25562560804995926</v>
      </c>
      <c r="Y23" s="46"/>
    </row>
    <row r="24" spans="2:25">
      <c r="C24" s="21" t="s">
        <v>406</v>
      </c>
      <c r="E24" s="113">
        <f>INDEX([2]!tbl_Forecast,MATCH($D$8&amp;$C24&amp;$D$7,[2]!rng_ForecastRowLookup,0),MATCH(E$11,[2]!rng_ForecastColumnLookup,0))</f>
        <v>0.19765540078516197</v>
      </c>
      <c r="F24" s="113">
        <f>INDEX([2]!tbl_Forecast,MATCH($D$8&amp;$C24&amp;$D$7,[2]!rng_ForecastRowLookup,0),MATCH(F$11,[2]!rng_ForecastColumnLookup,0))</f>
        <v>0.18600542935034625</v>
      </c>
      <c r="G24" s="113">
        <f>INDEX([2]!tbl_Forecast,MATCH($D$8&amp;$C24&amp;$D$7,[2]!rng_ForecastRowLookup,0),MATCH(G$11,[2]!rng_ForecastColumnLookup,0))</f>
        <v>9.5760802585072302E-2</v>
      </c>
      <c r="H24" s="113">
        <f>INDEX([2]!tbl_Forecast,MATCH($D$8&amp;$C24&amp;$D$7,[2]!rng_ForecastRowLookup,0),MATCH(H$11,[2]!rng_ForecastColumnLookup,0))</f>
        <v>0.10062051473914659</v>
      </c>
      <c r="I24" s="113">
        <f>INDEX([2]!tbl_Forecast,MATCH($D$8&amp;$C24&amp;$D$7,[2]!rng_ForecastRowLookup,0),MATCH(I$11,[2]!rng_ForecastColumnLookup,0))</f>
        <v>8.5646792534183808E-2</v>
      </c>
      <c r="J24" s="113">
        <f>INDEX([2]!tbl_Forecast,MATCH($D$8&amp;$C24&amp;$D$7,[2]!rng_ForecastRowLookup,0),MATCH(J$11,[2]!rng_ForecastColumnLookup,0))</f>
        <v>6.5415041923045286E-2</v>
      </c>
      <c r="K24" s="113">
        <f>INDEX([2]!tbl_Forecast,MATCH($D$8&amp;$C24&amp;$D$7,[2]!rng_ForecastRowLookup,0),MATCH(K$11,[2]!rng_ForecastColumnLookup,0))</f>
        <v>5.7242996146950373E-2</v>
      </c>
      <c r="L24" s="113">
        <f>INDEX([2]!tbl_Forecast,MATCH($D$8&amp;$C24&amp;$D$7,[2]!rng_ForecastRowLookup,0),MATCH(L$11,[2]!rng_ForecastColumnLookup,0))</f>
        <v>5.5087150941189433E-2</v>
      </c>
      <c r="M24" s="113">
        <f>INDEX([2]!tbl_Forecast,MATCH($D$8&amp;$C24&amp;$D$7,[2]!rng_ForecastRowLookup,0),MATCH(M$11,[2]!rng_ForecastColumnLookup,0))</f>
        <v>7.3916214299540497E-2</v>
      </c>
      <c r="N24" s="113">
        <f>INDEX([2]!tbl_Forecast,MATCH($D$8&amp;$C24&amp;$D$7,[2]!rng_ForecastRowLookup,0),MATCH(N$11,[2]!rng_ForecastColumnLookup,0))</f>
        <v>9.2056169088318471E-2</v>
      </c>
      <c r="O24" s="113">
        <f>INDEX([2]!tbl_Forecast,MATCH($D$8&amp;$C24&amp;$D$7,[2]!rng_ForecastRowLookup,0),MATCH(O$11,[2]!rng_ForecastColumnLookup,0))</f>
        <v>0.10393709432109566</v>
      </c>
      <c r="P24" s="113">
        <f>INDEX([2]!tbl_Forecast,MATCH($D$8&amp;$C24&amp;$D$7,[2]!rng_ForecastRowLookup,0),MATCH(P$11,[2]!rng_ForecastColumnLookup,0))</f>
        <v>0.15172170448022598</v>
      </c>
      <c r="Q24" s="113">
        <f>INDEX([2]!tbl_Forecast,MATCH($D$8&amp;$C24&amp;$D$7,[2]!rng_ForecastRowLookup,0),MATCH(Q$11,[2]!rng_ForecastColumnLookup,0))</f>
        <v>0.15706997726929292</v>
      </c>
      <c r="R24" s="113">
        <f>INDEX([2]!tbl_Forecast,MATCH($D$8&amp;$C24&amp;$D$7,[2]!rng_ForecastRowLookup,0),MATCH(R$11,[2]!rng_ForecastColumnLookup,0))</f>
        <v>0.14510580631504899</v>
      </c>
      <c r="S24" s="113">
        <f>INDEX([2]!tbl_Forecast,MATCH($D$8&amp;$C24&amp;$D$7,[2]!rng_ForecastRowLookup,0),MATCH(S$11,[2]!rng_ForecastColumnLookup,0))</f>
        <v>0.15272706829792246</v>
      </c>
      <c r="T24" s="113">
        <f>INDEX([2]!tbl_Forecast,MATCH($D$8&amp;$C24&amp;$D$7,[2]!rng_ForecastRowLookup,0),MATCH(T$11,[2]!rng_ForecastColumnLookup,0))</f>
        <v>0.14104647748606622</v>
      </c>
      <c r="U24" s="113">
        <f>INDEX([2]!tbl_Forecast,MATCH($D$8&amp;$C24&amp;$D$7,[2]!rng_ForecastRowLookup,0),MATCH(U$11,[2]!rng_ForecastColumnLookup,0))</f>
        <v>0.11700741064540764</v>
      </c>
      <c r="V24" s="113">
        <f>INDEX([2]!tbl_Forecast,MATCH($D$8&amp;$C24&amp;$D$7,[2]!rng_ForecastRowLookup,0),MATCH(V$11,[2]!rng_ForecastColumnLookup,0))</f>
        <v>0.1200067315077773</v>
      </c>
      <c r="W24" s="113">
        <f>INDEX([2]!tbl_Forecast,MATCH($D$8&amp;$C24&amp;$D$7,[2]!rng_ForecastRowLookup,0),MATCH(W$11,[2]!rng_ForecastColumnLookup,0))</f>
        <v>0.11457442878633581</v>
      </c>
      <c r="X24" s="113">
        <f>INDEX([2]!tbl_Forecast,MATCH($D$8&amp;$C24&amp;$D$7,[2]!rng_ForecastRowLookup,0),MATCH(X$11,[2]!rng_ForecastColumnLookup,0))</f>
        <v>0.1211768182439132</v>
      </c>
      <c r="Y24" s="46"/>
    </row>
    <row r="25" spans="2:25">
      <c r="C25" s="21" t="s">
        <v>378</v>
      </c>
      <c r="E25" s="113">
        <f>INDEX([2]!tbl_Forecast,MATCH($D$8&amp;$C25&amp;$D$7,[2]!rng_ForecastRowLookup,0),MATCH(E$11,[2]!rng_ForecastColumnLookup,0))</f>
        <v>0.46894871790011039</v>
      </c>
      <c r="F25" s="113">
        <f>INDEX([2]!tbl_Forecast,MATCH($D$8&amp;$C25&amp;$D$7,[2]!rng_ForecastRowLookup,0),MATCH(F$11,[2]!rng_ForecastColumnLookup,0))</f>
        <v>0.47387410836125871</v>
      </c>
      <c r="G25" s="113">
        <f>INDEX([2]!tbl_Forecast,MATCH($D$8&amp;$C25&amp;$D$7,[2]!rng_ForecastRowLookup,0),MATCH(G$11,[2]!rng_ForecastColumnLookup,0))</f>
        <v>0.45144590813821411</v>
      </c>
      <c r="H25" s="113">
        <f>INDEX([2]!tbl_Forecast,MATCH($D$8&amp;$C25&amp;$D$7,[2]!rng_ForecastRowLookup,0),MATCH(H$11,[2]!rng_ForecastColumnLookup,0))</f>
        <v>0.4505136151455652</v>
      </c>
      <c r="I25" s="113">
        <f>INDEX([2]!tbl_Forecast,MATCH($D$8&amp;$C25&amp;$D$7,[2]!rng_ForecastRowLookup,0),MATCH(I$11,[2]!rng_ForecastColumnLookup,0))</f>
        <v>0.44778046039172248</v>
      </c>
      <c r="J25" s="113">
        <f>INDEX([2]!tbl_Forecast,MATCH($D$8&amp;$C25&amp;$D$7,[2]!rng_ForecastRowLookup,0),MATCH(J$11,[2]!rng_ForecastColumnLookup,0))</f>
        <v>0.44523396067124349</v>
      </c>
      <c r="K25" s="113">
        <f>INDEX([2]!tbl_Forecast,MATCH($D$8&amp;$C25&amp;$D$7,[2]!rng_ForecastRowLookup,0),MATCH(K$11,[2]!rng_ForecastColumnLookup,0))</f>
        <v>0.44273536313864043</v>
      </c>
      <c r="L25" s="113">
        <f>INDEX([2]!tbl_Forecast,MATCH($D$8&amp;$C25&amp;$D$7,[2]!rng_ForecastRowLookup,0),MATCH(L$11,[2]!rng_ForecastColumnLookup,0))</f>
        <v>0.4399078135546039</v>
      </c>
      <c r="M25" s="113">
        <f>INDEX([2]!tbl_Forecast,MATCH($D$8&amp;$C25&amp;$D$7,[2]!rng_ForecastRowLookup,0),MATCH(M$11,[2]!rng_ForecastColumnLookup,0))</f>
        <v>0.43708606600163591</v>
      </c>
      <c r="N25" s="113">
        <f>INDEX([2]!tbl_Forecast,MATCH($D$8&amp;$C25&amp;$D$7,[2]!rng_ForecastRowLookup,0),MATCH(N$11,[2]!rng_ForecastColumnLookup,0))</f>
        <v>0.43513915585550955</v>
      </c>
      <c r="O25" s="113">
        <f>INDEX([2]!tbl_Forecast,MATCH($D$8&amp;$C25&amp;$D$7,[2]!rng_ForecastRowLookup,0),MATCH(O$11,[2]!rng_ForecastColumnLookup,0))</f>
        <v>0.43580404899906589</v>
      </c>
      <c r="P25" s="113">
        <f>INDEX([2]!tbl_Forecast,MATCH($D$8&amp;$C25&amp;$D$7,[2]!rng_ForecastRowLookup,0),MATCH(P$11,[2]!rng_ForecastColumnLookup,0))</f>
        <v>0.59161866303702282</v>
      </c>
      <c r="Q25" s="113">
        <f>INDEX([2]!tbl_Forecast,MATCH($D$8&amp;$C25&amp;$D$7,[2]!rng_ForecastRowLookup,0),MATCH(Q$11,[2]!rng_ForecastColumnLookup,0))</f>
        <v>0.66467702134516005</v>
      </c>
      <c r="R25" s="113">
        <f>INDEX([2]!tbl_Forecast,MATCH($D$8&amp;$C25&amp;$D$7,[2]!rng_ForecastRowLookup,0),MATCH(R$11,[2]!rng_ForecastColumnLookup,0))</f>
        <v>0.65353995366480533</v>
      </c>
      <c r="S25" s="113">
        <f>INDEX([2]!tbl_Forecast,MATCH($D$8&amp;$C25&amp;$D$7,[2]!rng_ForecastRowLookup,0),MATCH(S$11,[2]!rng_ForecastColumnLookup,0))</f>
        <v>0.676060915960916</v>
      </c>
      <c r="T25" s="113">
        <f>INDEX([2]!tbl_Forecast,MATCH($D$8&amp;$C25&amp;$D$7,[2]!rng_ForecastRowLookup,0),MATCH(T$11,[2]!rng_ForecastColumnLookup,0))</f>
        <v>0.70559825286541389</v>
      </c>
      <c r="U25" s="113">
        <f>INDEX([2]!tbl_Forecast,MATCH($D$8&amp;$C25&amp;$D$7,[2]!rng_ForecastRowLookup,0),MATCH(U$11,[2]!rng_ForecastColumnLookup,0))</f>
        <v>0.63206878506691044</v>
      </c>
      <c r="V25" s="113">
        <f>INDEX([2]!tbl_Forecast,MATCH($D$8&amp;$C25&amp;$D$7,[2]!rng_ForecastRowLookup,0),MATCH(V$11,[2]!rng_ForecastColumnLookup,0))</f>
        <v>0.63726309269471215</v>
      </c>
      <c r="W25" s="113">
        <f>INDEX([2]!tbl_Forecast,MATCH($D$8&amp;$C25&amp;$D$7,[2]!rng_ForecastRowLookup,0),MATCH(W$11,[2]!rng_ForecastColumnLookup,0))</f>
        <v>0.5828366650853003</v>
      </c>
      <c r="X25" s="113">
        <f>INDEX([2]!tbl_Forecast,MATCH($D$8&amp;$C25&amp;$D$7,[2]!rng_ForecastRowLookup,0),MATCH(X$11,[2]!rng_ForecastColumnLookup,0))</f>
        <v>0.63928201324113043</v>
      </c>
      <c r="Y25" s="46"/>
    </row>
    <row r="26" spans="2:25">
      <c r="C26" s="21" t="s">
        <v>379</v>
      </c>
      <c r="E26" s="113">
        <f>INDEX([2]!tbl_Forecast,MATCH($D$8&amp;$C26&amp;$D$7,[2]!rng_ForecastRowLookup,0),MATCH(E$11,[2]!rng_ForecastColumnLookup,0))</f>
        <v>1.0326774321313152</v>
      </c>
      <c r="F26" s="113">
        <f>INDEX([2]!tbl_Forecast,MATCH($D$8&amp;$C26&amp;$D$7,[2]!rng_ForecastRowLookup,0),MATCH(F$11,[2]!rng_ForecastColumnLookup,0))</f>
        <v>1.0158776160943388</v>
      </c>
      <c r="G26" s="113">
        <f>INDEX([2]!tbl_Forecast,MATCH($D$8&amp;$C26&amp;$D$7,[2]!rng_ForecastRowLookup,0),MATCH(G$11,[2]!rng_ForecastColumnLookup,0))</f>
        <v>0.74304915446037911</v>
      </c>
      <c r="H26" s="113">
        <f>INDEX([2]!tbl_Forecast,MATCH($D$8&amp;$C26&amp;$D$7,[2]!rng_ForecastRowLookup,0),MATCH(H$11,[2]!rng_ForecastColumnLookup,0))</f>
        <v>0.76054102414226543</v>
      </c>
      <c r="I26" s="113">
        <f>INDEX([2]!tbl_Forecast,MATCH($D$8&amp;$C26&amp;$D$7,[2]!rng_ForecastRowLookup,0),MATCH(I$11,[2]!rng_ForecastColumnLookup,0))</f>
        <v>0.65616402459427536</v>
      </c>
      <c r="J26" s="113">
        <f>INDEX([2]!tbl_Forecast,MATCH($D$8&amp;$C26&amp;$D$7,[2]!rng_ForecastRowLookup,0),MATCH(J$11,[2]!rng_ForecastColumnLookup,0))</f>
        <v>0.62755023267601961</v>
      </c>
      <c r="K26" s="113">
        <f>INDEX([2]!tbl_Forecast,MATCH($D$8&amp;$C26&amp;$D$7,[2]!rng_ForecastRowLookup,0),MATCH(K$11,[2]!rng_ForecastColumnLookup,0))</f>
        <v>0.61023293273354484</v>
      </c>
      <c r="L26" s="113">
        <f>INDEX([2]!tbl_Forecast,MATCH($D$8&amp;$C26&amp;$D$7,[2]!rng_ForecastRowLookup,0),MATCH(L$11,[2]!rng_ForecastColumnLookup,0))</f>
        <v>0.60571699788717037</v>
      </c>
      <c r="M26" s="113">
        <f>INDEX([2]!tbl_Forecast,MATCH($D$8&amp;$C26&amp;$D$7,[2]!rng_ForecastRowLookup,0),MATCH(M$11,[2]!rng_ForecastColumnLookup,0))</f>
        <v>0.65097903457434547</v>
      </c>
      <c r="N26" s="113">
        <f>INDEX([2]!tbl_Forecast,MATCH($D$8&amp;$C26&amp;$D$7,[2]!rng_ForecastRowLookup,0),MATCH(N$11,[2]!rng_ForecastColumnLookup,0))</f>
        <v>0.69319811486407867</v>
      </c>
      <c r="O26" s="113">
        <f>INDEX([2]!tbl_Forecast,MATCH($D$8&amp;$C26&amp;$D$7,[2]!rng_ForecastRowLookup,0),MATCH(O$11,[2]!rng_ForecastColumnLookup,0))</f>
        <v>0.78843795894088464</v>
      </c>
      <c r="P26" s="113">
        <f>INDEX([2]!tbl_Forecast,MATCH($D$8&amp;$C26&amp;$D$7,[2]!rng_ForecastRowLookup,0),MATCH(P$11,[2]!rng_ForecastColumnLookup,0))</f>
        <v>1.3645659476947984</v>
      </c>
      <c r="Q26" s="113">
        <f>INDEX([2]!tbl_Forecast,MATCH($D$8&amp;$C26&amp;$D$7,[2]!rng_ForecastRowLookup,0),MATCH(Q$11,[2]!rng_ForecastColumnLookup,0))</f>
        <v>1.6032227373726178</v>
      </c>
      <c r="R26" s="113">
        <f>INDEX([2]!tbl_Forecast,MATCH($D$8&amp;$C26&amp;$D$7,[2]!rng_ForecastRowLookup,0),MATCH(R$11,[2]!rng_ForecastColumnLookup,0))</f>
        <v>1.6412696995684901</v>
      </c>
      <c r="S26" s="113">
        <f>INDEX([2]!tbl_Forecast,MATCH($D$8&amp;$C26&amp;$D$7,[2]!rng_ForecastRowLookup,0),MATCH(S$11,[2]!rng_ForecastColumnLookup,0))</f>
        <v>1.670283030615213</v>
      </c>
      <c r="T26" s="113">
        <f>INDEX([2]!tbl_Forecast,MATCH($D$8&amp;$C26&amp;$D$7,[2]!rng_ForecastRowLookup,0),MATCH(T$11,[2]!rng_ForecastColumnLookup,0))</f>
        <v>1.755661848186447</v>
      </c>
      <c r="U26" s="113">
        <f>INDEX([2]!tbl_Forecast,MATCH($D$8&amp;$C26&amp;$D$7,[2]!rng_ForecastRowLookup,0),MATCH(U$11,[2]!rng_ForecastColumnLookup,0))</f>
        <v>1.4871375295645746</v>
      </c>
      <c r="V26" s="113">
        <f>INDEX([2]!tbl_Forecast,MATCH($D$8&amp;$C26&amp;$D$7,[2]!rng_ForecastRowLookup,0),MATCH(V$11,[2]!rng_ForecastColumnLookup,0))</f>
        <v>1.4400033906080374</v>
      </c>
      <c r="W26" s="113">
        <f>INDEX([2]!tbl_Forecast,MATCH($D$8&amp;$C26&amp;$D$7,[2]!rng_ForecastRowLookup,0),MATCH(W$11,[2]!rng_ForecastColumnLookup,0))</f>
        <v>1.3499648074414823</v>
      </c>
      <c r="X26" s="113">
        <f>INDEX([2]!tbl_Forecast,MATCH($D$8&amp;$C26&amp;$D$7,[2]!rng_ForecastRowLookup,0),MATCH(X$11,[2]!rng_ForecastColumnLookup,0))</f>
        <v>1.4487057151095009</v>
      </c>
      <c r="Y26" s="46"/>
    </row>
    <row r="27" spans="2:25">
      <c r="C27" s="21" t="s">
        <v>380</v>
      </c>
      <c r="E27" s="113">
        <f>INDEX([2]!tbl_Forecast,MATCH($D$8&amp;$C27&amp;$D$7,[2]!rng_ForecastRowLookup,0),MATCH(E$11,[2]!rng_ForecastColumnLookup,0))</f>
        <v>4.1336070304911159</v>
      </c>
      <c r="F27" s="113">
        <f>INDEX([2]!tbl_Forecast,MATCH($D$8&amp;$C27&amp;$D$7,[2]!rng_ForecastRowLookup,0),MATCH(F$11,[2]!rng_ForecastColumnLookup,0))</f>
        <v>3.5601449453189118</v>
      </c>
      <c r="G27" s="113">
        <f>INDEX([2]!tbl_Forecast,MATCH($D$8&amp;$C27&amp;$D$7,[2]!rng_ForecastRowLookup,0),MATCH(G$11,[2]!rng_ForecastColumnLookup,0))</f>
        <v>3.2007770264658664</v>
      </c>
      <c r="H27" s="113">
        <f>INDEX([2]!tbl_Forecast,MATCH($D$8&amp;$C27&amp;$D$7,[2]!rng_ForecastRowLookup,0),MATCH(H$11,[2]!rng_ForecastColumnLookup,0))</f>
        <v>2.6531465767673241</v>
      </c>
      <c r="I27" s="113">
        <f>INDEX([2]!tbl_Forecast,MATCH($D$8&amp;$C27&amp;$D$7,[2]!rng_ForecastRowLookup,0),MATCH(I$11,[2]!rng_ForecastColumnLookup,0))</f>
        <v>1.8730082465149496</v>
      </c>
      <c r="J27" s="113">
        <f>INDEX([2]!tbl_Forecast,MATCH($D$8&amp;$C27&amp;$D$7,[2]!rng_ForecastRowLookup,0),MATCH(J$11,[2]!rng_ForecastColumnLookup,0))</f>
        <v>1.6467285324389391</v>
      </c>
      <c r="K27" s="113">
        <f>INDEX([2]!tbl_Forecast,MATCH($D$8&amp;$C27&amp;$D$7,[2]!rng_ForecastRowLookup,0),MATCH(K$11,[2]!rng_ForecastColumnLookup,0))</f>
        <v>1.5196240263467067</v>
      </c>
      <c r="L27" s="113">
        <f>INDEX([2]!tbl_Forecast,MATCH($D$8&amp;$C27&amp;$D$7,[2]!rng_ForecastRowLookup,0),MATCH(L$11,[2]!rng_ForecastColumnLookup,0))</f>
        <v>1.3328145698119136</v>
      </c>
      <c r="M27" s="113">
        <f>INDEX([2]!tbl_Forecast,MATCH($D$8&amp;$C27&amp;$D$7,[2]!rng_ForecastRowLookup,0),MATCH(M$11,[2]!rng_ForecastColumnLookup,0))</f>
        <v>1.3372342578617185</v>
      </c>
      <c r="N27" s="113">
        <f>INDEX([2]!tbl_Forecast,MATCH($D$8&amp;$C27&amp;$D$7,[2]!rng_ForecastRowLookup,0),MATCH(N$11,[2]!rng_ForecastColumnLookup,0))</f>
        <v>1.4086686461757902</v>
      </c>
      <c r="O27" s="113">
        <f>INDEX([2]!tbl_Forecast,MATCH($D$8&amp;$C27&amp;$D$7,[2]!rng_ForecastRowLookup,0),MATCH(O$11,[2]!rng_ForecastColumnLookup,0))</f>
        <v>1.6725933548501446</v>
      </c>
      <c r="P27" s="113">
        <f>INDEX([2]!tbl_Forecast,MATCH($D$8&amp;$C27&amp;$D$7,[2]!rng_ForecastRowLookup,0),MATCH(P$11,[2]!rng_ForecastColumnLookup,0))</f>
        <v>2.0158466086985318</v>
      </c>
      <c r="Q27" s="113">
        <f>INDEX([2]!tbl_Forecast,MATCH($D$8&amp;$C27&amp;$D$7,[2]!rng_ForecastRowLookup,0),MATCH(Q$11,[2]!rng_ForecastColumnLookup,0))</f>
        <v>2.3033709594417431</v>
      </c>
      <c r="R27" s="113">
        <f>INDEX([2]!tbl_Forecast,MATCH($D$8&amp;$C27&amp;$D$7,[2]!rng_ForecastRowLookup,0),MATCH(R$11,[2]!rng_ForecastColumnLookup,0))</f>
        <v>2.063930246052466</v>
      </c>
      <c r="S27" s="113">
        <f>INDEX([2]!tbl_Forecast,MATCH($D$8&amp;$C27&amp;$D$7,[2]!rng_ForecastRowLookup,0),MATCH(S$11,[2]!rng_ForecastColumnLookup,0))</f>
        <v>1.9880083370090949</v>
      </c>
      <c r="T27" s="113">
        <f>INDEX([2]!tbl_Forecast,MATCH($D$8&amp;$C27&amp;$D$7,[2]!rng_ForecastRowLookup,0),MATCH(T$11,[2]!rng_ForecastColumnLookup,0))</f>
        <v>1.9342270452860566</v>
      </c>
      <c r="U27" s="113">
        <f>INDEX([2]!tbl_Forecast,MATCH($D$8&amp;$C27&amp;$D$7,[2]!rng_ForecastRowLookup,0),MATCH(U$11,[2]!rng_ForecastColumnLookup,0))</f>
        <v>1.774507966199161</v>
      </c>
      <c r="V27" s="113">
        <f>INDEX([2]!tbl_Forecast,MATCH($D$8&amp;$C27&amp;$D$7,[2]!rng_ForecastRowLookup,0),MATCH(V$11,[2]!rng_ForecastColumnLookup,0))</f>
        <v>1.6723841845019074</v>
      </c>
      <c r="W27" s="113">
        <f>INDEX([2]!tbl_Forecast,MATCH($D$8&amp;$C27&amp;$D$7,[2]!rng_ForecastRowLookup,0),MATCH(W$11,[2]!rng_ForecastColumnLookup,0))</f>
        <v>1.5414284807799123</v>
      </c>
      <c r="X27" s="113">
        <f>INDEX([2]!tbl_Forecast,MATCH($D$8&amp;$C27&amp;$D$7,[2]!rng_ForecastRowLookup,0),MATCH(X$11,[2]!rng_ForecastColumnLookup,0))</f>
        <v>1.5563040522680198</v>
      </c>
      <c r="Y27" s="46"/>
    </row>
    <row r="28" spans="2:25">
      <c r="C28" s="99" t="s">
        <v>407</v>
      </c>
      <c r="E28" s="113">
        <f>INDEX([2]!tbl_Forecast,MATCH($D$8&amp;$C28&amp;$D$7,[2]!rng_ForecastRowLookup,0),MATCH(E$11,[2]!rng_ForecastColumnLookup,0))</f>
        <v>4.5029406937179912</v>
      </c>
      <c r="F28" s="113">
        <f>INDEX([2]!tbl_Forecast,MATCH($D$8&amp;$C28&amp;$D$7,[2]!rng_ForecastRowLookup,0),MATCH(F$11,[2]!rng_ForecastColumnLookup,0))</f>
        <v>4.0786070344439063</v>
      </c>
      <c r="G28" s="113">
        <f>INDEX([2]!tbl_Forecast,MATCH($D$8&amp;$C28&amp;$D$7,[2]!rng_ForecastRowLookup,0),MATCH(G$11,[2]!rng_ForecastColumnLookup,0))</f>
        <v>3.5919834720533679</v>
      </c>
      <c r="H28" s="113">
        <f>INDEX([2]!tbl_Forecast,MATCH($D$8&amp;$C28&amp;$D$7,[2]!rng_ForecastRowLookup,0),MATCH(H$11,[2]!rng_ForecastColumnLookup,0))</f>
        <v>3.0400934926407626</v>
      </c>
      <c r="I28" s="113">
        <f>INDEX([2]!tbl_Forecast,MATCH($D$8&amp;$C28&amp;$D$7,[2]!rng_ForecastRowLookup,0),MATCH(I$11,[2]!rng_ForecastColumnLookup,0))</f>
        <v>2.3018670718031324</v>
      </c>
      <c r="J28" s="113">
        <f>INDEX([2]!tbl_Forecast,MATCH($D$8&amp;$C28&amp;$D$7,[2]!rng_ForecastRowLookup,0),MATCH(J$11,[2]!rng_ForecastColumnLookup,0))</f>
        <v>2.1321468422073435</v>
      </c>
      <c r="K28" s="113">
        <f>INDEX([2]!tbl_Forecast,MATCH($D$8&amp;$C28&amp;$D$7,[2]!rng_ForecastRowLookup,0),MATCH(K$11,[2]!rng_ForecastColumnLookup,0))</f>
        <v>1.9771504564110642</v>
      </c>
      <c r="L28" s="113">
        <f>INDEX([2]!tbl_Forecast,MATCH($D$8&amp;$C28&amp;$D$7,[2]!rng_ForecastRowLookup,0),MATCH(L$11,[2]!rng_ForecastColumnLookup,0))</f>
        <v>1.8096072137015302</v>
      </c>
      <c r="M28" s="113">
        <f>INDEX([2]!tbl_Forecast,MATCH($D$8&amp;$C28&amp;$D$7,[2]!rng_ForecastRowLookup,0),MATCH(M$11,[2]!rng_ForecastColumnLookup,0))</f>
        <v>1.9023478055732992</v>
      </c>
      <c r="N28" s="113">
        <f>INDEX([2]!tbl_Forecast,MATCH($D$8&amp;$C28&amp;$D$7,[2]!rng_ForecastRowLookup,0),MATCH(N$11,[2]!rng_ForecastColumnLookup,0))</f>
        <v>2.0129777404511922</v>
      </c>
      <c r="O28" s="113">
        <f>INDEX([2]!tbl_Forecast,MATCH($D$8&amp;$C28&amp;$D$7,[2]!rng_ForecastRowLookup,0),MATCH(O$11,[2]!rng_ForecastColumnLookup,0))</f>
        <v>2.304026079874093</v>
      </c>
      <c r="P28" s="113">
        <f>INDEX([2]!tbl_Forecast,MATCH($D$8&amp;$C28&amp;$D$7,[2]!rng_ForecastRowLookup,0),MATCH(P$11,[2]!rng_ForecastColumnLookup,0))</f>
        <v>2.7992417645016405</v>
      </c>
      <c r="Q28" s="113">
        <f>INDEX([2]!tbl_Forecast,MATCH($D$8&amp;$C28&amp;$D$7,[2]!rng_ForecastRowLookup,0),MATCH(Q$11,[2]!rng_ForecastColumnLookup,0))</f>
        <v>3.0682339807477179</v>
      </c>
      <c r="R28" s="113">
        <f>INDEX([2]!tbl_Forecast,MATCH($D$8&amp;$C28&amp;$D$7,[2]!rng_ForecastRowLookup,0),MATCH(R$11,[2]!rng_ForecastColumnLookup,0))</f>
        <v>2.7441690138981158</v>
      </c>
      <c r="S28" s="113">
        <f>INDEX([2]!tbl_Forecast,MATCH($D$8&amp;$C28&amp;$D$7,[2]!rng_ForecastRowLookup,0),MATCH(S$11,[2]!rng_ForecastColumnLookup,0))</f>
        <v>2.8046561391012603</v>
      </c>
      <c r="T28" s="113">
        <f>INDEX([2]!tbl_Forecast,MATCH($D$8&amp;$C28&amp;$D$7,[2]!rng_ForecastRowLookup,0),MATCH(T$11,[2]!rng_ForecastColumnLookup,0))</f>
        <v>2.7282838662201567</v>
      </c>
      <c r="U28" s="113">
        <f>INDEX([2]!tbl_Forecast,MATCH($D$8&amp;$C28&amp;$D$7,[2]!rng_ForecastRowLookup,0),MATCH(U$11,[2]!rng_ForecastColumnLookup,0))</f>
        <v>2.4959637785038216</v>
      </c>
      <c r="V28" s="113">
        <f>INDEX([2]!tbl_Forecast,MATCH($D$8&amp;$C28&amp;$D$7,[2]!rng_ForecastRowLookup,0),MATCH(V$11,[2]!rng_ForecastColumnLookup,0))</f>
        <v>2.4392052334479857</v>
      </c>
      <c r="W28" s="113">
        <f>INDEX([2]!tbl_Forecast,MATCH($D$8&amp;$C28&amp;$D$7,[2]!rng_ForecastRowLookup,0),MATCH(W$11,[2]!rng_ForecastColumnLookup,0))</f>
        <v>2.3386950979959957</v>
      </c>
      <c r="X28" s="113">
        <f>INDEX([2]!tbl_Forecast,MATCH($D$8&amp;$C28&amp;$D$7,[2]!rng_ForecastRowLookup,0),MATCH(X$11,[2]!rng_ForecastColumnLookup,0))</f>
        <v>2.3103955399373803</v>
      </c>
      <c r="Y28" s="46"/>
    </row>
    <row r="29" spans="2:25">
      <c r="C29" s="21" t="s">
        <v>381</v>
      </c>
      <c r="E29" s="113">
        <f>INDEX([2]!tbl_Forecast,MATCH($D$8&amp;$C29&amp;$D$7,[2]!rng_ForecastRowLookup,0),MATCH(E$11,[2]!rng_ForecastColumnLookup,0))</f>
        <v>3.1854829351393543</v>
      </c>
      <c r="F29" s="113">
        <f>INDEX([2]!tbl_Forecast,MATCH($D$8&amp;$C29&amp;$D$7,[2]!rng_ForecastRowLookup,0),MATCH(F$11,[2]!rng_ForecastColumnLookup,0))</f>
        <v>3.1699057451518957</v>
      </c>
      <c r="G29" s="113">
        <f>INDEX([2]!tbl_Forecast,MATCH($D$8&amp;$C29&amp;$D$7,[2]!rng_ForecastRowLookup,0),MATCH(G$11,[2]!rng_ForecastColumnLookup,0))</f>
        <v>2.2628528186826316</v>
      </c>
      <c r="H29" s="113">
        <f>INDEX([2]!tbl_Forecast,MATCH($D$8&amp;$C29&amp;$D$7,[2]!rng_ForecastRowLookup,0),MATCH(H$11,[2]!rng_ForecastColumnLookup,0))</f>
        <v>2.6023617076700645</v>
      </c>
      <c r="I29" s="113">
        <f>INDEX([2]!tbl_Forecast,MATCH($D$8&amp;$C29&amp;$D$7,[2]!rng_ForecastRowLookup,0),MATCH(I$11,[2]!rng_ForecastColumnLookup,0))</f>
        <v>2.2919684786454506</v>
      </c>
      <c r="J29" s="113">
        <f>INDEX([2]!tbl_Forecast,MATCH($D$8&amp;$C29&amp;$D$7,[2]!rng_ForecastRowLookup,0),MATCH(J$11,[2]!rng_ForecastColumnLookup,0))</f>
        <v>2.1556450092355899</v>
      </c>
      <c r="K29" s="113">
        <f>INDEX([2]!tbl_Forecast,MATCH($D$8&amp;$C29&amp;$D$7,[2]!rng_ForecastRowLookup,0),MATCH(K$11,[2]!rng_ForecastColumnLookup,0))</f>
        <v>1.4820394508668711</v>
      </c>
      <c r="L29" s="113">
        <f>INDEX([2]!tbl_Forecast,MATCH($D$8&amp;$C29&amp;$D$7,[2]!rng_ForecastRowLookup,0),MATCH(L$11,[2]!rng_ForecastColumnLookup,0))</f>
        <v>1.5603361472368396</v>
      </c>
      <c r="M29" s="113">
        <f>INDEX([2]!tbl_Forecast,MATCH($D$8&amp;$C29&amp;$D$7,[2]!rng_ForecastRowLookup,0),MATCH(M$11,[2]!rng_ForecastColumnLookup,0))</f>
        <v>2.3546097038898557</v>
      </c>
      <c r="N29" s="113">
        <f>INDEX([2]!tbl_Forecast,MATCH($D$8&amp;$C29&amp;$D$7,[2]!rng_ForecastRowLookup,0),MATCH(N$11,[2]!rng_ForecastColumnLookup,0))</f>
        <v>3.2740386396924066</v>
      </c>
      <c r="O29" s="113">
        <f>INDEX([2]!tbl_Forecast,MATCH($D$8&amp;$C29&amp;$D$7,[2]!rng_ForecastRowLookup,0),MATCH(O$11,[2]!rng_ForecastColumnLookup,0))</f>
        <v>3.6241751874536021</v>
      </c>
      <c r="P29" s="113">
        <f>INDEX([2]!tbl_Forecast,MATCH($D$8&amp;$C29&amp;$D$7,[2]!rng_ForecastRowLookup,0),MATCH(P$11,[2]!rng_ForecastColumnLookup,0))</f>
        <v>4.4420137300219826</v>
      </c>
      <c r="Q29" s="113">
        <f>INDEX([2]!tbl_Forecast,MATCH($D$8&amp;$C29&amp;$D$7,[2]!rng_ForecastRowLookup,0),MATCH(Q$11,[2]!rng_ForecastColumnLookup,0))</f>
        <v>5.8224273473135861</v>
      </c>
      <c r="R29" s="113">
        <f>INDEX([2]!tbl_Forecast,MATCH($D$8&amp;$C29&amp;$D$7,[2]!rng_ForecastRowLookup,0),MATCH(R$11,[2]!rng_ForecastColumnLookup,0))</f>
        <v>6.4604400946422142</v>
      </c>
      <c r="S29" s="113">
        <f>INDEX([2]!tbl_Forecast,MATCH($D$8&amp;$C29&amp;$D$7,[2]!rng_ForecastRowLookup,0),MATCH(S$11,[2]!rng_ForecastColumnLookup,0))</f>
        <v>6.9014803298142597</v>
      </c>
      <c r="T29" s="113">
        <f>INDEX([2]!tbl_Forecast,MATCH($D$8&amp;$C29&amp;$D$7,[2]!rng_ForecastRowLookup,0),MATCH(T$11,[2]!rng_ForecastColumnLookup,0))</f>
        <v>6.748515751490312</v>
      </c>
      <c r="U29" s="113">
        <f>INDEX([2]!tbl_Forecast,MATCH($D$8&amp;$C29&amp;$D$7,[2]!rng_ForecastRowLookup,0),MATCH(U$11,[2]!rng_ForecastColumnLookup,0))</f>
        <v>6.4364694734288266</v>
      </c>
      <c r="V29" s="113">
        <f>INDEX([2]!tbl_Forecast,MATCH($D$8&amp;$C29&amp;$D$7,[2]!rng_ForecastRowLookup,0),MATCH(V$11,[2]!rng_ForecastColumnLookup,0))</f>
        <v>6.3053235195290611</v>
      </c>
      <c r="W29" s="113">
        <f>INDEX([2]!tbl_Forecast,MATCH($D$8&amp;$C29&amp;$D$7,[2]!rng_ForecastRowLookup,0),MATCH(W$11,[2]!rng_ForecastColumnLookup,0))</f>
        <v>6.2236620394663484</v>
      </c>
      <c r="X29" s="113">
        <f>INDEX([2]!tbl_Forecast,MATCH($D$8&amp;$C29&amp;$D$7,[2]!rng_ForecastRowLookup,0),MATCH(X$11,[2]!rng_ForecastColumnLookup,0))</f>
        <v>6.0386522880717726</v>
      </c>
      <c r="Y29" s="46"/>
    </row>
    <row r="30" spans="2:25">
      <c r="C30" s="21" t="s">
        <v>382</v>
      </c>
      <c r="E30" s="113">
        <f>INDEX([2]!tbl_Forecast,MATCH($D$8&amp;$C30&amp;$D$7,[2]!rng_ForecastRowLookup,0),MATCH(E$11,[2]!rng_ForecastColumnLookup,0))</f>
        <v>12.863107129152304</v>
      </c>
      <c r="F30" s="113">
        <f>INDEX([2]!tbl_Forecast,MATCH($D$8&amp;$C30&amp;$D$7,[2]!rng_ForecastRowLookup,0),MATCH(F$11,[2]!rng_ForecastColumnLookup,0))</f>
        <v>10.7220378193485</v>
      </c>
      <c r="G30" s="113">
        <f>INDEX([2]!tbl_Forecast,MATCH($D$8&amp;$C30&amp;$D$7,[2]!rng_ForecastRowLookup,0),MATCH(G$11,[2]!rng_ForecastColumnLookup,0))</f>
        <v>10.142128438066296</v>
      </c>
      <c r="H30" s="113">
        <f>INDEX([2]!tbl_Forecast,MATCH($D$8&amp;$C30&amp;$D$7,[2]!rng_ForecastRowLookup,0),MATCH(H$11,[2]!rng_ForecastColumnLookup,0))</f>
        <v>9.4611923499879236</v>
      </c>
      <c r="I30" s="113">
        <f>INDEX([2]!tbl_Forecast,MATCH($D$8&amp;$C30&amp;$D$7,[2]!rng_ForecastRowLookup,0),MATCH(I$11,[2]!rng_ForecastColumnLookup,0))</f>
        <v>7.3638556881373223</v>
      </c>
      <c r="J30" s="113">
        <f>INDEX([2]!tbl_Forecast,MATCH($D$8&amp;$C30&amp;$D$7,[2]!rng_ForecastRowLookup,0),MATCH(J$11,[2]!rng_ForecastColumnLookup,0))</f>
        <v>8.1591439254269407</v>
      </c>
      <c r="K30" s="113">
        <f>INDEX([2]!tbl_Forecast,MATCH($D$8&amp;$C30&amp;$D$7,[2]!rng_ForecastRowLookup,0),MATCH(K$11,[2]!rng_ForecastColumnLookup,0))</f>
        <v>7.9603673258815011</v>
      </c>
      <c r="L30" s="113">
        <f>INDEX([2]!tbl_Forecast,MATCH($D$8&amp;$C30&amp;$D$7,[2]!rng_ForecastRowLookup,0),MATCH(L$11,[2]!rng_ForecastColumnLookup,0))</f>
        <v>8.6026166911432824</v>
      </c>
      <c r="M30" s="113">
        <f>INDEX([2]!tbl_Forecast,MATCH($D$8&amp;$C30&amp;$D$7,[2]!rng_ForecastRowLookup,0),MATCH(M$11,[2]!rng_ForecastColumnLookup,0))</f>
        <v>9.3207800366095146</v>
      </c>
      <c r="N30" s="113">
        <f>INDEX([2]!tbl_Forecast,MATCH($D$8&amp;$C30&amp;$D$7,[2]!rng_ForecastRowLookup,0),MATCH(N$11,[2]!rng_ForecastColumnLookup,0))</f>
        <v>9.0572786632714859</v>
      </c>
      <c r="O30" s="113">
        <f>INDEX([2]!tbl_Forecast,MATCH($D$8&amp;$C30&amp;$D$7,[2]!rng_ForecastRowLookup,0),MATCH(O$11,[2]!rng_ForecastColumnLookup,0))</f>
        <v>10.184423730877143</v>
      </c>
      <c r="P30" s="113">
        <f>INDEX([2]!tbl_Forecast,MATCH($D$8&amp;$C30&amp;$D$7,[2]!rng_ForecastRowLookup,0),MATCH(P$11,[2]!rng_ForecastColumnLookup,0))</f>
        <v>10.787657533789663</v>
      </c>
      <c r="Q30" s="113">
        <f>INDEX([2]!tbl_Forecast,MATCH($D$8&amp;$C30&amp;$D$7,[2]!rng_ForecastRowLookup,0),MATCH(Q$11,[2]!rng_ForecastColumnLookup,0))</f>
        <v>11.005378574708409</v>
      </c>
      <c r="R30" s="113">
        <f>INDEX([2]!tbl_Forecast,MATCH($D$8&amp;$C30&amp;$D$7,[2]!rng_ForecastRowLookup,0),MATCH(R$11,[2]!rng_ForecastColumnLookup,0))</f>
        <v>10.267063981307951</v>
      </c>
      <c r="S30" s="113">
        <f>INDEX([2]!tbl_Forecast,MATCH($D$8&amp;$C30&amp;$D$7,[2]!rng_ForecastRowLookup,0),MATCH(S$11,[2]!rng_ForecastColumnLookup,0))</f>
        <v>11.027475862918971</v>
      </c>
      <c r="T30" s="113">
        <f>INDEX([2]!tbl_Forecast,MATCH($D$8&amp;$C30&amp;$D$7,[2]!rng_ForecastRowLookup,0),MATCH(T$11,[2]!rng_ForecastColumnLookup,0))</f>
        <v>9.9609233822623686</v>
      </c>
      <c r="U30" s="113">
        <f>INDEX([2]!tbl_Forecast,MATCH($D$8&amp;$C30&amp;$D$7,[2]!rng_ForecastRowLookup,0),MATCH(U$11,[2]!rng_ForecastColumnLookup,0))</f>
        <v>10.340047869658916</v>
      </c>
      <c r="V30" s="113">
        <f>INDEX([2]!tbl_Forecast,MATCH($D$8&amp;$C30&amp;$D$7,[2]!rng_ForecastRowLookup,0),MATCH(V$11,[2]!rng_ForecastColumnLookup,0))</f>
        <v>9.8383849729989699</v>
      </c>
      <c r="W30" s="113">
        <f>INDEX([2]!tbl_Forecast,MATCH($D$8&amp;$C30&amp;$D$7,[2]!rng_ForecastRowLookup,0),MATCH(W$11,[2]!rng_ForecastColumnLookup,0))</f>
        <v>9.3282989614436094</v>
      </c>
      <c r="X30" s="113">
        <f>INDEX([2]!tbl_Forecast,MATCH($D$8&amp;$C30&amp;$D$7,[2]!rng_ForecastRowLookup,0),MATCH(X$11,[2]!rng_ForecastColumnLookup,0))</f>
        <v>9.0355729282982153</v>
      </c>
      <c r="Y30" s="46"/>
    </row>
    <row r="31" spans="2:25">
      <c r="B31" s="152"/>
      <c r="E31" s="119">
        <f>SUM(E13:E30)</f>
        <v>57.114297126179473</v>
      </c>
      <c r="F31" s="119">
        <f t="shared" ref="F31:X31" si="2">SUM(F13:F30)</f>
        <v>49.358660888456697</v>
      </c>
      <c r="G31" s="119">
        <f t="shared" si="2"/>
        <v>42.883996361562694</v>
      </c>
      <c r="H31" s="119">
        <f t="shared" si="2"/>
        <v>42.769928168515861</v>
      </c>
      <c r="I31" s="119">
        <f t="shared" si="2"/>
        <v>36.559258837741957</v>
      </c>
      <c r="J31" s="119">
        <f t="shared" si="2"/>
        <v>33.347085593434706</v>
      </c>
      <c r="K31" s="119">
        <f t="shared" si="2"/>
        <v>36.515305616596898</v>
      </c>
      <c r="L31" s="119">
        <f t="shared" si="2"/>
        <v>36.312589546095708</v>
      </c>
      <c r="M31" s="119">
        <f t="shared" si="2"/>
        <v>39.06093852873046</v>
      </c>
      <c r="N31" s="119">
        <f t="shared" si="2"/>
        <v>41.721160397442901</v>
      </c>
      <c r="O31" s="119">
        <f t="shared" si="2"/>
        <v>44.358216248359909</v>
      </c>
      <c r="P31" s="119">
        <f t="shared" si="2"/>
        <v>49.930477203838102</v>
      </c>
      <c r="Q31" s="119">
        <f t="shared" si="2"/>
        <v>53.958732397486379</v>
      </c>
      <c r="R31" s="119">
        <f t="shared" si="2"/>
        <v>51.509803850235102</v>
      </c>
      <c r="S31" s="119">
        <f t="shared" si="2"/>
        <v>54.060467297337325</v>
      </c>
      <c r="T31" s="119">
        <f t="shared" si="2"/>
        <v>52.230061485014218</v>
      </c>
      <c r="U31" s="119">
        <f t="shared" si="2"/>
        <v>51.036230165113999</v>
      </c>
      <c r="V31" s="119">
        <f t="shared" si="2"/>
        <v>48.348219984944222</v>
      </c>
      <c r="W31" s="119">
        <f t="shared" si="2"/>
        <v>47.245952894616551</v>
      </c>
      <c r="X31" s="119">
        <f t="shared" si="2"/>
        <v>47.686700389963214</v>
      </c>
      <c r="Y31" s="118"/>
    </row>
    <row r="32" spans="2:25">
      <c r="E32" s="115"/>
      <c r="F32" s="115"/>
      <c r="G32" s="115"/>
      <c r="H32" s="115"/>
      <c r="I32" s="115"/>
      <c r="J32" s="115"/>
      <c r="K32" s="115"/>
      <c r="L32" s="115"/>
      <c r="M32" s="115"/>
      <c r="N32" s="115"/>
      <c r="O32" s="115"/>
      <c r="P32" s="115"/>
      <c r="Q32" s="115"/>
      <c r="R32" s="115"/>
      <c r="S32" s="115"/>
      <c r="T32" s="115"/>
      <c r="U32" s="115"/>
      <c r="V32" s="115"/>
      <c r="W32" s="115"/>
      <c r="X32" s="115"/>
      <c r="Y32" s="46"/>
    </row>
    <row r="33" spans="1:25">
      <c r="A33" s="43"/>
      <c r="B33" s="43"/>
      <c r="E33" s="119"/>
      <c r="F33" s="119"/>
      <c r="G33" s="119"/>
      <c r="H33" s="119"/>
      <c r="I33" s="119"/>
      <c r="J33" s="119"/>
      <c r="K33" s="119"/>
      <c r="L33" s="119"/>
      <c r="M33" s="119"/>
      <c r="N33" s="119"/>
      <c r="O33" s="119"/>
      <c r="P33" s="119"/>
      <c r="Q33" s="119"/>
      <c r="R33" s="119"/>
      <c r="S33" s="119"/>
      <c r="T33" s="119"/>
      <c r="U33" s="119"/>
      <c r="V33" s="119"/>
      <c r="W33" s="119"/>
      <c r="X33" s="119"/>
      <c r="Y33" s="43"/>
    </row>
    <row r="34" spans="1:25">
      <c r="A34" s="48" t="s">
        <v>409</v>
      </c>
      <c r="B34" s="48"/>
      <c r="C34" s="48"/>
      <c r="D34" s="153" t="s">
        <v>46</v>
      </c>
      <c r="E34" s="48">
        <f>E11</f>
        <v>2016</v>
      </c>
      <c r="F34" s="48">
        <f t="shared" ref="F34:X34" si="3">F11</f>
        <v>2017</v>
      </c>
      <c r="G34" s="48">
        <f t="shared" si="3"/>
        <v>2018</v>
      </c>
      <c r="H34" s="48">
        <f t="shared" si="3"/>
        <v>2019</v>
      </c>
      <c r="I34" s="48">
        <f t="shared" si="3"/>
        <v>2020</v>
      </c>
      <c r="J34" s="48">
        <f t="shared" si="3"/>
        <v>2021</v>
      </c>
      <c r="K34" s="48">
        <f t="shared" si="3"/>
        <v>2022</v>
      </c>
      <c r="L34" s="48">
        <f t="shared" si="3"/>
        <v>2023</v>
      </c>
      <c r="M34" s="48">
        <f t="shared" si="3"/>
        <v>2024</v>
      </c>
      <c r="N34" s="48">
        <f t="shared" si="3"/>
        <v>2025</v>
      </c>
      <c r="O34" s="48">
        <f t="shared" si="3"/>
        <v>2026</v>
      </c>
      <c r="P34" s="48">
        <f t="shared" si="3"/>
        <v>2027</v>
      </c>
      <c r="Q34" s="48">
        <f t="shared" si="3"/>
        <v>2028</v>
      </c>
      <c r="R34" s="48">
        <f t="shared" si="3"/>
        <v>2029</v>
      </c>
      <c r="S34" s="48">
        <f t="shared" si="3"/>
        <v>2030</v>
      </c>
      <c r="T34" s="48">
        <f t="shared" si="3"/>
        <v>2031</v>
      </c>
      <c r="U34" s="48">
        <f t="shared" si="3"/>
        <v>2032</v>
      </c>
      <c r="V34" s="48">
        <f t="shared" si="3"/>
        <v>2033</v>
      </c>
      <c r="W34" s="48">
        <f t="shared" si="3"/>
        <v>2034</v>
      </c>
      <c r="X34" s="48">
        <f t="shared" si="3"/>
        <v>2035</v>
      </c>
      <c r="Y34" s="154">
        <v>0.85</v>
      </c>
    </row>
    <row r="35" spans="1:25">
      <c r="A35" s="116"/>
      <c r="B35" s="116" t="s">
        <v>482</v>
      </c>
      <c r="C35" s="48" t="str">
        <f>C8</f>
        <v>VRF-NEW</v>
      </c>
      <c r="D35" s="153" t="str">
        <f>VLOOKUP(C35,[1]ACHIEV!$B$12:$C$93,2,FALSE)</f>
        <v>LO1Slow</v>
      </c>
      <c r="E35" s="49">
        <f>VLOOKUP($C$35,[1]!ACHIEV,MATCH(E$11,$E$11:$X$11,0)+2,FALSE)</f>
        <v>2.5643970768378654E-3</v>
      </c>
      <c r="F35" s="49">
        <f>VLOOKUP($C$35,[1]!ACHIEV,MATCH(F$11,$E$11:$X$11,0)+2,FALSE)</f>
        <v>7.6904586297764643E-3</v>
      </c>
      <c r="G35" s="49">
        <f>VLOOKUP($C$35,[1]!ACHIEV,MATCH(G$11,$E$11:$X$11,0)+2,FALSE)</f>
        <v>1.6792013047419844E-2</v>
      </c>
      <c r="H35" s="49">
        <f>VLOOKUP($C$35,[1]!ACHIEV,MATCH(H$11,$E$11:$X$11,0)+2,FALSE)</f>
        <v>3.15969387774655E-2</v>
      </c>
      <c r="I35" s="49">
        <f>VLOOKUP($C$35,[1]!ACHIEV,MATCH(I$11,$E$11:$X$11,0)+2,FALSE)</f>
        <v>5.406874819795171E-2</v>
      </c>
      <c r="J35" s="49">
        <f>VLOOKUP($C$35,[1]!ACHIEV,MATCH(J$11,$E$11:$X$11,0)+2,FALSE)</f>
        <v>8.6253181011834101E-2</v>
      </c>
      <c r="K35" s="49">
        <f>VLOOKUP($C$35,[1]!ACHIEV,MATCH(K$11,$E$11:$X$11,0)+2,FALSE)</f>
        <v>0.1300328481838382</v>
      </c>
      <c r="L35" s="49">
        <f>VLOOKUP($C$35,[1]!ACHIEV,MATCH(L$11,$E$11:$X$11,0)+2,FALSE)</f>
        <v>0.18678710893858319</v>
      </c>
      <c r="M35" s="49">
        <f>VLOOKUP($C$35,[1]!ACHIEV,MATCH(M$11,$E$11:$X$11,0)+2,FALSE)</f>
        <v>0.2569823480072907</v>
      </c>
      <c r="N35" s="49">
        <f>VLOOKUP($C$35,[1]!ACHIEV,MATCH(N$11,$E$11:$X$11,0)+2,FALSE)</f>
        <v>0.33975920985004748</v>
      </c>
      <c r="O35" s="49">
        <f>VLOOKUP($C$35,[1]!ACHIEV,MATCH(O$11,$E$11:$X$11,0)+2,FALSE)</f>
        <v>0.43262946935754232</v>
      </c>
      <c r="P35" s="49">
        <f>VLOOKUP($C$35,[1]!ACHIEV,MATCH(P$11,$E$11:$X$11,0)+2,FALSE)</f>
        <v>0.53142594003645804</v>
      </c>
      <c r="Q35" s="49">
        <f>VLOOKUP($C$35,[1]!ACHIEV,MATCH(Q$11,$E$11:$X$11,0)+2,FALSE)</f>
        <v>0.63063487292644704</v>
      </c>
      <c r="R35" s="49">
        <f>VLOOKUP($C$35,[1]!ACHIEV,MATCH(R$11,$E$11:$X$11,0)+2,FALSE)</f>
        <v>0.7241560234206913</v>
      </c>
      <c r="S35" s="49">
        <f>VLOOKUP($C$35,[1]!ACHIEV,MATCH(S$11,$E$11:$X$11,0)+2,FALSE)</f>
        <v>0.80638203131755359</v>
      </c>
      <c r="T35" s="49">
        <f>VLOOKUP($C$35,[1]!ACHIEV,MATCH(T$11,$E$11:$X$11,0)+2,FALSE)</f>
        <v>0.87331559734491926</v>
      </c>
      <c r="U35" s="49">
        <f>VLOOKUP($C$35,[1]!ACHIEV,MATCH(U$11,$E$11:$X$11,0)+2,FALSE)</f>
        <v>0.92334516248836807</v>
      </c>
      <c r="V35" s="49">
        <f>VLOOKUP($C$35,[1]!ACHIEV,MATCH(V$11,$E$11:$X$11,0)+2,FALSE)</f>
        <v>0.95737002770730018</v>
      </c>
      <c r="W35" s="49">
        <f>VLOOKUP($C$35,[1]!ACHIEV,MATCH(W$11,$E$11:$X$11,0)+2,FALSE)</f>
        <v>0.97821608704807483</v>
      </c>
      <c r="X35" s="49">
        <f>VLOOKUP($C$35,[1]!ACHIEV,MATCH(X$11,$E$11:$X$11,0)+2,FALSE)</f>
        <v>0.98821608704807484</v>
      </c>
      <c r="Y35" s="43"/>
    </row>
    <row r="36" spans="1:25">
      <c r="B36" s="228">
        <f>VLOOKUP($C$35,[1]!APPLIC,MATCH(C36,BLDGTYP,0)+1,FALSE)</f>
        <v>4.9000000000000002E-2</v>
      </c>
      <c r="C36" s="21" t="str">
        <f>C13</f>
        <v>Large Off</v>
      </c>
      <c r="E36" s="227">
        <f t="shared" ref="E36:E53" si="4">E13*E$35*$Y$34*$B36</f>
        <v>8.3380648105311995E-4</v>
      </c>
      <c r="F36" s="227">
        <f t="shared" ref="F36:X50" si="5">F13*F$35*$Y$34*$B36</f>
        <v>1.9057339013161059E-3</v>
      </c>
      <c r="G36" s="227">
        <f t="shared" si="5"/>
        <v>4.1200233813463091E-3</v>
      </c>
      <c r="H36" s="227">
        <f t="shared" si="5"/>
        <v>9.0693907243109464E-3</v>
      </c>
      <c r="I36" s="227">
        <f t="shared" si="5"/>
        <v>1.4955331822558458E-2</v>
      </c>
      <c r="J36" s="227">
        <f t="shared" si="5"/>
        <v>1.9536515813455734E-2</v>
      </c>
      <c r="K36" s="227">
        <f t="shared" si="5"/>
        <v>3.7497765732859192E-2</v>
      </c>
      <c r="L36" s="227">
        <f t="shared" si="5"/>
        <v>4.6993696032779739E-2</v>
      </c>
      <c r="M36" s="227">
        <f t="shared" si="5"/>
        <v>6.2742874506581683E-2</v>
      </c>
      <c r="N36" s="227">
        <f t="shared" si="5"/>
        <v>9.3464833355008062E-2</v>
      </c>
      <c r="O36" s="227">
        <f t="shared" si="5"/>
        <v>0.11907301269671718</v>
      </c>
      <c r="P36" s="227">
        <f t="shared" si="5"/>
        <v>0.15997541542043017</v>
      </c>
      <c r="Q36" s="227">
        <f t="shared" si="5"/>
        <v>0.20834507623675483</v>
      </c>
      <c r="R36" s="227">
        <f t="shared" si="5"/>
        <v>0.21894053008166042</v>
      </c>
      <c r="S36" s="227">
        <f t="shared" si="5"/>
        <v>0.26573857005274143</v>
      </c>
      <c r="T36" s="227">
        <f t="shared" si="5"/>
        <v>0.28234399167987284</v>
      </c>
      <c r="U36" s="227">
        <f t="shared" si="5"/>
        <v>0.2938228122035505</v>
      </c>
      <c r="V36" s="227">
        <f t="shared" si="5"/>
        <v>0.28599890353100005</v>
      </c>
      <c r="W36" s="227">
        <f t="shared" si="5"/>
        <v>0.28850097768175142</v>
      </c>
      <c r="X36" s="227">
        <f t="shared" si="5"/>
        <v>0.3057346777893436</v>
      </c>
      <c r="Y36" s="118">
        <f>SUM(E13:X13)*$Y$34*B36</f>
        <v>5.7507223445372757</v>
      </c>
    </row>
    <row r="37" spans="1:25">
      <c r="B37" s="228">
        <f>VLOOKUP($C$35,[1]!APPLIC,MATCH(C37,BLDGTYP,0)+1,FALSE)</f>
        <v>0.78400000000000003</v>
      </c>
      <c r="C37" s="21" t="str">
        <f t="shared" ref="C37:C53" si="6">C14</f>
        <v>Medium Off</v>
      </c>
      <c r="E37" s="227">
        <f t="shared" si="4"/>
        <v>1.0818604801529311E-2</v>
      </c>
      <c r="F37" s="227">
        <f t="shared" ref="F37:T37" si="7">F14*F$35*$Y$34*$B37</f>
        <v>2.3700465533844712E-2</v>
      </c>
      <c r="G37" s="227">
        <f t="shared" si="7"/>
        <v>5.2542902307323919E-2</v>
      </c>
      <c r="H37" s="227">
        <f t="shared" si="7"/>
        <v>0.11699190782091524</v>
      </c>
      <c r="I37" s="227">
        <f t="shared" si="7"/>
        <v>0.19061812653954033</v>
      </c>
      <c r="J37" s="227">
        <f t="shared" si="7"/>
        <v>0.23540428987035772</v>
      </c>
      <c r="K37" s="227">
        <f t="shared" si="7"/>
        <v>0.48670418224521506</v>
      </c>
      <c r="L37" s="227">
        <f t="shared" si="7"/>
        <v>0.60903617564461343</v>
      </c>
      <c r="M37" s="227">
        <f t="shared" si="7"/>
        <v>0.79615340843794669</v>
      </c>
      <c r="N37" s="227">
        <f t="shared" si="7"/>
        <v>1.2136045505905888</v>
      </c>
      <c r="O37" s="227">
        <f t="shared" si="7"/>
        <v>1.5410169746792288</v>
      </c>
      <c r="P37" s="227">
        <f t="shared" si="7"/>
        <v>2.0245973230713767</v>
      </c>
      <c r="Q37" s="227">
        <f t="shared" si="7"/>
        <v>2.5906238091210434</v>
      </c>
      <c r="R37" s="227">
        <f t="shared" si="7"/>
        <v>2.7991347121803729</v>
      </c>
      <c r="S37" s="227">
        <f t="shared" si="7"/>
        <v>3.4570278432633001</v>
      </c>
      <c r="T37" s="227">
        <f t="shared" si="7"/>
        <v>3.5545698617168493</v>
      </c>
      <c r="U37" s="227">
        <f t="shared" si="5"/>
        <v>3.8846980767086126</v>
      </c>
      <c r="V37" s="227">
        <f t="shared" si="5"/>
        <v>3.5346670822458925</v>
      </c>
      <c r="W37" s="227">
        <f t="shared" si="5"/>
        <v>3.6026995700277551</v>
      </c>
      <c r="X37" s="227">
        <f t="shared" si="5"/>
        <v>3.940308877828461</v>
      </c>
      <c r="Y37" s="118">
        <f t="shared" ref="Y37:Y53" si="8">SUM(E14:X14)*$Y$34*B37</f>
        <v>73.332341432658268</v>
      </c>
    </row>
    <row r="38" spans="1:25">
      <c r="B38" s="228">
        <f>VLOOKUP($C$35,[1]!APPLIC,MATCH(C38,BLDGTYP,0)+1,FALSE)</f>
        <v>0.78400000000000003</v>
      </c>
      <c r="C38" s="21" t="str">
        <f t="shared" si="6"/>
        <v>Small Off</v>
      </c>
      <c r="E38" s="227">
        <f t="shared" si="4"/>
        <v>2.8404199377404385E-3</v>
      </c>
      <c r="F38" s="227">
        <f t="shared" si="5"/>
        <v>6.2373665491465991E-3</v>
      </c>
      <c r="G38" s="227">
        <f t="shared" si="5"/>
        <v>1.3925454986327234E-2</v>
      </c>
      <c r="H38" s="227">
        <f t="shared" si="5"/>
        <v>3.0712772310463494E-2</v>
      </c>
      <c r="I38" s="227">
        <f t="shared" si="5"/>
        <v>5.0458644315161109E-2</v>
      </c>
      <c r="J38" s="227">
        <f t="shared" si="5"/>
        <v>6.2006882184380142E-2</v>
      </c>
      <c r="K38" s="227">
        <f t="shared" si="5"/>
        <v>0.1277969504972441</v>
      </c>
      <c r="L38" s="227">
        <f t="shared" si="5"/>
        <v>0.16052732272235157</v>
      </c>
      <c r="M38" s="227">
        <f t="shared" si="5"/>
        <v>0.20960158036281518</v>
      </c>
      <c r="N38" s="227">
        <f t="shared" si="5"/>
        <v>0.31726349813550309</v>
      </c>
      <c r="O38" s="227">
        <f t="shared" si="5"/>
        <v>0.40337562433680729</v>
      </c>
      <c r="P38" s="227">
        <f t="shared" si="5"/>
        <v>0.53108052736003275</v>
      </c>
      <c r="Q38" s="227">
        <f t="shared" si="5"/>
        <v>0.68071925545424228</v>
      </c>
      <c r="R38" s="227">
        <f t="shared" si="5"/>
        <v>0.7329099077633604</v>
      </c>
      <c r="S38" s="227">
        <f t="shared" si="5"/>
        <v>0.90766365925363046</v>
      </c>
      <c r="T38" s="227">
        <f t="shared" si="5"/>
        <v>0.92955521308351419</v>
      </c>
      <c r="U38" s="227">
        <f t="shared" si="5"/>
        <v>1.0094068169372448</v>
      </c>
      <c r="V38" s="227">
        <f t="shared" si="5"/>
        <v>0.92929539645863346</v>
      </c>
      <c r="W38" s="227">
        <f t="shared" si="5"/>
        <v>0.9472998421617721</v>
      </c>
      <c r="X38" s="227">
        <f t="shared" si="5"/>
        <v>1.0305381459794063</v>
      </c>
      <c r="Y38" s="118">
        <f t="shared" si="8"/>
        <v>19.252096223171723</v>
      </c>
    </row>
    <row r="39" spans="1:25">
      <c r="B39" s="228">
        <f>VLOOKUP($C$35,[1]!APPLIC,MATCH(C39,BLDGTYP,0)+1,FALSE)</f>
        <v>0.245</v>
      </c>
      <c r="C39" s="21" t="str">
        <f t="shared" si="6"/>
        <v>XLarge Ret</v>
      </c>
      <c r="E39" s="227">
        <f t="shared" si="4"/>
        <v>9.6095352574179272E-4</v>
      </c>
      <c r="F39" s="227">
        <f t="shared" si="5"/>
        <v>2.3794933889506108E-3</v>
      </c>
      <c r="G39" s="227">
        <f t="shared" si="5"/>
        <v>3.140052038526821E-3</v>
      </c>
      <c r="H39" s="227">
        <f t="shared" si="5"/>
        <v>6.0011284932367757E-3</v>
      </c>
      <c r="I39" s="227">
        <f t="shared" si="5"/>
        <v>9.5849667205548991E-3</v>
      </c>
      <c r="J39" s="227">
        <f t="shared" si="5"/>
        <v>1.3149156498328487E-2</v>
      </c>
      <c r="K39" s="227">
        <f t="shared" si="5"/>
        <v>1.988391277762739E-2</v>
      </c>
      <c r="L39" s="227">
        <f t="shared" si="5"/>
        <v>2.7750586016143969E-2</v>
      </c>
      <c r="M39" s="227">
        <f t="shared" si="5"/>
        <v>4.7873734275643717E-2</v>
      </c>
      <c r="N39" s="227">
        <f t="shared" si="5"/>
        <v>7.3024940504928942E-2</v>
      </c>
      <c r="O39" s="227">
        <f t="shared" si="5"/>
        <v>9.8774831344730155E-2</v>
      </c>
      <c r="P39" s="227">
        <f t="shared" si="5"/>
        <v>0.17898436123412631</v>
      </c>
      <c r="Q39" s="227">
        <f t="shared" si="5"/>
        <v>0.23953324618256069</v>
      </c>
      <c r="R39" s="227">
        <f t="shared" si="5"/>
        <v>0.24532064585967953</v>
      </c>
      <c r="S39" s="227">
        <f t="shared" si="5"/>
        <v>0.26818814553542869</v>
      </c>
      <c r="T39" s="227">
        <f t="shared" si="5"/>
        <v>0.27995658361059278</v>
      </c>
      <c r="U39" s="227">
        <f t="shared" si="5"/>
        <v>0.24921367680528966</v>
      </c>
      <c r="V39" s="227">
        <f t="shared" si="5"/>
        <v>0.26270202697524098</v>
      </c>
      <c r="W39" s="227">
        <f t="shared" si="5"/>
        <v>0.25403031653192854</v>
      </c>
      <c r="X39" s="227">
        <f t="shared" si="5"/>
        <v>0.27865703691743116</v>
      </c>
      <c r="Y39" s="118">
        <f t="shared" si="8"/>
        <v>5.1163183582348886</v>
      </c>
    </row>
    <row r="40" spans="1:25">
      <c r="B40" s="228">
        <f>VLOOKUP($C$35,[1]!APPLIC,MATCH(C40,BLDGTYP,0)+1,FALSE)</f>
        <v>0.245</v>
      </c>
      <c r="C40" s="21" t="str">
        <f t="shared" si="6"/>
        <v>Large Ret</v>
      </c>
      <c r="E40" s="227">
        <f t="shared" si="4"/>
        <v>3.8429436493005506E-4</v>
      </c>
      <c r="F40" s="227">
        <f t="shared" si="5"/>
        <v>9.5528294323804356E-4</v>
      </c>
      <c r="G40" s="227">
        <f t="shared" si="5"/>
        <v>1.2802928073207475E-3</v>
      </c>
      <c r="H40" s="227">
        <f t="shared" si="5"/>
        <v>2.4555268984241111E-3</v>
      </c>
      <c r="I40" s="227">
        <f t="shared" si="5"/>
        <v>3.8851501695667178E-3</v>
      </c>
      <c r="J40" s="227">
        <f t="shared" si="5"/>
        <v>5.2604595653090204E-3</v>
      </c>
      <c r="K40" s="227">
        <f t="shared" si="5"/>
        <v>7.9549067989347841E-3</v>
      </c>
      <c r="L40" s="227">
        <f t="shared" si="5"/>
        <v>1.1053493665611768E-2</v>
      </c>
      <c r="M40" s="227">
        <f t="shared" si="5"/>
        <v>1.9509719330359051E-2</v>
      </c>
      <c r="N40" s="227">
        <f t="shared" si="5"/>
        <v>3.0174559862309883E-2</v>
      </c>
      <c r="O40" s="227">
        <f t="shared" si="5"/>
        <v>4.0503490110550745E-2</v>
      </c>
      <c r="P40" s="227">
        <f t="shared" si="5"/>
        <v>7.2171799181413379E-2</v>
      </c>
      <c r="Q40" s="227">
        <f t="shared" si="5"/>
        <v>9.6335344120328403E-2</v>
      </c>
      <c r="R40" s="227">
        <f t="shared" si="5"/>
        <v>9.8869257123956861E-2</v>
      </c>
      <c r="S40" s="227">
        <f t="shared" si="5"/>
        <v>0.1084904477588865</v>
      </c>
      <c r="T40" s="227">
        <f t="shared" si="5"/>
        <v>0.11308234382883743</v>
      </c>
      <c r="U40" s="227">
        <f t="shared" si="5"/>
        <v>0.101055956677006</v>
      </c>
      <c r="V40" s="227">
        <f t="shared" si="5"/>
        <v>0.10619815968650853</v>
      </c>
      <c r="W40" s="227">
        <f t="shared" si="5"/>
        <v>0.10278187481023539</v>
      </c>
      <c r="X40" s="227">
        <f t="shared" si="5"/>
        <v>0.11226812164044818</v>
      </c>
      <c r="Y40" s="118">
        <f t="shared" si="8"/>
        <v>2.0677551499820175</v>
      </c>
    </row>
    <row r="41" spans="1:25">
      <c r="B41" s="228">
        <f>VLOOKUP($C$35,[1]!APPLIC,MATCH(C41,BLDGTYP,0)+1,FALSE)</f>
        <v>0.245</v>
      </c>
      <c r="C41" s="21" t="str">
        <f t="shared" si="6"/>
        <v>Medium Ret</v>
      </c>
      <c r="E41" s="227">
        <f t="shared" si="4"/>
        <v>1.4566303827962255E-3</v>
      </c>
      <c r="F41" s="227">
        <f t="shared" si="5"/>
        <v>3.5957415290282513E-3</v>
      </c>
      <c r="G41" s="227">
        <f t="shared" si="5"/>
        <v>4.8420514766697627E-3</v>
      </c>
      <c r="H41" s="227">
        <f t="shared" si="5"/>
        <v>9.3063990837859833E-3</v>
      </c>
      <c r="I41" s="227">
        <f t="shared" si="5"/>
        <v>1.4692908140160965E-2</v>
      </c>
      <c r="J41" s="227">
        <f t="shared" si="5"/>
        <v>1.9822135072116831E-2</v>
      </c>
      <c r="K41" s="227">
        <f t="shared" si="5"/>
        <v>2.960365885539008E-2</v>
      </c>
      <c r="L41" s="227">
        <f t="shared" si="5"/>
        <v>4.1240140126705065E-2</v>
      </c>
      <c r="M41" s="227">
        <f t="shared" si="5"/>
        <v>7.3250367604339964E-2</v>
      </c>
      <c r="N41" s="227">
        <f t="shared" si="5"/>
        <v>0.11393031700661056</v>
      </c>
      <c r="O41" s="227">
        <f t="shared" si="5"/>
        <v>0.15329207668188724</v>
      </c>
      <c r="P41" s="227">
        <f t="shared" si="5"/>
        <v>0.27086844669234389</v>
      </c>
      <c r="Q41" s="227">
        <f t="shared" si="5"/>
        <v>0.36302926173719485</v>
      </c>
      <c r="R41" s="227">
        <f t="shared" si="5"/>
        <v>0.371661527960993</v>
      </c>
      <c r="S41" s="227">
        <f t="shared" si="5"/>
        <v>0.40894280259251786</v>
      </c>
      <c r="T41" s="227">
        <f t="shared" si="5"/>
        <v>0.42623789471927997</v>
      </c>
      <c r="U41" s="227">
        <f t="shared" si="5"/>
        <v>0.38401546399413328</v>
      </c>
      <c r="V41" s="227">
        <f t="shared" si="5"/>
        <v>0.40314777255906464</v>
      </c>
      <c r="W41" s="227">
        <f t="shared" si="5"/>
        <v>0.38857601670822817</v>
      </c>
      <c r="X41" s="227">
        <f t="shared" si="5"/>
        <v>0.4246363081220409</v>
      </c>
      <c r="Y41" s="118">
        <f t="shared" si="8"/>
        <v>7.8008880306574362</v>
      </c>
    </row>
    <row r="42" spans="1:25">
      <c r="B42" s="228">
        <f>VLOOKUP($C$35,[1]!APPLIC,MATCH(C42,BLDGTYP,0)+1,FALSE)</f>
        <v>0.245</v>
      </c>
      <c r="C42" s="21" t="str">
        <f t="shared" si="6"/>
        <v>Small Ret</v>
      </c>
      <c r="E42" s="227">
        <f t="shared" si="4"/>
        <v>4.6060545560174838E-4</v>
      </c>
      <c r="F42" s="227">
        <f t="shared" si="5"/>
        <v>1.1409967189914773E-3</v>
      </c>
      <c r="G42" s="227">
        <f t="shared" si="5"/>
        <v>1.5382372457666787E-3</v>
      </c>
      <c r="H42" s="227">
        <f t="shared" si="5"/>
        <v>2.9531089049499074E-3</v>
      </c>
      <c r="I42" s="227">
        <f t="shared" si="5"/>
        <v>4.6586561776707893E-3</v>
      </c>
      <c r="J42" s="227">
        <f t="shared" si="5"/>
        <v>6.1613341469792899E-3</v>
      </c>
      <c r="K42" s="227">
        <f t="shared" si="5"/>
        <v>9.1925309538370345E-3</v>
      </c>
      <c r="L42" s="227">
        <f t="shared" si="5"/>
        <v>1.2823156323369748E-2</v>
      </c>
      <c r="M42" s="227">
        <f t="shared" si="5"/>
        <v>2.338098064485709E-2</v>
      </c>
      <c r="N42" s="227">
        <f t="shared" si="5"/>
        <v>3.6712541934762179E-2</v>
      </c>
      <c r="O42" s="227">
        <f t="shared" si="5"/>
        <v>4.9387706136708086E-2</v>
      </c>
      <c r="P42" s="227">
        <f t="shared" si="5"/>
        <v>8.6288453931084058E-2</v>
      </c>
      <c r="Q42" s="227">
        <f t="shared" si="5"/>
        <v>0.11538450488601597</v>
      </c>
      <c r="R42" s="227">
        <f t="shared" si="5"/>
        <v>0.11826177937907618</v>
      </c>
      <c r="S42" s="227">
        <f t="shared" si="5"/>
        <v>0.13052931149735988</v>
      </c>
      <c r="T42" s="227">
        <f t="shared" si="5"/>
        <v>0.13619487662033949</v>
      </c>
      <c r="U42" s="227">
        <f t="shared" si="5"/>
        <v>0.12299456609195977</v>
      </c>
      <c r="V42" s="227">
        <f t="shared" si="5"/>
        <v>0.12902327156505417</v>
      </c>
      <c r="W42" s="227">
        <f t="shared" si="5"/>
        <v>0.12460419201247414</v>
      </c>
      <c r="X42" s="227">
        <f t="shared" si="5"/>
        <v>0.1363242993029059</v>
      </c>
      <c r="Y42" s="118">
        <f t="shared" si="8"/>
        <v>2.48295384440741</v>
      </c>
    </row>
    <row r="43" spans="1:25">
      <c r="B43" s="228">
        <f>VLOOKUP($C$35,[1]!APPLIC,MATCH(C43,BLDGTYP,0)+1,FALSE)</f>
        <v>0.78400000000000003</v>
      </c>
      <c r="C43" s="21" t="str">
        <f t="shared" si="6"/>
        <v>School K-12</v>
      </c>
      <c r="E43" s="227">
        <f t="shared" si="4"/>
        <v>8.4312894786005451E-4</v>
      </c>
      <c r="F43" s="227">
        <f t="shared" si="5"/>
        <v>5.6526466801324103E-3</v>
      </c>
      <c r="G43" s="227">
        <f t="shared" si="5"/>
        <v>1.0629843539551816E-2</v>
      </c>
      <c r="H43" s="227">
        <f t="shared" si="5"/>
        <v>1.5101654279441891E-2</v>
      </c>
      <c r="I43" s="227">
        <f t="shared" si="5"/>
        <v>2.6815591307360758E-2</v>
      </c>
      <c r="J43" s="227">
        <f t="shared" si="5"/>
        <v>4.8937779990346153E-2</v>
      </c>
      <c r="K43" s="227">
        <f t="shared" si="5"/>
        <v>8.590820470692774E-2</v>
      </c>
      <c r="L43" s="227">
        <f t="shared" si="5"/>
        <v>0.18689449286521545</v>
      </c>
      <c r="M43" s="227">
        <f t="shared" si="5"/>
        <v>0.32020595263586837</v>
      </c>
      <c r="N43" s="227">
        <f t="shared" si="5"/>
        <v>0.37251486070450157</v>
      </c>
      <c r="O43" s="227">
        <f t="shared" si="5"/>
        <v>0.48300138084891686</v>
      </c>
      <c r="P43" s="227">
        <f t="shared" si="5"/>
        <v>0.63543888828640749</v>
      </c>
      <c r="Q43" s="227">
        <f t="shared" si="5"/>
        <v>0.78269566476139452</v>
      </c>
      <c r="R43" s="227">
        <f t="shared" si="5"/>
        <v>0.84399268442758413</v>
      </c>
      <c r="S43" s="227">
        <f t="shared" si="5"/>
        <v>0.96596010652602604</v>
      </c>
      <c r="T43" s="227">
        <f t="shared" si="5"/>
        <v>0.94252541429762271</v>
      </c>
      <c r="U43" s="227">
        <f t="shared" si="5"/>
        <v>1.1211961476336396</v>
      </c>
      <c r="V43" s="227">
        <f t="shared" si="5"/>
        <v>1.0422659012695912</v>
      </c>
      <c r="W43" s="227">
        <f t="shared" si="5"/>
        <v>1.1620627783586315</v>
      </c>
      <c r="X43" s="227">
        <f t="shared" si="5"/>
        <v>1.1123522645053119</v>
      </c>
      <c r="Y43" s="118">
        <f t="shared" si="8"/>
        <v>18.85419609203738</v>
      </c>
    </row>
    <row r="44" spans="1:25">
      <c r="B44" s="228">
        <f>VLOOKUP($C$35,[1]!APPLIC,MATCH(C44,BLDGTYP,0)+1,FALSE)</f>
        <v>0.78400000000000003</v>
      </c>
      <c r="C44" s="21" t="str">
        <f t="shared" si="6"/>
        <v>University</v>
      </c>
      <c r="E44" s="227">
        <f t="shared" si="4"/>
        <v>4.7853186420094586E-4</v>
      </c>
      <c r="F44" s="227">
        <f t="shared" si="5"/>
        <v>1.523120117205502E-3</v>
      </c>
      <c r="G44" s="227">
        <f t="shared" si="5"/>
        <v>6.5130435840284884E-3</v>
      </c>
      <c r="H44" s="227">
        <f t="shared" si="5"/>
        <v>1.7516538600836375E-2</v>
      </c>
      <c r="I44" s="227">
        <f t="shared" si="5"/>
        <v>2.4000688573230629E-2</v>
      </c>
      <c r="J44" s="227">
        <f t="shared" si="5"/>
        <v>4.2332364590598401E-2</v>
      </c>
      <c r="K44" s="227">
        <f t="shared" si="5"/>
        <v>5.5748074474580085E-2</v>
      </c>
      <c r="L44" s="227">
        <f t="shared" si="5"/>
        <v>0.12110094219694766</v>
      </c>
      <c r="M44" s="227">
        <f t="shared" si="5"/>
        <v>0.20243783816711078</v>
      </c>
      <c r="N44" s="227">
        <f t="shared" si="5"/>
        <v>0.2668378186107096</v>
      </c>
      <c r="O44" s="227">
        <f t="shared" si="5"/>
        <v>0.37341282218131105</v>
      </c>
      <c r="P44" s="227">
        <f t="shared" si="5"/>
        <v>0.46850340954727437</v>
      </c>
      <c r="Q44" s="227">
        <f t="shared" si="5"/>
        <v>0.59798492605000841</v>
      </c>
      <c r="R44" s="227">
        <f t="shared" si="5"/>
        <v>0.69636850740717182</v>
      </c>
      <c r="S44" s="227">
        <f t="shared" si="5"/>
        <v>0.69449930998021503</v>
      </c>
      <c r="T44" s="227">
        <f t="shared" si="5"/>
        <v>0.6858634529316594</v>
      </c>
      <c r="U44" s="227">
        <f t="shared" si="5"/>
        <v>0.82661034843834302</v>
      </c>
      <c r="V44" s="227">
        <f t="shared" si="5"/>
        <v>0.78253126922549299</v>
      </c>
      <c r="W44" s="227">
        <f t="shared" si="5"/>
        <v>0.81951226946397582</v>
      </c>
      <c r="X44" s="227">
        <f t="shared" si="5"/>
        <v>0.8547885587631191</v>
      </c>
      <c r="Y44" s="118">
        <f t="shared" si="8"/>
        <v>13.628304650776435</v>
      </c>
    </row>
    <row r="45" spans="1:25">
      <c r="B45" s="228">
        <f>VLOOKUP($C$35,[1]!APPLIC,MATCH(C45,BLDGTYP,0)+1,FALSE)</f>
        <v>9.7999999999999997E-3</v>
      </c>
      <c r="C45" s="21" t="str">
        <f t="shared" si="6"/>
        <v>Warehouse</v>
      </c>
      <c r="E45" s="227">
        <f t="shared" si="4"/>
        <v>1.6359993236291368E-4</v>
      </c>
      <c r="F45" s="227">
        <f t="shared" si="5"/>
        <v>4.8542330213207767E-4</v>
      </c>
      <c r="G45" s="227">
        <f t="shared" si="5"/>
        <v>7.8966342147949358E-4</v>
      </c>
      <c r="H45" s="227">
        <f t="shared" si="5"/>
        <v>1.2635807806826087E-3</v>
      </c>
      <c r="I45" s="227">
        <f t="shared" si="5"/>
        <v>1.6160715770943057E-3</v>
      </c>
      <c r="J45" s="227">
        <f t="shared" si="5"/>
        <v>2.2653828079434841E-3</v>
      </c>
      <c r="K45" s="227">
        <f t="shared" si="5"/>
        <v>4.407622461639611E-3</v>
      </c>
      <c r="L45" s="227">
        <f t="shared" si="5"/>
        <v>7.0639973578154385E-3</v>
      </c>
      <c r="M45" s="227">
        <f t="shared" si="5"/>
        <v>1.0394090590231157E-2</v>
      </c>
      <c r="N45" s="227">
        <f t="shared" si="5"/>
        <v>1.3292391994143164E-2</v>
      </c>
      <c r="O45" s="227">
        <f t="shared" si="5"/>
        <v>1.7499050088305663E-2</v>
      </c>
      <c r="P45" s="227">
        <f t="shared" si="5"/>
        <v>1.970690956838192E-2</v>
      </c>
      <c r="Q45" s="227">
        <f t="shared" si="5"/>
        <v>2.0307761368480583E-2</v>
      </c>
      <c r="R45" s="227">
        <f t="shared" si="5"/>
        <v>2.4018757603620468E-2</v>
      </c>
      <c r="S45" s="227">
        <f t="shared" si="5"/>
        <v>2.6836277228344304E-2</v>
      </c>
      <c r="T45" s="227">
        <f t="shared" si="5"/>
        <v>3.2545757325857239E-2</v>
      </c>
      <c r="U45" s="227">
        <f t="shared" si="5"/>
        <v>3.2871183849576456E-2</v>
      </c>
      <c r="V45" s="227">
        <f t="shared" si="5"/>
        <v>3.259358577378544E-2</v>
      </c>
      <c r="W45" s="227">
        <f t="shared" si="5"/>
        <v>3.3716422403462835E-2</v>
      </c>
      <c r="X45" s="227">
        <f t="shared" si="5"/>
        <v>3.0393652923955246E-2</v>
      </c>
      <c r="Y45" s="118">
        <f t="shared" si="8"/>
        <v>0.76968780652631952</v>
      </c>
    </row>
    <row r="46" spans="1:25">
      <c r="B46" s="228">
        <f>VLOOKUP($C$35,[1]!APPLIC,MATCH(C46,BLDGTYP,0)+1,FALSE)</f>
        <v>4.9000000000000002E-2</v>
      </c>
      <c r="C46" s="21" t="str">
        <f t="shared" si="6"/>
        <v>Supermarket</v>
      </c>
      <c r="E46" s="227">
        <f t="shared" si="4"/>
        <v>4.1574569556292122E-5</v>
      </c>
      <c r="F46" s="227">
        <f t="shared" si="5"/>
        <v>1.0999783260335337E-4</v>
      </c>
      <c r="G46" s="227">
        <f t="shared" si="5"/>
        <v>2.0930808441844666E-4</v>
      </c>
      <c r="H46" s="227">
        <f t="shared" si="5"/>
        <v>3.9070929898278974E-4</v>
      </c>
      <c r="I46" s="227">
        <f t="shared" si="5"/>
        <v>6.6162534946165091E-4</v>
      </c>
      <c r="J46" s="227">
        <f t="shared" si="5"/>
        <v>1.0433094771720192E-3</v>
      </c>
      <c r="K46" s="227">
        <f t="shared" si="5"/>
        <v>1.5497043463954519E-3</v>
      </c>
      <c r="L46" s="227">
        <f t="shared" si="5"/>
        <v>2.1910592062330089E-3</v>
      </c>
      <c r="M46" s="227">
        <f t="shared" si="5"/>
        <v>2.96361952064755E-3</v>
      </c>
      <c r="N46" s="227">
        <f t="shared" si="5"/>
        <v>3.8713879033700047E-3</v>
      </c>
      <c r="O46" s="227">
        <f t="shared" si="5"/>
        <v>4.8765199390254253E-3</v>
      </c>
      <c r="P46" s="227">
        <f t="shared" si="5"/>
        <v>5.9321951283726219E-3</v>
      </c>
      <c r="Q46" s="227">
        <f t="shared" si="5"/>
        <v>7.0025634587814823E-3</v>
      </c>
      <c r="R46" s="227">
        <f t="shared" si="5"/>
        <v>7.5819568350243187E-3</v>
      </c>
      <c r="S46" s="227">
        <f t="shared" si="5"/>
        <v>8.8852403612617262E-3</v>
      </c>
      <c r="T46" s="227">
        <f t="shared" si="5"/>
        <v>9.5659525079785888E-3</v>
      </c>
      <c r="U46" s="227">
        <f t="shared" si="5"/>
        <v>1.005309483166681E-2</v>
      </c>
      <c r="V46" s="227">
        <f t="shared" si="5"/>
        <v>1.0346500827950786E-2</v>
      </c>
      <c r="W46" s="227">
        <f t="shared" si="5"/>
        <v>1.0491497656292908E-2</v>
      </c>
      <c r="X46" s="227">
        <f t="shared" si="5"/>
        <v>1.0521345533381712E-2</v>
      </c>
      <c r="Y46" s="118">
        <f t="shared" si="8"/>
        <v>0.23530084801412524</v>
      </c>
    </row>
    <row r="47" spans="1:25">
      <c r="B47" s="228">
        <f>VLOOKUP($C$35,[1]!APPLIC,MATCH(C47,BLDGTYP,0)+1,FALSE)</f>
        <v>4.9000000000000002E-2</v>
      </c>
      <c r="C47" s="21" t="str">
        <f t="shared" si="6"/>
        <v>MiniMart</v>
      </c>
      <c r="E47" s="227">
        <f t="shared" si="4"/>
        <v>2.1111007717578677E-5</v>
      </c>
      <c r="F47" s="227">
        <f t="shared" si="5"/>
        <v>5.9578953021204743E-5</v>
      </c>
      <c r="G47" s="227">
        <f t="shared" si="5"/>
        <v>6.6973893324223091E-5</v>
      </c>
      <c r="H47" s="227">
        <f t="shared" si="5"/>
        <v>1.3241785516134551E-4</v>
      </c>
      <c r="I47" s="227">
        <f t="shared" si="5"/>
        <v>1.9287343889788324E-4</v>
      </c>
      <c r="J47" s="227">
        <f t="shared" si="5"/>
        <v>2.3499993957101615E-4</v>
      </c>
      <c r="K47" s="227">
        <f t="shared" si="5"/>
        <v>3.1002051831805866E-4</v>
      </c>
      <c r="L47" s="227">
        <f t="shared" si="5"/>
        <v>4.2856057650427241E-4</v>
      </c>
      <c r="M47" s="227">
        <f t="shared" si="5"/>
        <v>7.9114851006597468E-4</v>
      </c>
      <c r="N47" s="227">
        <f t="shared" si="5"/>
        <v>1.3026841874483727E-3</v>
      </c>
      <c r="O47" s="227">
        <f t="shared" si="5"/>
        <v>1.8728443109464735E-3</v>
      </c>
      <c r="P47" s="227">
        <f t="shared" si="5"/>
        <v>3.3581915786486181E-3</v>
      </c>
      <c r="Q47" s="227">
        <f t="shared" si="5"/>
        <v>4.1255909847382564E-3</v>
      </c>
      <c r="R47" s="227">
        <f t="shared" si="5"/>
        <v>4.3765504991203491E-3</v>
      </c>
      <c r="S47" s="227">
        <f t="shared" si="5"/>
        <v>5.1294625427427062E-3</v>
      </c>
      <c r="T47" s="227">
        <f t="shared" si="5"/>
        <v>5.1303673959852076E-3</v>
      </c>
      <c r="U47" s="227">
        <f t="shared" si="5"/>
        <v>4.4997921376703845E-3</v>
      </c>
      <c r="V47" s="227">
        <f t="shared" si="5"/>
        <v>4.7852038137298257E-3</v>
      </c>
      <c r="W47" s="227">
        <f t="shared" si="5"/>
        <v>4.6680715826406859E-3</v>
      </c>
      <c r="X47" s="227">
        <f t="shared" si="5"/>
        <v>4.9875409005612206E-3</v>
      </c>
      <c r="Y47" s="118">
        <f t="shared" si="8"/>
        <v>9.7201938238922606E-2</v>
      </c>
    </row>
    <row r="48" spans="1:25">
      <c r="B48" s="228">
        <f>VLOOKUP($C$35,[1]!APPLIC,MATCH(C48,BLDGTYP,0)+1,FALSE)</f>
        <v>0.245</v>
      </c>
      <c r="C48" s="21" t="str">
        <f t="shared" si="6"/>
        <v>Restaurant</v>
      </c>
      <c r="E48" s="227">
        <f t="shared" si="4"/>
        <v>2.504353527252833E-4</v>
      </c>
      <c r="F48" s="227">
        <f t="shared" si="5"/>
        <v>7.5892739633000826E-4</v>
      </c>
      <c r="G48" s="227">
        <f t="shared" si="5"/>
        <v>1.578677771964443E-3</v>
      </c>
      <c r="H48" s="227">
        <f t="shared" si="5"/>
        <v>2.9644077449422104E-3</v>
      </c>
      <c r="I48" s="227">
        <f t="shared" si="5"/>
        <v>5.0419259561038706E-3</v>
      </c>
      <c r="J48" s="227">
        <f t="shared" si="5"/>
        <v>7.9973925550482564E-3</v>
      </c>
      <c r="K48" s="227">
        <f t="shared" si="5"/>
        <v>1.1988981709274803E-2</v>
      </c>
      <c r="L48" s="227">
        <f t="shared" si="5"/>
        <v>1.7111716885391749E-2</v>
      </c>
      <c r="M48" s="227">
        <f t="shared" si="5"/>
        <v>2.3391348783533557E-2</v>
      </c>
      <c r="N48" s="227">
        <f t="shared" si="5"/>
        <v>3.0788208073745268E-2</v>
      </c>
      <c r="O48" s="227">
        <f t="shared" si="5"/>
        <v>3.9263803706781106E-2</v>
      </c>
      <c r="P48" s="227">
        <f t="shared" si="5"/>
        <v>6.5474113238729856E-2</v>
      </c>
      <c r="Q48" s="227">
        <f t="shared" si="5"/>
        <v>8.7291841976995216E-2</v>
      </c>
      <c r="R48" s="227">
        <f t="shared" si="5"/>
        <v>9.8557414173927341E-2</v>
      </c>
      <c r="S48" s="227">
        <f t="shared" si="5"/>
        <v>0.11353027278272634</v>
      </c>
      <c r="T48" s="227">
        <f t="shared" si="5"/>
        <v>0.12832572410475326</v>
      </c>
      <c r="U48" s="227">
        <f t="shared" si="5"/>
        <v>0.12153837666446067</v>
      </c>
      <c r="V48" s="227">
        <f t="shared" si="5"/>
        <v>0.12705261376585258</v>
      </c>
      <c r="W48" s="227">
        <f t="shared" si="5"/>
        <v>0.11873169704731844</v>
      </c>
      <c r="X48" s="227">
        <f t="shared" si="5"/>
        <v>0.13156168127864737</v>
      </c>
      <c r="Y48" s="118">
        <f t="shared" si="8"/>
        <v>2.2306520865180191</v>
      </c>
    </row>
    <row r="49" spans="1:80">
      <c r="B49" s="228">
        <f>VLOOKUP($C$35,[1]!APPLIC,MATCH(C49,BLDGTYP,0)+1,FALSE)</f>
        <v>0.68599999999999994</v>
      </c>
      <c r="C49" s="21" t="str">
        <f t="shared" si="6"/>
        <v>Lodging</v>
      </c>
      <c r="E49" s="227">
        <f t="shared" si="4"/>
        <v>1.5441624976625563E-3</v>
      </c>
      <c r="F49" s="227">
        <f t="shared" si="5"/>
        <v>4.5555065229202973E-3</v>
      </c>
      <c r="G49" s="227">
        <f t="shared" si="5"/>
        <v>7.2755084384116975E-3</v>
      </c>
      <c r="H49" s="227">
        <f t="shared" si="5"/>
        <v>1.4012340924343438E-2</v>
      </c>
      <c r="I49" s="227">
        <f t="shared" si="5"/>
        <v>2.0687202803967891E-2</v>
      </c>
      <c r="J49" s="227">
        <f t="shared" si="5"/>
        <v>3.1562155643373897E-2</v>
      </c>
      <c r="K49" s="227">
        <f t="shared" si="5"/>
        <v>4.6269175264899889E-2</v>
      </c>
      <c r="L49" s="227">
        <f t="shared" si="5"/>
        <v>6.5972007978073358E-2</v>
      </c>
      <c r="M49" s="227">
        <f t="shared" si="5"/>
        <v>9.7546869443398188E-2</v>
      </c>
      <c r="N49" s="227">
        <f t="shared" si="5"/>
        <v>0.13733197076564668</v>
      </c>
      <c r="O49" s="227">
        <f t="shared" si="5"/>
        <v>0.19889628219977801</v>
      </c>
      <c r="P49" s="227">
        <f t="shared" si="5"/>
        <v>0.42284414386599595</v>
      </c>
      <c r="Q49" s="227">
        <f t="shared" si="5"/>
        <v>0.58954218632684019</v>
      </c>
      <c r="R49" s="227">
        <f t="shared" si="5"/>
        <v>0.69303495617112765</v>
      </c>
      <c r="S49" s="227">
        <f t="shared" si="5"/>
        <v>0.78536935669120467</v>
      </c>
      <c r="T49" s="227">
        <f t="shared" si="5"/>
        <v>0.89403625321170865</v>
      </c>
      <c r="U49" s="227">
        <f t="shared" si="5"/>
        <v>0.80067865930546722</v>
      </c>
      <c r="V49" s="227">
        <f t="shared" si="5"/>
        <v>0.80387103972620488</v>
      </c>
      <c r="W49" s="227">
        <f t="shared" si="5"/>
        <v>0.77001695672497128</v>
      </c>
      <c r="X49" s="227">
        <f t="shared" si="5"/>
        <v>0.83478595628893837</v>
      </c>
      <c r="Y49" s="118">
        <f t="shared" si="8"/>
        <v>12.796268994581373</v>
      </c>
    </row>
    <row r="50" spans="1:80">
      <c r="B50" s="228">
        <f>VLOOKUP($C$35,[1]!APPLIC,MATCH(C50,BLDGTYP,0)+1,FALSE)</f>
        <v>4.9000000000000002E-2</v>
      </c>
      <c r="C50" s="21" t="str">
        <f t="shared" si="6"/>
        <v>Hospital</v>
      </c>
      <c r="E50" s="227">
        <f t="shared" si="4"/>
        <v>4.4149873757806462E-4</v>
      </c>
      <c r="F50" s="227">
        <f t="shared" si="5"/>
        <v>1.1403414899589872E-3</v>
      </c>
      <c r="G50" s="227">
        <f t="shared" si="5"/>
        <v>2.2385829414358501E-3</v>
      </c>
      <c r="H50" s="227">
        <f t="shared" si="5"/>
        <v>3.4915740595740752E-3</v>
      </c>
      <c r="I50" s="227">
        <f t="shared" si="5"/>
        <v>4.2179459487084363E-3</v>
      </c>
      <c r="J50" s="227">
        <f t="shared" ref="F50:X53" si="9">J27*J$35*$Y$34*$B50</f>
        <v>5.9157816648388916E-3</v>
      </c>
      <c r="K50" s="227">
        <f t="shared" si="9"/>
        <v>8.2300833290970196E-3</v>
      </c>
      <c r="L50" s="227">
        <f t="shared" si="9"/>
        <v>1.0368874967262093E-2</v>
      </c>
      <c r="M50" s="227">
        <f t="shared" si="9"/>
        <v>1.4312839215888452E-2</v>
      </c>
      <c r="N50" s="227">
        <f t="shared" si="9"/>
        <v>1.9934029287781523E-2</v>
      </c>
      <c r="O50" s="227">
        <f t="shared" si="9"/>
        <v>3.0138488762064403E-2</v>
      </c>
      <c r="P50" s="227">
        <f t="shared" si="9"/>
        <v>4.4618527905221854E-2</v>
      </c>
      <c r="Q50" s="227">
        <f t="shared" si="9"/>
        <v>6.0500209078712001E-2</v>
      </c>
      <c r="R50" s="227">
        <f t="shared" si="9"/>
        <v>6.2250403191300124E-2</v>
      </c>
      <c r="S50" s="227">
        <f t="shared" si="9"/>
        <v>6.6768873474716495E-2</v>
      </c>
      <c r="T50" s="227">
        <f t="shared" si="9"/>
        <v>7.0354790466487863E-2</v>
      </c>
      <c r="U50" s="227">
        <f t="shared" si="9"/>
        <v>6.8242831377021376E-2</v>
      </c>
      <c r="V50" s="227">
        <f t="shared" si="9"/>
        <v>6.66854190356925E-2</v>
      </c>
      <c r="W50" s="227">
        <f t="shared" si="9"/>
        <v>6.2801958203258804E-2</v>
      </c>
      <c r="X50" s="227">
        <f t="shared" si="9"/>
        <v>6.4056229787877061E-2</v>
      </c>
      <c r="Y50" s="118">
        <f t="shared" si="8"/>
        <v>1.7154949896351235</v>
      </c>
    </row>
    <row r="51" spans="1:80">
      <c r="B51" s="228">
        <f>VLOOKUP($C$35,[1]!APPLIC,MATCH(C51,BLDGTYP,0)+1,FALSE)</f>
        <v>0.78400000000000003</v>
      </c>
      <c r="C51" s="21" t="str">
        <f t="shared" si="6"/>
        <v>Residential Care</v>
      </c>
      <c r="E51" s="227">
        <f t="shared" si="4"/>
        <v>7.6951393473092197E-3</v>
      </c>
      <c r="F51" s="227">
        <f t="shared" si="9"/>
        <v>2.0902541414693287E-2</v>
      </c>
      <c r="G51" s="227">
        <f t="shared" si="9"/>
        <v>4.0195004450336705E-2</v>
      </c>
      <c r="H51" s="227">
        <f t="shared" si="9"/>
        <v>6.4012816603703698E-2</v>
      </c>
      <c r="I51" s="227">
        <f t="shared" si="9"/>
        <v>8.293952497469588E-2</v>
      </c>
      <c r="J51" s="227">
        <f t="shared" si="9"/>
        <v>0.12255392383047373</v>
      </c>
      <c r="K51" s="227">
        <f t="shared" si="9"/>
        <v>0.17132777822203485</v>
      </c>
      <c r="L51" s="227">
        <f t="shared" si="9"/>
        <v>0.22525073016120603</v>
      </c>
      <c r="M51" s="227">
        <f t="shared" si="9"/>
        <v>0.32578283858694818</v>
      </c>
      <c r="N51" s="227">
        <f t="shared" si="9"/>
        <v>0.45576943696720956</v>
      </c>
      <c r="O51" s="227">
        <f t="shared" si="9"/>
        <v>0.66426057632649227</v>
      </c>
      <c r="P51" s="227">
        <f t="shared" si="9"/>
        <v>0.99132976681010798</v>
      </c>
      <c r="Q51" s="227">
        <f t="shared" si="9"/>
        <v>1.2894409149458808</v>
      </c>
      <c r="R51" s="227">
        <f t="shared" si="9"/>
        <v>1.32427442539364</v>
      </c>
      <c r="S51" s="227">
        <f t="shared" si="9"/>
        <v>1.5071464432465886</v>
      </c>
      <c r="T51" s="227">
        <f t="shared" si="9"/>
        <v>1.5877998621418801</v>
      </c>
      <c r="U51" s="227">
        <f t="shared" si="9"/>
        <v>1.5358094841302943</v>
      </c>
      <c r="V51" s="227">
        <f t="shared" si="9"/>
        <v>1.5561919287580783</v>
      </c>
      <c r="W51" s="227">
        <f t="shared" si="9"/>
        <v>1.5245560452620883</v>
      </c>
      <c r="X51" s="227">
        <f t="shared" si="9"/>
        <v>1.5215045146628252</v>
      </c>
      <c r="Y51" s="118">
        <f t="shared" si="8"/>
        <v>35.574159520203246</v>
      </c>
    </row>
    <row r="52" spans="1:80">
      <c r="B52" s="228">
        <f>VLOOKUP($C$35,[1]!APPLIC,MATCH(C52,BLDGTYP,0)+1,FALSE)</f>
        <v>0.245</v>
      </c>
      <c r="C52" s="21" t="str">
        <f t="shared" si="6"/>
        <v>Assembly</v>
      </c>
      <c r="E52" s="227">
        <f t="shared" si="4"/>
        <v>1.701161581236956E-3</v>
      </c>
      <c r="F52" s="227">
        <f t="shared" si="9"/>
        <v>5.0767245378716746E-3</v>
      </c>
      <c r="G52" s="227">
        <f t="shared" si="9"/>
        <v>7.9130531071015062E-3</v>
      </c>
      <c r="H52" s="227">
        <f t="shared" si="9"/>
        <v>1.7123702685135408E-2</v>
      </c>
      <c r="I52" s="227">
        <f t="shared" si="9"/>
        <v>2.5807145208938231E-2</v>
      </c>
      <c r="J52" s="227">
        <f t="shared" si="9"/>
        <v>3.872018055899637E-2</v>
      </c>
      <c r="K52" s="227">
        <f t="shared" si="9"/>
        <v>4.0132651123471655E-2</v>
      </c>
      <c r="L52" s="227">
        <f t="shared" si="9"/>
        <v>6.0694603675743919E-2</v>
      </c>
      <c r="M52" s="227">
        <f t="shared" si="9"/>
        <v>0.12601064439463083</v>
      </c>
      <c r="N52" s="227">
        <f t="shared" si="9"/>
        <v>0.23165413069331672</v>
      </c>
      <c r="O52" s="227">
        <f t="shared" si="9"/>
        <v>0.32652037879407098</v>
      </c>
      <c r="P52" s="227">
        <f t="shared" si="9"/>
        <v>0.49159522533394434</v>
      </c>
      <c r="Q52" s="227">
        <f t="shared" si="9"/>
        <v>0.76465770833426139</v>
      </c>
      <c r="R52" s="227">
        <f t="shared" si="9"/>
        <v>0.97426984621673052</v>
      </c>
      <c r="S52" s="227">
        <f t="shared" si="9"/>
        <v>1.158959090742246</v>
      </c>
      <c r="T52" s="227">
        <f t="shared" si="9"/>
        <v>1.2273388814746826</v>
      </c>
      <c r="U52" s="227">
        <f t="shared" si="9"/>
        <v>1.2376470247112172</v>
      </c>
      <c r="V52" s="227">
        <f t="shared" si="9"/>
        <v>1.2571069044779146</v>
      </c>
      <c r="W52" s="227">
        <f t="shared" si="9"/>
        <v>1.2678439776719728</v>
      </c>
      <c r="X52" s="227">
        <f t="shared" si="9"/>
        <v>1.2427304870475262</v>
      </c>
      <c r="Y52" s="118">
        <f t="shared" si="8"/>
        <v>17.356054882767488</v>
      </c>
    </row>
    <row r="53" spans="1:80">
      <c r="B53" s="228">
        <f>VLOOKUP($C$35,[1]!APPLIC,MATCH(C53,BLDGTYP,0)+1,FALSE)</f>
        <v>0.78400000000000003</v>
      </c>
      <c r="C53" s="21" t="str">
        <f t="shared" si="6"/>
        <v>Other</v>
      </c>
      <c r="E53" s="227">
        <f t="shared" si="4"/>
        <v>2.1981946583548035E-2</v>
      </c>
      <c r="F53" s="227">
        <f t="shared" si="9"/>
        <v>5.4949603547525101E-2</v>
      </c>
      <c r="G53" s="227">
        <f t="shared" si="9"/>
        <v>0.11349242023959522</v>
      </c>
      <c r="H53" s="227">
        <f t="shared" si="9"/>
        <v>0.19921675837214373</v>
      </c>
      <c r="I53" s="227">
        <f t="shared" si="9"/>
        <v>0.26533013145624279</v>
      </c>
      <c r="J53" s="227">
        <f t="shared" si="9"/>
        <v>0.46898041136953067</v>
      </c>
      <c r="K53" s="227">
        <f t="shared" si="9"/>
        <v>0.68979679485303058</v>
      </c>
      <c r="L53" s="227">
        <f t="shared" si="9"/>
        <v>1.070810105256691</v>
      </c>
      <c r="M53" s="227">
        <f t="shared" si="9"/>
        <v>1.5962118857945113</v>
      </c>
      <c r="N53" s="227">
        <f t="shared" si="9"/>
        <v>2.0507086163253363</v>
      </c>
      <c r="O53" s="227">
        <f t="shared" si="9"/>
        <v>2.9362129344453192</v>
      </c>
      <c r="P53" s="227">
        <f t="shared" si="9"/>
        <v>3.8203652728448505</v>
      </c>
      <c r="Q53" s="227">
        <f t="shared" si="9"/>
        <v>4.6250662458407295</v>
      </c>
      <c r="R53" s="227">
        <f t="shared" si="9"/>
        <v>4.9546548282798755</v>
      </c>
      <c r="S53" s="227">
        <f t="shared" si="9"/>
        <v>5.9258676288608223</v>
      </c>
      <c r="T53" s="227">
        <f t="shared" si="9"/>
        <v>5.7970334278573059</v>
      </c>
      <c r="U53" s="227">
        <f t="shared" si="9"/>
        <v>6.3624094713837183</v>
      </c>
      <c r="V53" s="227">
        <f t="shared" si="9"/>
        <v>6.2768048694916203</v>
      </c>
      <c r="W53" s="227">
        <f t="shared" si="9"/>
        <v>6.0809613813562908</v>
      </c>
      <c r="X53" s="227">
        <f t="shared" si="9"/>
        <v>5.9503512560206673</v>
      </c>
      <c r="Y53" s="118">
        <f t="shared" si="8"/>
        <v>130.23304318062878</v>
      </c>
    </row>
    <row r="54" spans="1:80">
      <c r="E54" s="119"/>
      <c r="F54" s="119"/>
      <c r="G54" s="119"/>
      <c r="H54" s="119"/>
      <c r="I54" s="119"/>
      <c r="J54" s="119"/>
      <c r="K54" s="119"/>
      <c r="L54" s="119"/>
      <c r="M54" s="119"/>
      <c r="N54" s="119"/>
      <c r="O54" s="119"/>
      <c r="P54" s="119"/>
      <c r="Q54" s="119"/>
      <c r="R54" s="119"/>
      <c r="S54" s="119"/>
      <c r="T54" s="119"/>
      <c r="U54" s="119"/>
      <c r="V54" s="119"/>
      <c r="W54" s="119"/>
      <c r="X54" s="119"/>
      <c r="Y54" s="118"/>
    </row>
    <row r="55" spans="1:80">
      <c r="E55" s="119"/>
      <c r="F55" s="119"/>
      <c r="G55" s="119"/>
      <c r="H55" s="119"/>
      <c r="I55" s="119"/>
      <c r="J55" s="119"/>
      <c r="K55" s="119"/>
      <c r="L55" s="119"/>
      <c r="M55" s="119"/>
      <c r="N55" s="119"/>
      <c r="O55" s="119"/>
      <c r="P55" s="119"/>
      <c r="Q55" s="119"/>
      <c r="R55" s="119"/>
      <c r="S55" s="119"/>
      <c r="T55" s="119"/>
      <c r="U55" s="119"/>
      <c r="V55" s="119"/>
      <c r="W55" s="119"/>
      <c r="X55" s="119"/>
      <c r="Y55" s="118"/>
    </row>
    <row r="56" spans="1:80">
      <c r="A56" s="99"/>
      <c r="E56" s="119"/>
      <c r="F56" s="119"/>
      <c r="G56" s="119"/>
      <c r="H56" s="119"/>
      <c r="I56" s="119"/>
      <c r="J56" s="119"/>
      <c r="K56" s="119"/>
      <c r="L56" s="119"/>
      <c r="M56" s="119"/>
      <c r="N56" s="119"/>
      <c r="O56" s="119"/>
      <c r="P56" s="119"/>
      <c r="Q56" s="119"/>
      <c r="R56" s="119"/>
      <c r="S56" s="119"/>
      <c r="T56" s="119"/>
      <c r="U56" s="119"/>
      <c r="V56" s="119"/>
      <c r="W56" s="119"/>
      <c r="X56" s="119"/>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1" t="s">
        <v>47</v>
      </c>
      <c r="C58" s="92" t="str">
        <f>C8</f>
        <v>VRF-NEW</v>
      </c>
      <c r="D58" s="92"/>
      <c r="E58" s="21"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2" t="s">
        <v>608</v>
      </c>
      <c r="B59" s="92"/>
      <c r="C59" s="92"/>
      <c r="D59" s="92"/>
      <c r="E59" s="93">
        <f>E11</f>
        <v>2016</v>
      </c>
      <c r="F59" s="93">
        <f t="shared" ref="F59:X59" si="10">F11</f>
        <v>2017</v>
      </c>
      <c r="G59" s="93">
        <f t="shared" si="10"/>
        <v>2018</v>
      </c>
      <c r="H59" s="93">
        <f t="shared" si="10"/>
        <v>2019</v>
      </c>
      <c r="I59" s="93">
        <f t="shared" si="10"/>
        <v>2020</v>
      </c>
      <c r="J59" s="93">
        <f t="shared" si="10"/>
        <v>2021</v>
      </c>
      <c r="K59" s="93">
        <f t="shared" si="10"/>
        <v>2022</v>
      </c>
      <c r="L59" s="93">
        <f t="shared" si="10"/>
        <v>2023</v>
      </c>
      <c r="M59" s="93">
        <f t="shared" si="10"/>
        <v>2024</v>
      </c>
      <c r="N59" s="93">
        <f t="shared" si="10"/>
        <v>2025</v>
      </c>
      <c r="O59" s="93">
        <f t="shared" si="10"/>
        <v>2026</v>
      </c>
      <c r="P59" s="93">
        <f t="shared" si="10"/>
        <v>2027</v>
      </c>
      <c r="Q59" s="93">
        <f t="shared" si="10"/>
        <v>2028</v>
      </c>
      <c r="R59" s="93">
        <f t="shared" si="10"/>
        <v>2029</v>
      </c>
      <c r="S59" s="93">
        <f t="shared" si="10"/>
        <v>2030</v>
      </c>
      <c r="T59" s="93">
        <f t="shared" si="10"/>
        <v>2031</v>
      </c>
      <c r="U59" s="93">
        <f t="shared" si="10"/>
        <v>2032</v>
      </c>
      <c r="V59" s="93">
        <f t="shared" si="10"/>
        <v>2033</v>
      </c>
      <c r="W59" s="93">
        <f t="shared" si="10"/>
        <v>2034</v>
      </c>
      <c r="X59" s="93">
        <f t="shared" si="10"/>
        <v>2035</v>
      </c>
      <c r="Y59" s="155"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2" t="s">
        <v>304</v>
      </c>
      <c r="B60" s="92" t="s">
        <v>256</v>
      </c>
      <c r="C60" s="92" t="s">
        <v>257</v>
      </c>
      <c r="D60" s="92" t="s">
        <v>258</v>
      </c>
      <c r="E60" s="94" t="str">
        <f>CONCATENATE("aMW_",E$11)</f>
        <v>aMW_2016</v>
      </c>
      <c r="F60" s="94" t="str">
        <f t="shared" ref="F60:X60" si="11">CONCATENATE("aMW_",F$11)</f>
        <v>aMW_2017</v>
      </c>
      <c r="G60" s="94" t="str">
        <f t="shared" si="11"/>
        <v>aMW_2018</v>
      </c>
      <c r="H60" s="94" t="str">
        <f t="shared" si="11"/>
        <v>aMW_2019</v>
      </c>
      <c r="I60" s="94" t="str">
        <f t="shared" si="11"/>
        <v>aMW_2020</v>
      </c>
      <c r="J60" s="94" t="str">
        <f t="shared" si="11"/>
        <v>aMW_2021</v>
      </c>
      <c r="K60" s="94" t="str">
        <f t="shared" si="11"/>
        <v>aMW_2022</v>
      </c>
      <c r="L60" s="94" t="str">
        <f t="shared" si="11"/>
        <v>aMW_2023</v>
      </c>
      <c r="M60" s="94" t="str">
        <f t="shared" si="11"/>
        <v>aMW_2024</v>
      </c>
      <c r="N60" s="94" t="str">
        <f t="shared" si="11"/>
        <v>aMW_2025</v>
      </c>
      <c r="O60" s="94" t="str">
        <f t="shared" si="11"/>
        <v>aMW_2026</v>
      </c>
      <c r="P60" s="94" t="str">
        <f t="shared" si="11"/>
        <v>aMW_2027</v>
      </c>
      <c r="Q60" s="94" t="str">
        <f t="shared" si="11"/>
        <v>aMW_2028</v>
      </c>
      <c r="R60" s="94" t="str">
        <f t="shared" si="11"/>
        <v>aMW_2029</v>
      </c>
      <c r="S60" s="94" t="str">
        <f t="shared" si="11"/>
        <v>aMW_2030</v>
      </c>
      <c r="T60" s="94" t="str">
        <f t="shared" si="11"/>
        <v>aMW_2031</v>
      </c>
      <c r="U60" s="94" t="str">
        <f t="shared" si="11"/>
        <v>aMW_2032</v>
      </c>
      <c r="V60" s="94" t="str">
        <f t="shared" si="11"/>
        <v>aMW_2033</v>
      </c>
      <c r="W60" s="94" t="str">
        <f t="shared" si="11"/>
        <v>aMW_2034</v>
      </c>
      <c r="X60" s="94" t="str">
        <f t="shared" si="11"/>
        <v>aMW_2035</v>
      </c>
      <c r="Y60" s="156"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275">
        <f t="shared" ref="A61:A78" si="12">VLOOKUP($D61,MeasureOutput,3,FALSE)</f>
        <v>3.4936576006482394</v>
      </c>
      <c r="B61" s="157">
        <f t="shared" ref="B61:B78" si="13">VLOOKUP($D61,MeasureOutput,11,FALSE)</f>
        <v>69.005868831223253</v>
      </c>
      <c r="C61" s="21" t="str">
        <f>C36</f>
        <v>Large Off</v>
      </c>
      <c r="D61" s="21" t="str">
        <f>CONCATENATE($C$58,"-",C61)</f>
        <v>VRF-NEW-Large Off</v>
      </c>
      <c r="E61" s="47">
        <f t="shared" ref="E61:X73" si="14">E36*$A61*1000/8760</f>
        <v>3.3253816780833277E-4</v>
      </c>
      <c r="F61" s="47">
        <f t="shared" si="14"/>
        <v>7.6004357638653373E-4</v>
      </c>
      <c r="G61" s="47">
        <f t="shared" si="14"/>
        <v>1.6431450914485149E-3</v>
      </c>
      <c r="H61" s="47">
        <f t="shared" si="14"/>
        <v>3.6170486115568016E-3</v>
      </c>
      <c r="I61" s="47">
        <f t="shared" si="14"/>
        <v>5.9644758780933614E-3</v>
      </c>
      <c r="J61" s="47">
        <f t="shared" si="14"/>
        <v>7.7915407490712508E-3</v>
      </c>
      <c r="K61" s="47">
        <f t="shared" si="14"/>
        <v>1.4954834961179293E-2</v>
      </c>
      <c r="L61" s="47">
        <f t="shared" si="14"/>
        <v>1.8741995813638578E-2</v>
      </c>
      <c r="M61" s="47">
        <f t="shared" si="14"/>
        <v>2.5023073105757736E-2</v>
      </c>
      <c r="N61" s="47">
        <f t="shared" si="14"/>
        <v>3.7275585096352169E-2</v>
      </c>
      <c r="O61" s="47">
        <f t="shared" si="14"/>
        <v>4.7488622812781996E-2</v>
      </c>
      <c r="P61" s="47">
        <f t="shared" si="14"/>
        <v>6.3801292922425271E-2</v>
      </c>
      <c r="Q61" s="47">
        <f t="shared" si="14"/>
        <v>8.3092050131526873E-2</v>
      </c>
      <c r="R61" s="47">
        <f t="shared" si="14"/>
        <v>8.7317722261386704E-2</v>
      </c>
      <c r="S61" s="47">
        <f t="shared" si="14"/>
        <v>0.10598168664956104</v>
      </c>
      <c r="T61" s="47">
        <f t="shared" si="14"/>
        <v>0.11260425028878436</v>
      </c>
      <c r="U61" s="47">
        <f t="shared" si="14"/>
        <v>0.11718222615282815</v>
      </c>
      <c r="V61" s="47">
        <f t="shared" si="14"/>
        <v>0.11406189989704804</v>
      </c>
      <c r="W61" s="47">
        <f t="shared" si="14"/>
        <v>0.11505977551053642</v>
      </c>
      <c r="X61" s="47">
        <f t="shared" si="14"/>
        <v>0.12193290877174437</v>
      </c>
      <c r="Y61" s="47">
        <f>SUM(E61:X61)</f>
        <v>1.0846267164499159</v>
      </c>
      <c r="AA61" s="46"/>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275">
        <f t="shared" si="12"/>
        <v>2.1103542480220967</v>
      </c>
      <c r="B62" s="157">
        <f t="shared" si="13"/>
        <v>69.678541741040263</v>
      </c>
      <c r="C62" s="21" t="str">
        <f t="shared" ref="C62:C78" si="15">C37</f>
        <v>Medium Off</v>
      </c>
      <c r="D62" s="21" t="str">
        <f t="shared" ref="D62:D78" si="16">CONCATENATE($C$58,"-",C62)</f>
        <v>VRF-NEW-Medium Off</v>
      </c>
      <c r="E62" s="47">
        <f t="shared" si="14"/>
        <v>2.6062886530342048E-3</v>
      </c>
      <c r="F62" s="47">
        <f t="shared" si="14"/>
        <v>5.709632205416721E-3</v>
      </c>
      <c r="G62" s="47">
        <f t="shared" si="14"/>
        <v>1.2658006516857428E-2</v>
      </c>
      <c r="H62" s="47">
        <f t="shared" si="14"/>
        <v>2.8184288773296581E-2</v>
      </c>
      <c r="I62" s="47">
        <f t="shared" si="14"/>
        <v>4.5921435284558498E-2</v>
      </c>
      <c r="J62" s="47">
        <f t="shared" si="14"/>
        <v>5.6710781179284755E-2</v>
      </c>
      <c r="K62" s="47">
        <f t="shared" si="14"/>
        <v>0.11725094047161076</v>
      </c>
      <c r="L62" s="47">
        <f t="shared" si="14"/>
        <v>0.14672169868387464</v>
      </c>
      <c r="M62" s="47">
        <f t="shared" si="14"/>
        <v>0.19179974059067265</v>
      </c>
      <c r="N62" s="47">
        <f t="shared" si="14"/>
        <v>0.29236706835134663</v>
      </c>
      <c r="O62" s="47">
        <f t="shared" si="14"/>
        <v>0.37124334689366101</v>
      </c>
      <c r="P62" s="47">
        <f t="shared" si="14"/>
        <v>0.48774173073948007</v>
      </c>
      <c r="Q62" s="47">
        <f t="shared" si="14"/>
        <v>0.62410205029746335</v>
      </c>
      <c r="R62" s="47">
        <f t="shared" si="14"/>
        <v>0.67433399893104562</v>
      </c>
      <c r="S62" s="47">
        <f t="shared" si="14"/>
        <v>0.83282572997275939</v>
      </c>
      <c r="T62" s="47">
        <f t="shared" si="14"/>
        <v>0.8563243844252818</v>
      </c>
      <c r="U62" s="47">
        <f t="shared" si="14"/>
        <v>0.93585491877457638</v>
      </c>
      <c r="V62" s="47">
        <f t="shared" si="14"/>
        <v>0.85152964524674535</v>
      </c>
      <c r="W62" s="47">
        <f t="shared" si="14"/>
        <v>0.86791921711820263</v>
      </c>
      <c r="X62" s="47">
        <f t="shared" si="14"/>
        <v>0.94925200671740573</v>
      </c>
      <c r="Y62" s="47">
        <f t="shared" ref="Y62:Y78" si="17">SUM(E62:X62)</f>
        <v>8.3510569098265748</v>
      </c>
      <c r="AA62" s="46"/>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275">
        <f t="shared" si="12"/>
        <v>3.1206646337482171</v>
      </c>
      <c r="B63" s="157">
        <f t="shared" si="13"/>
        <v>35.274304532197974</v>
      </c>
      <c r="C63" s="21" t="str">
        <f t="shared" si="15"/>
        <v>Small Off</v>
      </c>
      <c r="D63" s="21" t="str">
        <f t="shared" si="16"/>
        <v>VRF-NEW-Small Off</v>
      </c>
      <c r="E63" s="47">
        <f t="shared" si="14"/>
        <v>1.0118719229109474E-3</v>
      </c>
      <c r="F63" s="47">
        <f t="shared" si="14"/>
        <v>2.2220010499595833E-3</v>
      </c>
      <c r="G63" s="47">
        <f t="shared" si="14"/>
        <v>4.9608076352379181E-3</v>
      </c>
      <c r="H63" s="47">
        <f t="shared" si="14"/>
        <v>1.0941125839454903E-2</v>
      </c>
      <c r="I63" s="47">
        <f t="shared" si="14"/>
        <v>1.7975400317489017E-2</v>
      </c>
      <c r="J63" s="47">
        <f t="shared" si="14"/>
        <v>2.2089347520751999E-2</v>
      </c>
      <c r="K63" s="47">
        <f t="shared" si="14"/>
        <v>4.552641823260517E-2</v>
      </c>
      <c r="L63" s="47">
        <f t="shared" si="14"/>
        <v>5.7186294380128899E-2</v>
      </c>
      <c r="M63" s="47">
        <f t="shared" si="14"/>
        <v>7.4668520435613256E-2</v>
      </c>
      <c r="N63" s="47">
        <f t="shared" si="14"/>
        <v>0.1130220294761082</v>
      </c>
      <c r="O63" s="47">
        <f t="shared" si="14"/>
        <v>0.14369863527214397</v>
      </c>
      <c r="P63" s="47">
        <f t="shared" si="14"/>
        <v>0.18919226248913318</v>
      </c>
      <c r="Q63" s="47">
        <f t="shared" si="14"/>
        <v>0.24249960114240549</v>
      </c>
      <c r="R63" s="47">
        <f t="shared" si="14"/>
        <v>0.26109201242931351</v>
      </c>
      <c r="S63" s="47">
        <f t="shared" si="14"/>
        <v>0.32334633342138097</v>
      </c>
      <c r="T63" s="47">
        <f t="shared" si="14"/>
        <v>0.33114498613995552</v>
      </c>
      <c r="U63" s="47">
        <f t="shared" si="14"/>
        <v>0.35959134185849551</v>
      </c>
      <c r="V63" s="47">
        <f t="shared" si="14"/>
        <v>0.33105242899925635</v>
      </c>
      <c r="W63" s="47">
        <f t="shared" si="14"/>
        <v>0.3374663373275697</v>
      </c>
      <c r="X63" s="47">
        <f t="shared" si="14"/>
        <v>0.36711917190483906</v>
      </c>
      <c r="Y63" s="47">
        <f t="shared" si="17"/>
        <v>3.2358069277947528</v>
      </c>
      <c r="AA63" s="46"/>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275">
        <f t="shared" si="12"/>
        <v>2.1760146579881345</v>
      </c>
      <c r="B64" s="157">
        <f t="shared" si="13"/>
        <v>111.90406872075897</v>
      </c>
      <c r="C64" s="21" t="str">
        <f t="shared" si="15"/>
        <v>XLarge Ret</v>
      </c>
      <c r="D64" s="21" t="str">
        <f t="shared" si="16"/>
        <v>VRF-NEW-XLarge Ret</v>
      </c>
      <c r="E64" s="47">
        <f t="shared" si="14"/>
        <v>2.3870421891090406E-4</v>
      </c>
      <c r="F64" s="47">
        <f t="shared" si="14"/>
        <v>5.9107448549570671E-4</v>
      </c>
      <c r="G64" s="47">
        <f t="shared" si="14"/>
        <v>7.7999991583103717E-4</v>
      </c>
      <c r="H64" s="47">
        <f t="shared" si="14"/>
        <v>1.4907013202914924E-3</v>
      </c>
      <c r="I64" s="47">
        <f t="shared" si="14"/>
        <v>2.3809392785680275E-3</v>
      </c>
      <c r="J64" s="47">
        <f t="shared" si="14"/>
        <v>3.2662964932126388E-3</v>
      </c>
      <c r="K64" s="47">
        <f t="shared" si="14"/>
        <v>4.9392335230907265E-3</v>
      </c>
      <c r="L64" s="47">
        <f t="shared" si="14"/>
        <v>6.8933426870878807E-3</v>
      </c>
      <c r="M64" s="47">
        <f t="shared" si="14"/>
        <v>1.1892003141144941E-2</v>
      </c>
      <c r="N64" s="47">
        <f t="shared" si="14"/>
        <v>1.8139650791944843E-2</v>
      </c>
      <c r="O64" s="47">
        <f t="shared" si="14"/>
        <v>2.4536013795255555E-2</v>
      </c>
      <c r="P64" s="47">
        <f t="shared" si="14"/>
        <v>4.4460341734714852E-2</v>
      </c>
      <c r="Q64" s="47">
        <f t="shared" si="14"/>
        <v>5.9500896663097311E-2</v>
      </c>
      <c r="R64" s="47">
        <f t="shared" si="14"/>
        <v>6.0938506997463338E-2</v>
      </c>
      <c r="S64" s="47">
        <f t="shared" si="14"/>
        <v>6.6618873947916435E-2</v>
      </c>
      <c r="T64" s="47">
        <f t="shared" si="14"/>
        <v>6.9542195152617656E-2</v>
      </c>
      <c r="U64" s="47">
        <f t="shared" si="14"/>
        <v>6.1905549509067119E-2</v>
      </c>
      <c r="V64" s="47">
        <f t="shared" si="14"/>
        <v>6.5256102897410809E-2</v>
      </c>
      <c r="W64" s="47">
        <f t="shared" si="14"/>
        <v>6.310201967429703E-2</v>
      </c>
      <c r="X64" s="47">
        <f t="shared" si="14"/>
        <v>6.9219383205921345E-2</v>
      </c>
      <c r="Y64" s="47">
        <f t="shared" si="17"/>
        <v>0.63569182943333968</v>
      </c>
      <c r="AA64" s="46"/>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275">
        <f t="shared" si="12"/>
        <v>2.1892707723654019</v>
      </c>
      <c r="B65" s="157">
        <f t="shared" si="13"/>
        <v>114.82706939440553</v>
      </c>
      <c r="C65" s="21" t="str">
        <f t="shared" si="15"/>
        <v>Large Ret</v>
      </c>
      <c r="D65" s="21" t="str">
        <f t="shared" si="16"/>
        <v>VRF-NEW-Large Ret</v>
      </c>
      <c r="E65" s="47">
        <f t="shared" si="14"/>
        <v>9.6041600585170461E-5</v>
      </c>
      <c r="F65" s="47">
        <f t="shared" si="14"/>
        <v>2.3874121312445731E-4</v>
      </c>
      <c r="G65" s="47">
        <f t="shared" si="14"/>
        <v>3.1996662364577183E-4</v>
      </c>
      <c r="H65" s="47">
        <f t="shared" si="14"/>
        <v>6.1367731386723448E-4</v>
      </c>
      <c r="I65" s="47">
        <f t="shared" si="14"/>
        <v>9.7096412242955483E-4</v>
      </c>
      <c r="J65" s="47">
        <f t="shared" si="14"/>
        <v>1.3146769835092518E-3</v>
      </c>
      <c r="K65" s="47">
        <f t="shared" si="14"/>
        <v>1.9880644922144683E-3</v>
      </c>
      <c r="L65" s="47">
        <f t="shared" si="14"/>
        <v>2.7624532665125514E-3</v>
      </c>
      <c r="M65" s="47">
        <f t="shared" si="14"/>
        <v>4.8758057428090603E-3</v>
      </c>
      <c r="N65" s="47">
        <f t="shared" si="14"/>
        <v>7.5411280794001377E-3</v>
      </c>
      <c r="O65" s="47">
        <f t="shared" si="14"/>
        <v>1.0122500807970303E-2</v>
      </c>
      <c r="P65" s="47">
        <f t="shared" si="14"/>
        <v>1.8036941842111135E-2</v>
      </c>
      <c r="Q65" s="47">
        <f t="shared" si="14"/>
        <v>2.4075816578584264E-2</v>
      </c>
      <c r="R65" s="47">
        <f t="shared" si="14"/>
        <v>2.4709083893488418E-2</v>
      </c>
      <c r="S65" s="47">
        <f t="shared" si="14"/>
        <v>2.7113580634630791E-2</v>
      </c>
      <c r="T65" s="47">
        <f t="shared" si="14"/>
        <v>2.8261172398978181E-2</v>
      </c>
      <c r="U65" s="47">
        <f t="shared" si="14"/>
        <v>2.5255576749588299E-2</v>
      </c>
      <c r="V65" s="47">
        <f t="shared" si="14"/>
        <v>2.6540699438432284E-2</v>
      </c>
      <c r="W65" s="47">
        <f t="shared" si="14"/>
        <v>2.5686912608557998E-2</v>
      </c>
      <c r="X65" s="47">
        <f t="shared" si="14"/>
        <v>2.8057684631940281E-2</v>
      </c>
      <c r="Y65" s="47">
        <f t="shared" si="17"/>
        <v>0.2585814890223796</v>
      </c>
      <c r="AA65" s="46"/>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275">
        <f t="shared" si="12"/>
        <v>2.1550480683211664</v>
      </c>
      <c r="B66" s="157">
        <f t="shared" si="13"/>
        <v>107.20747507539726</v>
      </c>
      <c r="C66" s="21" t="str">
        <f t="shared" si="15"/>
        <v>Medium Ret</v>
      </c>
      <c r="D66" s="21" t="str">
        <f t="shared" si="16"/>
        <v>VRF-NEW-Medium Ret</v>
      </c>
      <c r="E66" s="47">
        <f t="shared" si="14"/>
        <v>3.5834571834508295E-4</v>
      </c>
      <c r="F66" s="47">
        <f t="shared" si="14"/>
        <v>8.8458856578932984E-4</v>
      </c>
      <c r="G66" s="47">
        <f t="shared" si="14"/>
        <v>1.1911933426379934E-3</v>
      </c>
      <c r="H66" s="47">
        <f t="shared" si="14"/>
        <v>2.2894677361345729E-3</v>
      </c>
      <c r="I66" s="47">
        <f t="shared" si="14"/>
        <v>3.6146031170632685E-3</v>
      </c>
      <c r="J66" s="47">
        <f t="shared" si="14"/>
        <v>4.8764445088089747E-3</v>
      </c>
      <c r="K66" s="47">
        <f t="shared" si="14"/>
        <v>7.2827976976652022E-3</v>
      </c>
      <c r="L66" s="47">
        <f t="shared" si="14"/>
        <v>1.0145489077323055E-2</v>
      </c>
      <c r="M66" s="47">
        <f t="shared" si="14"/>
        <v>1.8020326850405041E-2</v>
      </c>
      <c r="N66" s="47">
        <f t="shared" si="14"/>
        <v>2.8028003377661443E-2</v>
      </c>
      <c r="O66" s="47">
        <f t="shared" si="14"/>
        <v>3.7711391979707902E-2</v>
      </c>
      <c r="P66" s="47">
        <f t="shared" si="14"/>
        <v>6.6636361051768317E-2</v>
      </c>
      <c r="Q66" s="47">
        <f t="shared" si="14"/>
        <v>8.9308848087990972E-2</v>
      </c>
      <c r="R66" s="47">
        <f t="shared" si="14"/>
        <v>9.1432472363199901E-2</v>
      </c>
      <c r="S66" s="47">
        <f t="shared" si="14"/>
        <v>0.10060404072840751</v>
      </c>
      <c r="T66" s="47">
        <f t="shared" si="14"/>
        <v>0.1048588072671307</v>
      </c>
      <c r="U66" s="47">
        <f t="shared" si="14"/>
        <v>9.4471664827170468E-2</v>
      </c>
      <c r="V66" s="47">
        <f t="shared" si="14"/>
        <v>9.9178405080067714E-2</v>
      </c>
      <c r="W66" s="47">
        <f t="shared" si="14"/>
        <v>9.5593606644178125E-2</v>
      </c>
      <c r="X66" s="47">
        <f t="shared" si="14"/>
        <v>0.10446480086272099</v>
      </c>
      <c r="Y66" s="47">
        <f t="shared" si="17"/>
        <v>0.96095165888417666</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275">
        <f t="shared" si="12"/>
        <v>2.1071449426963293</v>
      </c>
      <c r="B67" s="157">
        <f t="shared" si="13"/>
        <v>96.126283879361978</v>
      </c>
      <c r="C67" s="21" t="str">
        <f t="shared" si="15"/>
        <v>Small Ret</v>
      </c>
      <c r="D67" s="21" t="str">
        <f t="shared" si="16"/>
        <v>VRF-NEW-Small Ret</v>
      </c>
      <c r="E67" s="47">
        <f t="shared" si="14"/>
        <v>1.1079480095314643E-4</v>
      </c>
      <c r="F67" s="47">
        <f t="shared" si="14"/>
        <v>2.7445724498356119E-4</v>
      </c>
      <c r="G67" s="47">
        <f t="shared" si="14"/>
        <v>3.7001014076305794E-4</v>
      </c>
      <c r="H67" s="47">
        <f t="shared" si="14"/>
        <v>7.103457185270196E-4</v>
      </c>
      <c r="I67" s="47">
        <f t="shared" si="14"/>
        <v>1.1206008909292256E-3</v>
      </c>
      <c r="J67" s="47">
        <f t="shared" si="14"/>
        <v>1.4820575443001841E-3</v>
      </c>
      <c r="K67" s="47">
        <f t="shared" si="14"/>
        <v>2.2111866563878052E-3</v>
      </c>
      <c r="L67" s="47">
        <f t="shared" si="14"/>
        <v>3.0845033100676965E-3</v>
      </c>
      <c r="M67" s="47">
        <f t="shared" si="14"/>
        <v>5.6240998996679656E-3</v>
      </c>
      <c r="N67" s="47">
        <f t="shared" si="14"/>
        <v>8.8308957844019462E-3</v>
      </c>
      <c r="O67" s="47">
        <f t="shared" si="14"/>
        <v>1.1879800823896908E-2</v>
      </c>
      <c r="P67" s="47">
        <f t="shared" si="14"/>
        <v>2.0755967958215635E-2</v>
      </c>
      <c r="Q67" s="47">
        <f t="shared" si="14"/>
        <v>2.7754780358000965E-2</v>
      </c>
      <c r="R67" s="47">
        <f t="shared" si="14"/>
        <v>2.8446884741197425E-2</v>
      </c>
      <c r="S67" s="47">
        <f t="shared" si="14"/>
        <v>3.1397737282568006E-2</v>
      </c>
      <c r="T67" s="47">
        <f t="shared" si="14"/>
        <v>3.2760541722796681E-2</v>
      </c>
      <c r="U67" s="47">
        <f t="shared" si="14"/>
        <v>2.9585317114132707E-2</v>
      </c>
      <c r="V67" s="47">
        <f t="shared" si="14"/>
        <v>3.1035471937036416E-2</v>
      </c>
      <c r="W67" s="47">
        <f t="shared" si="14"/>
        <v>2.9972499205233701E-2</v>
      </c>
      <c r="X67" s="47">
        <f t="shared" si="14"/>
        <v>3.2791673269719053E-2</v>
      </c>
      <c r="Y67" s="47">
        <f t="shared" si="17"/>
        <v>0.30019962640377912</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275">
        <f t="shared" si="12"/>
        <v>2.0454806104437342</v>
      </c>
      <c r="B68" s="157">
        <f t="shared" si="13"/>
        <v>116.58559274721823</v>
      </c>
      <c r="C68" s="21" t="str">
        <f t="shared" si="15"/>
        <v>School K-12</v>
      </c>
      <c r="D68" s="21" t="str">
        <f t="shared" si="16"/>
        <v>VRF-NEW-School K-12</v>
      </c>
      <c r="E68" s="47">
        <f t="shared" si="14"/>
        <v>1.9687259303100086E-4</v>
      </c>
      <c r="F68" s="47">
        <f t="shared" si="14"/>
        <v>1.3199062993036518E-3</v>
      </c>
      <c r="G68" s="47">
        <f t="shared" si="14"/>
        <v>2.4820934762789766E-3</v>
      </c>
      <c r="H68" s="47">
        <f t="shared" si="14"/>
        <v>3.5262718052766016E-3</v>
      </c>
      <c r="I68" s="47">
        <f t="shared" si="14"/>
        <v>6.2615036617340155E-3</v>
      </c>
      <c r="J68" s="47">
        <f t="shared" si="14"/>
        <v>1.1427086768083837E-2</v>
      </c>
      <c r="K68" s="47">
        <f t="shared" si="14"/>
        <v>2.0059767923065276E-2</v>
      </c>
      <c r="L68" s="47">
        <f t="shared" si="14"/>
        <v>4.364030380759281E-2</v>
      </c>
      <c r="M68" s="47">
        <f t="shared" si="14"/>
        <v>7.4768843317960451E-2</v>
      </c>
      <c r="N68" s="47">
        <f t="shared" si="14"/>
        <v>8.6983096423882023E-2</v>
      </c>
      <c r="O68" s="47">
        <f t="shared" si="14"/>
        <v>0.11278195882922477</v>
      </c>
      <c r="P68" s="47">
        <f t="shared" si="14"/>
        <v>0.14837647546938001</v>
      </c>
      <c r="Q68" s="47">
        <f t="shared" si="14"/>
        <v>0.18276127924061658</v>
      </c>
      <c r="R68" s="47">
        <f t="shared" si="14"/>
        <v>0.19707427755171011</v>
      </c>
      <c r="S68" s="47">
        <f t="shared" si="14"/>
        <v>0.22555395757547378</v>
      </c>
      <c r="T68" s="47">
        <f t="shared" si="14"/>
        <v>0.22008190180322312</v>
      </c>
      <c r="U68" s="47">
        <f t="shared" si="14"/>
        <v>0.26180193841196581</v>
      </c>
      <c r="V68" s="47">
        <f t="shared" si="14"/>
        <v>0.24337154017963605</v>
      </c>
      <c r="W68" s="47">
        <f t="shared" si="14"/>
        <v>0.27134439283686701</v>
      </c>
      <c r="X68" s="47">
        <f t="shared" si="14"/>
        <v>0.25973687089369812</v>
      </c>
      <c r="Y68" s="47">
        <f t="shared" si="17"/>
        <v>2.3735503388680042</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275">
        <f t="shared" si="12"/>
        <v>2.0700557642921993</v>
      </c>
      <c r="B69" s="157">
        <f t="shared" si="13"/>
        <v>108.31645511615302</v>
      </c>
      <c r="C69" s="21" t="str">
        <f t="shared" si="15"/>
        <v>University</v>
      </c>
      <c r="D69" s="21" t="str">
        <f t="shared" si="16"/>
        <v>VRF-NEW-University</v>
      </c>
      <c r="E69" s="47">
        <f t="shared" si="14"/>
        <v>1.1308078126560045E-4</v>
      </c>
      <c r="F69" s="47">
        <f t="shared" si="14"/>
        <v>3.5992506601948169E-4</v>
      </c>
      <c r="G69" s="47">
        <f t="shared" si="14"/>
        <v>1.5390825815301938E-3</v>
      </c>
      <c r="H69" s="47">
        <f t="shared" si="14"/>
        <v>4.1392935731858621E-3</v>
      </c>
      <c r="I69" s="47">
        <f t="shared" si="14"/>
        <v>5.6715483707760255E-3</v>
      </c>
      <c r="J69" s="47">
        <f t="shared" si="14"/>
        <v>1.0003465221105845E-2</v>
      </c>
      <c r="K69" s="47">
        <f t="shared" si="14"/>
        <v>1.3173701245924124E-2</v>
      </c>
      <c r="L69" s="47">
        <f t="shared" si="14"/>
        <v>2.8617089435617343E-2</v>
      </c>
      <c r="M69" s="47">
        <f t="shared" si="14"/>
        <v>4.7837627147109478E-2</v>
      </c>
      <c r="N69" s="47">
        <f t="shared" si="14"/>
        <v>6.3055840701627369E-2</v>
      </c>
      <c r="O69" s="47">
        <f t="shared" si="14"/>
        <v>8.8240338472264951E-2</v>
      </c>
      <c r="P69" s="47">
        <f t="shared" si="14"/>
        <v>0.1107109798543247</v>
      </c>
      <c r="Q69" s="47">
        <f t="shared" si="14"/>
        <v>0.14130846382758727</v>
      </c>
      <c r="R69" s="47">
        <f t="shared" si="14"/>
        <v>0.16455726516321587</v>
      </c>
      <c r="S69" s="47">
        <f t="shared" si="14"/>
        <v>0.1641155593517693</v>
      </c>
      <c r="T69" s="47">
        <f t="shared" si="14"/>
        <v>0.16207483952722981</v>
      </c>
      <c r="U69" s="47">
        <f t="shared" si="14"/>
        <v>0.19533441970415244</v>
      </c>
      <c r="V69" s="47">
        <f t="shared" si="14"/>
        <v>0.18491819230583592</v>
      </c>
      <c r="W69" s="47">
        <f t="shared" si="14"/>
        <v>0.19365708873425633</v>
      </c>
      <c r="X69" s="47">
        <f t="shared" si="14"/>
        <v>0.20199314878066393</v>
      </c>
      <c r="Y69" s="47">
        <f t="shared" si="17"/>
        <v>1.7814209498454618</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275">
        <f t="shared" si="12"/>
        <v>2.1842881973238137</v>
      </c>
      <c r="B70" s="157">
        <f t="shared" si="13"/>
        <v>115.1134208630483</v>
      </c>
      <c r="C70" s="21" t="str">
        <f t="shared" si="15"/>
        <v>Warehouse</v>
      </c>
      <c r="D70" s="21" t="str">
        <f t="shared" si="16"/>
        <v>VRF-NEW-Warehouse</v>
      </c>
      <c r="E70" s="47">
        <f t="shared" si="14"/>
        <v>4.0793310655626319E-5</v>
      </c>
      <c r="F70" s="47">
        <f t="shared" si="14"/>
        <v>1.2103931387591882E-4</v>
      </c>
      <c r="G70" s="47">
        <f t="shared" si="14"/>
        <v>1.9690096933744269E-4</v>
      </c>
      <c r="H70" s="47">
        <f t="shared" si="14"/>
        <v>3.1507129972719548E-4</v>
      </c>
      <c r="I70" s="47">
        <f t="shared" si="14"/>
        <v>4.0296416345634401E-4</v>
      </c>
      <c r="J70" s="47">
        <f t="shared" si="14"/>
        <v>5.6486859929351959E-4</v>
      </c>
      <c r="K70" s="47">
        <f t="shared" si="14"/>
        <v>1.099031703335472E-3</v>
      </c>
      <c r="L70" s="47">
        <f t="shared" si="14"/>
        <v>1.7613933852286378E-3</v>
      </c>
      <c r="M70" s="47">
        <f t="shared" si="14"/>
        <v>2.5917453650863504E-3</v>
      </c>
      <c r="N70" s="47">
        <f t="shared" si="14"/>
        <v>3.3144309300237973E-3</v>
      </c>
      <c r="O70" s="47">
        <f t="shared" si="14"/>
        <v>4.3633525767425001E-3</v>
      </c>
      <c r="P70" s="47">
        <f t="shared" si="14"/>
        <v>4.913877851135201E-3</v>
      </c>
      <c r="Q70" s="47">
        <f t="shared" si="14"/>
        <v>5.0636990263973327E-3</v>
      </c>
      <c r="R70" s="47">
        <f t="shared" si="14"/>
        <v>5.9890283958869634E-3</v>
      </c>
      <c r="S70" s="47">
        <f t="shared" si="14"/>
        <v>6.6915711883541434E-3</v>
      </c>
      <c r="T70" s="47">
        <f t="shared" si="14"/>
        <v>8.1152184474697509E-3</v>
      </c>
      <c r="U70" s="47">
        <f t="shared" si="14"/>
        <v>8.1963628898049107E-3</v>
      </c>
      <c r="V70" s="47">
        <f t="shared" si="14"/>
        <v>8.1271443737603762E-3</v>
      </c>
      <c r="W70" s="47">
        <f t="shared" si="14"/>
        <v>8.407121405464393E-3</v>
      </c>
      <c r="X70" s="47">
        <f t="shared" si="14"/>
        <v>7.5785955885104865E-3</v>
      </c>
      <c r="Y70" s="47">
        <f t="shared" si="17"/>
        <v>7.7854210783546346E-2</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275">
        <f t="shared" si="12"/>
        <v>3.2898709954990135</v>
      </c>
      <c r="B71" s="157">
        <f t="shared" si="13"/>
        <v>68.160059933259987</v>
      </c>
      <c r="C71" s="21" t="str">
        <f t="shared" si="15"/>
        <v>Supermarket</v>
      </c>
      <c r="D71" s="21" t="str">
        <f t="shared" si="16"/>
        <v>VRF-NEW-Supermarket</v>
      </c>
      <c r="E71" s="47">
        <f t="shared" si="14"/>
        <v>1.5613581111141751E-5</v>
      </c>
      <c r="F71" s="47">
        <f t="shared" si="14"/>
        <v>4.1310351489672142E-5</v>
      </c>
      <c r="G71" s="47">
        <f t="shared" si="14"/>
        <v>7.8606917357500753E-5</v>
      </c>
      <c r="H71" s="47">
        <f t="shared" si="14"/>
        <v>1.4673324091269774E-4</v>
      </c>
      <c r="I71" s="47">
        <f t="shared" si="14"/>
        <v>2.4847740263479273E-4</v>
      </c>
      <c r="J71" s="47">
        <f t="shared" si="14"/>
        <v>3.9182118587642307E-4</v>
      </c>
      <c r="K71" s="47">
        <f t="shared" si="14"/>
        <v>5.8200084255766594E-4</v>
      </c>
      <c r="L71" s="47">
        <f t="shared" si="14"/>
        <v>8.2286554018345514E-4</v>
      </c>
      <c r="M71" s="47">
        <f t="shared" si="14"/>
        <v>1.1130052400311718E-3</v>
      </c>
      <c r="N71" s="47">
        <f t="shared" si="14"/>
        <v>1.4539231479021367E-3</v>
      </c>
      <c r="O71" s="47">
        <f t="shared" si="14"/>
        <v>1.8314065646543797E-3</v>
      </c>
      <c r="P71" s="47">
        <f t="shared" si="14"/>
        <v>2.2278717685472187E-3</v>
      </c>
      <c r="Q71" s="47">
        <f t="shared" si="14"/>
        <v>2.629855070455074E-3</v>
      </c>
      <c r="R71" s="47">
        <f t="shared" si="14"/>
        <v>2.8474497580675807E-3</v>
      </c>
      <c r="S71" s="47">
        <f t="shared" si="14"/>
        <v>3.3369057708392846E-3</v>
      </c>
      <c r="T71" s="47">
        <f t="shared" si="14"/>
        <v>3.5925513356529462E-3</v>
      </c>
      <c r="U71" s="47">
        <f t="shared" si="14"/>
        <v>3.7755005823860367E-3</v>
      </c>
      <c r="V71" s="47">
        <f t="shared" si="14"/>
        <v>3.8856909793129929E-3</v>
      </c>
      <c r="W71" s="47">
        <f t="shared" si="14"/>
        <v>3.9401454153862913E-3</v>
      </c>
      <c r="X71" s="47">
        <f t="shared" si="14"/>
        <v>3.9513549661981274E-3</v>
      </c>
      <c r="Y71" s="47">
        <f t="shared" si="17"/>
        <v>3.691308966155659E-2</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275">
        <f t="shared" si="12"/>
        <v>5.5766727342766984</v>
      </c>
      <c r="B72" s="157">
        <f t="shared" si="13"/>
        <v>69.930259114678051</v>
      </c>
      <c r="C72" s="21" t="str">
        <f t="shared" si="15"/>
        <v>MiniMart</v>
      </c>
      <c r="D72" s="21" t="str">
        <f t="shared" si="16"/>
        <v>VRF-NEW-MiniMart</v>
      </c>
      <c r="E72" s="47">
        <f t="shared" si="14"/>
        <v>1.3439404238781503E-5</v>
      </c>
      <c r="F72" s="47">
        <f t="shared" si="14"/>
        <v>3.7928347357317904E-5</v>
      </c>
      <c r="G72" s="47">
        <f t="shared" si="14"/>
        <v>4.2636014247665652E-5</v>
      </c>
      <c r="H72" s="47">
        <f t="shared" si="14"/>
        <v>8.4298064202017859E-5</v>
      </c>
      <c r="I72" s="47">
        <f t="shared" si="14"/>
        <v>1.2278448035022923E-4</v>
      </c>
      <c r="J72" s="47">
        <f t="shared" si="14"/>
        <v>1.4960248351168466E-4</v>
      </c>
      <c r="K72" s="47">
        <f t="shared" si="14"/>
        <v>1.9736106981400086E-4</v>
      </c>
      <c r="L72" s="47">
        <f t="shared" si="14"/>
        <v>2.7282443858188117E-4</v>
      </c>
      <c r="M72" s="47">
        <f t="shared" si="14"/>
        <v>5.0365026539367071E-4</v>
      </c>
      <c r="N72" s="47">
        <f t="shared" si="14"/>
        <v>8.2929719058410221E-4</v>
      </c>
      <c r="O72" s="47">
        <f t="shared" si="14"/>
        <v>1.1922648178539301E-3</v>
      </c>
      <c r="P72" s="47">
        <f t="shared" si="14"/>
        <v>2.1378465083478739E-3</v>
      </c>
      <c r="Q72" s="47">
        <f t="shared" si="14"/>
        <v>2.6263779403387661E-3</v>
      </c>
      <c r="R72" s="47">
        <f t="shared" si="14"/>
        <v>2.7861403925376169E-3</v>
      </c>
      <c r="S72" s="47">
        <f t="shared" si="14"/>
        <v>3.265449075754209E-3</v>
      </c>
      <c r="T72" s="47">
        <f t="shared" si="14"/>
        <v>3.2660251111886816E-3</v>
      </c>
      <c r="U72" s="47">
        <f t="shared" si="14"/>
        <v>2.8645968178149647E-3</v>
      </c>
      <c r="V72" s="47">
        <f t="shared" si="14"/>
        <v>3.0462917392675786E-3</v>
      </c>
      <c r="W72" s="47">
        <f t="shared" si="14"/>
        <v>2.9717246023475102E-3</v>
      </c>
      <c r="X72" s="47">
        <f t="shared" si="14"/>
        <v>3.1751008391837456E-3</v>
      </c>
      <c r="Y72" s="47">
        <f t="shared" si="17"/>
        <v>2.9585639602916228E-2</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275">
        <f t="shared" si="12"/>
        <v>5.2756256434953483</v>
      </c>
      <c r="B73" s="157">
        <f t="shared" si="13"/>
        <v>69.24530803608566</v>
      </c>
      <c r="C73" s="21" t="str">
        <f t="shared" si="15"/>
        <v>Restaurant</v>
      </c>
      <c r="D73" s="21" t="str">
        <f t="shared" si="16"/>
        <v>VRF-NEW-Restaurant</v>
      </c>
      <c r="E73" s="47">
        <f t="shared" si="14"/>
        <v>1.5082227955197573E-4</v>
      </c>
      <c r="F73" s="47">
        <f t="shared" si="14"/>
        <v>4.5705671616777955E-4</v>
      </c>
      <c r="G73" s="47">
        <f t="shared" si="14"/>
        <v>9.5074348591229661E-4</v>
      </c>
      <c r="H73" s="47">
        <f t="shared" si="14"/>
        <v>1.7852860179216148E-3</v>
      </c>
      <c r="I73" s="47">
        <f t="shared" si="14"/>
        <v>3.0364513546377149E-3</v>
      </c>
      <c r="J73" s="47">
        <f t="shared" si="14"/>
        <v>4.8163526534830319E-3</v>
      </c>
      <c r="K73" s="47">
        <f t="shared" si="14"/>
        <v>7.2202487836583147E-3</v>
      </c>
      <c r="L73" s="47">
        <f t="shared" si="14"/>
        <v>1.030536671287729E-2</v>
      </c>
      <c r="M73" s="47">
        <f t="shared" si="14"/>
        <v>1.4087214552323443E-2</v>
      </c>
      <c r="N73" s="47">
        <f t="shared" si="14"/>
        <v>1.8541901830036654E-2</v>
      </c>
      <c r="O73" s="47">
        <f t="shared" si="14"/>
        <v>2.3646247682267366E-2</v>
      </c>
      <c r="P73" s="47">
        <f t="shared" si="14"/>
        <v>3.9431154199470485E-2</v>
      </c>
      <c r="Q73" s="47">
        <f t="shared" si="14"/>
        <v>5.2570671233079874E-2</v>
      </c>
      <c r="R73" s="47">
        <f t="shared" si="14"/>
        <v>5.935525360417386E-2</v>
      </c>
      <c r="S73" s="47">
        <f t="shared" si="14"/>
        <v>6.8372513516617925E-2</v>
      </c>
      <c r="T73" s="47">
        <f>T48*$A73*1000/8760</f>
        <v>7.7282931598989191E-2</v>
      </c>
      <c r="U73" s="47">
        <f>U48*$A73*1000/8760</f>
        <v>7.3195316963450385E-2</v>
      </c>
      <c r="V73" s="47">
        <f>V48*$A73*1000/8760</f>
        <v>7.6516213157105245E-2</v>
      </c>
      <c r="W73" s="47">
        <f>W48*$A73*1000/8760</f>
        <v>7.1505021191615767E-2</v>
      </c>
      <c r="X73" s="47">
        <f>X48*$A73*1000/8760</f>
        <v>7.9231755645547255E-2</v>
      </c>
      <c r="Y73" s="47">
        <f t="shared" si="17"/>
        <v>0.68245852317888744</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275">
        <f t="shared" si="12"/>
        <v>3.5693818331159219</v>
      </c>
      <c r="B74" s="157">
        <f t="shared" si="13"/>
        <v>59.041110281213108</v>
      </c>
      <c r="C74" s="21" t="str">
        <f t="shared" si="15"/>
        <v>Lodging</v>
      </c>
      <c r="D74" s="21" t="str">
        <f t="shared" si="16"/>
        <v>VRF-NEW-Lodging</v>
      </c>
      <c r="E74" s="47">
        <f t="shared" ref="E74:X78" si="18">E49*$A74*1000/8760</f>
        <v>6.2919013316616837E-4</v>
      </c>
      <c r="F74" s="47">
        <f t="shared" si="18"/>
        <v>1.8562034501772592E-3</v>
      </c>
      <c r="G74" s="47">
        <f t="shared" si="18"/>
        <v>2.9645054391265187E-3</v>
      </c>
      <c r="H74" s="47">
        <f t="shared" si="18"/>
        <v>5.7095199925545929E-3</v>
      </c>
      <c r="I74" s="47">
        <f t="shared" si="18"/>
        <v>8.42928377471093E-3</v>
      </c>
      <c r="J74" s="47">
        <f t="shared" si="18"/>
        <v>1.2860432073908214E-2</v>
      </c>
      <c r="K74" s="47">
        <f t="shared" si="18"/>
        <v>1.8853008404542265E-2</v>
      </c>
      <c r="L74" s="47">
        <f t="shared" si="18"/>
        <v>2.6881197119990152E-2</v>
      </c>
      <c r="M74" s="47">
        <f t="shared" si="18"/>
        <v>3.9746806354862572E-2</v>
      </c>
      <c r="N74" s="47">
        <f t="shared" si="18"/>
        <v>5.5957790132066913E-2</v>
      </c>
      <c r="O74" s="47">
        <f t="shared" si="18"/>
        <v>8.1043010999792844E-2</v>
      </c>
      <c r="P74" s="47">
        <f t="shared" si="18"/>
        <v>0.17229363074825815</v>
      </c>
      <c r="Q74" s="47">
        <f t="shared" si="18"/>
        <v>0.24021702850804397</v>
      </c>
      <c r="R74" s="47">
        <f t="shared" si="18"/>
        <v>0.28238657331866579</v>
      </c>
      <c r="S74" s="47">
        <f t="shared" si="18"/>
        <v>0.32000948790633843</v>
      </c>
      <c r="T74" s="47">
        <f t="shared" si="18"/>
        <v>0.36428730141106153</v>
      </c>
      <c r="U74" s="47">
        <f t="shared" si="18"/>
        <v>0.32624747268134102</v>
      </c>
      <c r="V74" s="47">
        <f t="shared" si="18"/>
        <v>0.32754825175419217</v>
      </c>
      <c r="W74" s="47">
        <f t="shared" si="18"/>
        <v>0.31375394252572164</v>
      </c>
      <c r="X74" s="47">
        <f t="shared" si="18"/>
        <v>0.34014495741073503</v>
      </c>
      <c r="Y74" s="47">
        <f t="shared" si="17"/>
        <v>2.9418195941392566</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275">
        <f t="shared" si="12"/>
        <v>4.2670789979819048</v>
      </c>
      <c r="B75" s="157">
        <f t="shared" si="13"/>
        <v>91.757485553874048</v>
      </c>
      <c r="C75" s="21" t="str">
        <f t="shared" si="15"/>
        <v>Hospital</v>
      </c>
      <c r="D75" s="21" t="str">
        <f t="shared" si="16"/>
        <v>VRF-NEW-Hospital</v>
      </c>
      <c r="E75" s="47">
        <f t="shared" si="18"/>
        <v>2.1505821812270364E-4</v>
      </c>
      <c r="F75" s="47">
        <f t="shared" si="18"/>
        <v>5.5547114410175655E-4</v>
      </c>
      <c r="G75" s="47">
        <f t="shared" si="18"/>
        <v>1.0904349605755106E-3</v>
      </c>
      <c r="H75" s="47">
        <f t="shared" si="18"/>
        <v>1.7007788058797896E-3</v>
      </c>
      <c r="I75" s="47">
        <f t="shared" si="18"/>
        <v>2.0546014352005285E-3</v>
      </c>
      <c r="J75" s="47">
        <f t="shared" si="18"/>
        <v>2.8816332989361256E-3</v>
      </c>
      <c r="K75" s="47">
        <f t="shared" si="18"/>
        <v>4.0089515668071795E-3</v>
      </c>
      <c r="L75" s="47">
        <f t="shared" si="18"/>
        <v>5.0507772380712782E-3</v>
      </c>
      <c r="M75" s="47">
        <f t="shared" si="18"/>
        <v>6.9719195912796121E-3</v>
      </c>
      <c r="N75" s="47">
        <f t="shared" si="18"/>
        <v>9.7100545341379813E-3</v>
      </c>
      <c r="O75" s="47">
        <f t="shared" si="18"/>
        <v>1.4680743427798933E-2</v>
      </c>
      <c r="P75" s="47">
        <f t="shared" si="18"/>
        <v>2.1734107687812983E-2</v>
      </c>
      <c r="Q75" s="47">
        <f t="shared" si="18"/>
        <v>2.9470225060877413E-2</v>
      </c>
      <c r="R75" s="47">
        <f t="shared" si="18"/>
        <v>3.032276119560531E-2</v>
      </c>
      <c r="S75" s="47">
        <f t="shared" si="18"/>
        <v>3.2523750881606604E-2</v>
      </c>
      <c r="T75" s="47">
        <f t="shared" si="18"/>
        <v>3.4270485023626472E-2</v>
      </c>
      <c r="U75" s="47">
        <f t="shared" si="18"/>
        <v>3.3241729741062612E-2</v>
      </c>
      <c r="V75" s="47">
        <f t="shared" si="18"/>
        <v>3.248309943365596E-2</v>
      </c>
      <c r="W75" s="47">
        <f t="shared" si="18"/>
        <v>3.0591428867724087E-2</v>
      </c>
      <c r="X75" s="47">
        <f t="shared" si="18"/>
        <v>3.1202396440382776E-2</v>
      </c>
      <c r="Y75" s="47">
        <f t="shared" si="17"/>
        <v>0.3247604085532656</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275">
        <f t="shared" si="12"/>
        <v>3.6383563833066295</v>
      </c>
      <c r="B76" s="157">
        <f t="shared" si="13"/>
        <v>76.928661784160582</v>
      </c>
      <c r="C76" s="21" t="str">
        <f t="shared" si="15"/>
        <v>Residential Care</v>
      </c>
      <c r="D76" s="21" t="str">
        <f t="shared" si="16"/>
        <v>VRF-NEW-Residential Care</v>
      </c>
      <c r="E76" s="47">
        <f t="shared" si="18"/>
        <v>3.1960798361548529E-3</v>
      </c>
      <c r="F76" s="47">
        <f t="shared" si="18"/>
        <v>8.6816090163790525E-3</v>
      </c>
      <c r="G76" s="47">
        <f t="shared" si="18"/>
        <v>1.6694492125447595E-2</v>
      </c>
      <c r="H76" s="47">
        <f t="shared" si="18"/>
        <v>2.6586922363415748E-2</v>
      </c>
      <c r="I76" s="47">
        <f t="shared" si="18"/>
        <v>3.4447893849326984E-2</v>
      </c>
      <c r="J76" s="47">
        <f t="shared" si="18"/>
        <v>5.0901238706378825E-2</v>
      </c>
      <c r="K76" s="47">
        <f t="shared" si="18"/>
        <v>7.1158848805009473E-2</v>
      </c>
      <c r="L76" s="47">
        <f t="shared" si="18"/>
        <v>9.3555072137728665E-2</v>
      </c>
      <c r="M76" s="47">
        <f t="shared" si="18"/>
        <v>0.13530982538180092</v>
      </c>
      <c r="N76" s="47">
        <f t="shared" si="18"/>
        <v>0.18929813245499036</v>
      </c>
      <c r="O76" s="47">
        <f t="shared" si="18"/>
        <v>0.27589231827128241</v>
      </c>
      <c r="P76" s="47">
        <f t="shared" si="18"/>
        <v>0.41173641381682974</v>
      </c>
      <c r="Q76" s="47">
        <f t="shared" si="18"/>
        <v>0.53555314883448468</v>
      </c>
      <c r="R76" s="47">
        <f t="shared" si="18"/>
        <v>0.55002081151605808</v>
      </c>
      <c r="S76" s="47">
        <f t="shared" si="18"/>
        <v>0.62597441579498958</v>
      </c>
      <c r="T76" s="47">
        <f t="shared" si="18"/>
        <v>0.6594728040910155</v>
      </c>
      <c r="U76" s="47">
        <f t="shared" si="18"/>
        <v>0.6378792511562007</v>
      </c>
      <c r="V76" s="47">
        <f t="shared" si="18"/>
        <v>0.64634484448027518</v>
      </c>
      <c r="W76" s="47">
        <f t="shared" si="18"/>
        <v>0.63320527614018607</v>
      </c>
      <c r="X76" s="47">
        <f t="shared" si="18"/>
        <v>0.6319378610905646</v>
      </c>
      <c r="Y76" s="47">
        <f t="shared" si="17"/>
        <v>6.23784725986852</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275">
        <f t="shared" si="12"/>
        <v>3.8708232647174103</v>
      </c>
      <c r="B77" s="157">
        <f t="shared" si="13"/>
        <v>51.810613657201095</v>
      </c>
      <c r="C77" s="21" t="str">
        <f t="shared" si="15"/>
        <v>Assembly</v>
      </c>
      <c r="D77" s="21" t="str">
        <f t="shared" si="16"/>
        <v>VRF-NEW-Assembly</v>
      </c>
      <c r="E77" s="47">
        <f t="shared" si="18"/>
        <v>7.517004367232267E-4</v>
      </c>
      <c r="F77" s="47">
        <f t="shared" si="18"/>
        <v>2.2432766495154594E-3</v>
      </c>
      <c r="G77" s="47">
        <f t="shared" si="18"/>
        <v>3.4965787741909706E-3</v>
      </c>
      <c r="H77" s="47">
        <f t="shared" si="18"/>
        <v>7.5665327319322066E-3</v>
      </c>
      <c r="I77" s="47">
        <f t="shared" si="18"/>
        <v>1.1403527177020383E-2</v>
      </c>
      <c r="J77" s="47">
        <f t="shared" si="18"/>
        <v>1.7109472114363235E-2</v>
      </c>
      <c r="K77" s="47">
        <f t="shared" si="18"/>
        <v>1.773360726524217E-2</v>
      </c>
      <c r="L77" s="47">
        <f t="shared" si="18"/>
        <v>2.6819415976126987E-2</v>
      </c>
      <c r="M77" s="47">
        <f t="shared" si="18"/>
        <v>5.5680928530224834E-2</v>
      </c>
      <c r="N77" s="47">
        <f t="shared" si="18"/>
        <v>0.10236212311136735</v>
      </c>
      <c r="O77" s="47">
        <f t="shared" si="18"/>
        <v>0.14428112769867937</v>
      </c>
      <c r="P77" s="47">
        <f t="shared" si="18"/>
        <v>0.21722354281354214</v>
      </c>
      <c r="Q77" s="47">
        <f t="shared" si="18"/>
        <v>0.33788297339791767</v>
      </c>
      <c r="R77" s="47">
        <f t="shared" si="18"/>
        <v>0.43050529530232584</v>
      </c>
      <c r="S77" s="47">
        <f t="shared" si="18"/>
        <v>0.51211481864164643</v>
      </c>
      <c r="T77" s="47">
        <f t="shared" si="18"/>
        <v>0.54233012512607826</v>
      </c>
      <c r="U77" s="47">
        <f t="shared" si="18"/>
        <v>0.54688503387676524</v>
      </c>
      <c r="V77" s="47">
        <f t="shared" si="18"/>
        <v>0.55548386439383557</v>
      </c>
      <c r="W77" s="47">
        <f t="shared" si="18"/>
        <v>0.56022830648453581</v>
      </c>
      <c r="X77" s="47">
        <f t="shared" si="18"/>
        <v>0.54913128778963038</v>
      </c>
      <c r="Y77" s="47">
        <f t="shared" si="17"/>
        <v>4.6412335382916634</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275">
        <f t="shared" si="12"/>
        <v>4.0110508252772741</v>
      </c>
      <c r="B78" s="157">
        <f t="shared" si="13"/>
        <v>49.919824778251396</v>
      </c>
      <c r="C78" s="21" t="str">
        <f t="shared" si="15"/>
        <v>Other</v>
      </c>
      <c r="D78" s="21" t="str">
        <f t="shared" si="16"/>
        <v>VRF-NEW-Other</v>
      </c>
      <c r="E78" s="47">
        <f t="shared" si="18"/>
        <v>1.006514897090654E-2</v>
      </c>
      <c r="F78" s="47">
        <f t="shared" si="18"/>
        <v>2.5160462632187169E-2</v>
      </c>
      <c r="G78" s="47">
        <f t="shared" si="18"/>
        <v>5.1966194733418222E-2</v>
      </c>
      <c r="H78" s="47">
        <f t="shared" si="18"/>
        <v>9.1217870214343647E-2</v>
      </c>
      <c r="I78" s="47">
        <f t="shared" si="18"/>
        <v>0.12149002771101486</v>
      </c>
      <c r="J78" s="47">
        <f t="shared" si="18"/>
        <v>0.21473792991582552</v>
      </c>
      <c r="K78" s="47">
        <f t="shared" si="18"/>
        <v>0.31584589078411723</v>
      </c>
      <c r="L78" s="47">
        <f t="shared" si="18"/>
        <v>0.49030522333391496</v>
      </c>
      <c r="M78" s="47">
        <f t="shared" si="18"/>
        <v>0.73087751162482517</v>
      </c>
      <c r="N78" s="47">
        <f t="shared" si="18"/>
        <v>0.93898361734188995</v>
      </c>
      <c r="O78" s="47">
        <f t="shared" si="18"/>
        <v>1.3444405609471122</v>
      </c>
      <c r="P78" s="47">
        <f t="shared" si="18"/>
        <v>1.7492784566786501</v>
      </c>
      <c r="Q78" s="47">
        <f t="shared" si="18"/>
        <v>2.1177369614545114</v>
      </c>
      <c r="R78" s="47">
        <f t="shared" si="18"/>
        <v>2.2686498102666697</v>
      </c>
      <c r="S78" s="47">
        <f t="shared" si="18"/>
        <v>2.7133511693180465</v>
      </c>
      <c r="T78" s="47">
        <f t="shared" si="18"/>
        <v>2.6543602414345879</v>
      </c>
      <c r="U78" s="47">
        <f t="shared" si="18"/>
        <v>2.9132360457700464</v>
      </c>
      <c r="V78" s="47">
        <f t="shared" si="18"/>
        <v>2.8740391954199516</v>
      </c>
      <c r="W78" s="47">
        <f t="shared" si="18"/>
        <v>2.7843658866630574</v>
      </c>
      <c r="X78" s="47">
        <f t="shared" si="18"/>
        <v>2.7245617940812052</v>
      </c>
      <c r="Y78" s="47">
        <f t="shared" si="17"/>
        <v>27.134669999296278</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8"/>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1"/>
      <c r="E80" s="41">
        <f>SUM(E61:E79)</f>
        <v>2.0142384627475408E-2</v>
      </c>
      <c r="F80" s="41">
        <f t="shared" ref="F80:X80" si="19">SUM(F61:F79)</f>
        <v>5.1514727327730409E-2</v>
      </c>
      <c r="G80" s="41">
        <f t="shared" si="19"/>
        <v>0.10342539874384461</v>
      </c>
      <c r="H80" s="41">
        <f t="shared" si="19"/>
        <v>0.19062523342248058</v>
      </c>
      <c r="I80" s="41">
        <f t="shared" si="19"/>
        <v>0.27151748226999378</v>
      </c>
      <c r="J80" s="41">
        <f t="shared" si="19"/>
        <v>0.42337504799970527</v>
      </c>
      <c r="K80" s="41">
        <f t="shared" si="19"/>
        <v>0.6640858944288266</v>
      </c>
      <c r="L80" s="41">
        <f t="shared" si="19"/>
        <v>0.9735673063445468</v>
      </c>
      <c r="M80" s="41">
        <f t="shared" si="19"/>
        <v>1.4413926471369685</v>
      </c>
      <c r="N80" s="41">
        <f t="shared" si="19"/>
        <v>1.9756945687557241</v>
      </c>
      <c r="O80" s="41">
        <f t="shared" si="19"/>
        <v>2.7390736426730911</v>
      </c>
      <c r="P80" s="41">
        <f t="shared" si="19"/>
        <v>3.7706892561341476</v>
      </c>
      <c r="Q80" s="41">
        <f t="shared" si="19"/>
        <v>4.7981547268533795</v>
      </c>
      <c r="R80" s="41">
        <f t="shared" si="19"/>
        <v>5.222765348082012</v>
      </c>
      <c r="S80" s="41">
        <f t="shared" si="19"/>
        <v>6.1631975816586593</v>
      </c>
      <c r="T80" s="41">
        <f t="shared" si="19"/>
        <v>6.2646307623056678</v>
      </c>
      <c r="U80" s="41">
        <f t="shared" si="19"/>
        <v>6.6265042635808484</v>
      </c>
      <c r="V80" s="41">
        <f t="shared" si="19"/>
        <v>6.4744189817128248</v>
      </c>
      <c r="W80" s="41">
        <f t="shared" si="19"/>
        <v>6.4087707029557386</v>
      </c>
      <c r="X80" s="41">
        <f t="shared" si="19"/>
        <v>6.505482752890611</v>
      </c>
      <c r="Y80" s="41">
        <f>SUM(Y61:Y79)</f>
        <v>61.089028709904277</v>
      </c>
      <c r="Z80" s="41"/>
      <c r="AA80" s="41"/>
      <c r="AB80" s="95"/>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0" t="s">
        <v>259</v>
      </c>
      <c r="B83" s="10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20"/>
      <c r="D84" s="120"/>
      <c r="E84" s="93">
        <f>E59</f>
        <v>2016</v>
      </c>
      <c r="F84" s="93">
        <f t="shared" ref="F84:X84" si="20">F59</f>
        <v>2017</v>
      </c>
      <c r="G84" s="93">
        <f t="shared" si="20"/>
        <v>2018</v>
      </c>
      <c r="H84" s="93">
        <f t="shared" si="20"/>
        <v>2019</v>
      </c>
      <c r="I84" s="93">
        <f t="shared" si="20"/>
        <v>2020</v>
      </c>
      <c r="J84" s="93">
        <f t="shared" si="20"/>
        <v>2021</v>
      </c>
      <c r="K84" s="93">
        <f t="shared" si="20"/>
        <v>2022</v>
      </c>
      <c r="L84" s="93">
        <f t="shared" si="20"/>
        <v>2023</v>
      </c>
      <c r="M84" s="93">
        <f t="shared" si="20"/>
        <v>2024</v>
      </c>
      <c r="N84" s="93">
        <f t="shared" si="20"/>
        <v>2025</v>
      </c>
      <c r="O84" s="93">
        <f t="shared" si="20"/>
        <v>2026</v>
      </c>
      <c r="P84" s="93">
        <f t="shared" si="20"/>
        <v>2027</v>
      </c>
      <c r="Q84" s="93">
        <f t="shared" si="20"/>
        <v>2028</v>
      </c>
      <c r="R84" s="93">
        <f t="shared" si="20"/>
        <v>2029</v>
      </c>
      <c r="S84" s="93">
        <f t="shared" si="20"/>
        <v>2030</v>
      </c>
      <c r="T84" s="93">
        <f t="shared" si="20"/>
        <v>2031</v>
      </c>
      <c r="U84" s="93">
        <f t="shared" si="20"/>
        <v>2032</v>
      </c>
      <c r="V84" s="93">
        <f t="shared" si="20"/>
        <v>2033</v>
      </c>
      <c r="W84" s="93">
        <f t="shared" si="20"/>
        <v>2034</v>
      </c>
      <c r="X84" s="93">
        <f t="shared" si="20"/>
        <v>2035</v>
      </c>
      <c r="Y84" s="93"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1" t="s">
        <v>256</v>
      </c>
      <c r="D85" s="121" t="s">
        <v>256</v>
      </c>
      <c r="E85" s="94" t="str">
        <f>CONCATENATE("aMW_",E$11)</f>
        <v>aMW_2016</v>
      </c>
      <c r="F85" s="94" t="str">
        <f t="shared" ref="F85:X85" si="21">CONCATENATE("aMW_",F$11)</f>
        <v>aMW_2017</v>
      </c>
      <c r="G85" s="94" t="str">
        <f t="shared" si="21"/>
        <v>aMW_2018</v>
      </c>
      <c r="H85" s="94" t="str">
        <f t="shared" si="21"/>
        <v>aMW_2019</v>
      </c>
      <c r="I85" s="94" t="str">
        <f t="shared" si="21"/>
        <v>aMW_2020</v>
      </c>
      <c r="J85" s="94" t="str">
        <f t="shared" si="21"/>
        <v>aMW_2021</v>
      </c>
      <c r="K85" s="94" t="str">
        <f t="shared" si="21"/>
        <v>aMW_2022</v>
      </c>
      <c r="L85" s="94" t="str">
        <f t="shared" si="21"/>
        <v>aMW_2023</v>
      </c>
      <c r="M85" s="94" t="str">
        <f t="shared" si="21"/>
        <v>aMW_2024</v>
      </c>
      <c r="N85" s="94" t="str">
        <f t="shared" si="21"/>
        <v>aMW_2025</v>
      </c>
      <c r="O85" s="94" t="str">
        <f t="shared" si="21"/>
        <v>aMW_2026</v>
      </c>
      <c r="P85" s="94" t="str">
        <f t="shared" si="21"/>
        <v>aMW_2027</v>
      </c>
      <c r="Q85" s="94" t="str">
        <f t="shared" si="21"/>
        <v>aMW_2028</v>
      </c>
      <c r="R85" s="94" t="str">
        <f t="shared" si="21"/>
        <v>aMW_2029</v>
      </c>
      <c r="S85" s="94" t="str">
        <f t="shared" si="21"/>
        <v>aMW_2030</v>
      </c>
      <c r="T85" s="94" t="str">
        <f t="shared" si="21"/>
        <v>aMW_2031</v>
      </c>
      <c r="U85" s="94" t="str">
        <f t="shared" si="21"/>
        <v>aMW_2032</v>
      </c>
      <c r="V85" s="94" t="str">
        <f t="shared" si="21"/>
        <v>aMW_2033</v>
      </c>
      <c r="W85" s="94" t="str">
        <f t="shared" si="21"/>
        <v>aMW_2034</v>
      </c>
      <c r="X85" s="94" t="str">
        <f t="shared" si="21"/>
        <v>aMW_2035</v>
      </c>
      <c r="Y85" s="94" t="s">
        <v>410</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1" t="s">
        <v>50</v>
      </c>
      <c r="C86" s="116" t="s">
        <v>260</v>
      </c>
      <c r="D86" s="116" t="s">
        <v>261</v>
      </c>
      <c r="E86" s="47">
        <f>DSUM($B$60:$Y$78,E$60,$C$85:$D86)</f>
        <v>0</v>
      </c>
      <c r="F86" s="47">
        <f>DSUM($B$60:$Y$78,F$60,$C$85:$D86)</f>
        <v>0</v>
      </c>
      <c r="G86" s="47">
        <f>DSUM($B$60:$Y$78,G$60,$C$85:$D86)</f>
        <v>0</v>
      </c>
      <c r="H86" s="47">
        <f>DSUM($B$60:$Y$78,H$60,$C$85:$D86)</f>
        <v>0</v>
      </c>
      <c r="I86" s="47">
        <f>DSUM($B$60:$Y$78,I$60,$C$85:$D86)</f>
        <v>0</v>
      </c>
      <c r="J86" s="47">
        <f>DSUM($B$60:$Y$78,J$60,$C$85:$D86)</f>
        <v>0</v>
      </c>
      <c r="K86" s="47">
        <f>DSUM($B$60:$Y$78,K$60,$C$85:$D86)</f>
        <v>0</v>
      </c>
      <c r="L86" s="47">
        <f>DSUM($B$60:$Y$78,L$60,$C$85:$D86)</f>
        <v>0</v>
      </c>
      <c r="M86" s="47">
        <f>DSUM($B$60:$Y$78,M$60,$C$85:$D86)</f>
        <v>0</v>
      </c>
      <c r="N86" s="47">
        <f>DSUM($B$60:$Y$78,N$60,$C$85:$D86)</f>
        <v>0</v>
      </c>
      <c r="O86" s="47">
        <f>DSUM($B$60:$Y$78,O$60,$C$85:$D86)</f>
        <v>0</v>
      </c>
      <c r="P86" s="47">
        <f>DSUM($B$60:$Y$78,P$60,$C$85:$D86)</f>
        <v>0</v>
      </c>
      <c r="Q86" s="47">
        <f>DSUM($B$60:$Y$78,Q$60,$C$85:$D86)</f>
        <v>0</v>
      </c>
      <c r="R86" s="47">
        <f>DSUM($B$60:$Y$78,R$60,$C$85:$D86)</f>
        <v>0</v>
      </c>
      <c r="S86" s="47">
        <f>DSUM($B$60:$Y$78,S$60,$C$85:$D86)</f>
        <v>0</v>
      </c>
      <c r="T86" s="47">
        <f>DSUM($B$60:$Y$78,T$60,$C$85:$D86)</f>
        <v>0</v>
      </c>
      <c r="U86" s="47">
        <f>DSUM($B$60:$Y$78,U$60,$C$85:$D86)</f>
        <v>0</v>
      </c>
      <c r="V86" s="47">
        <f>DSUM($B$60:$Y$78,V$60,$C$85:$D86)</f>
        <v>0</v>
      </c>
      <c r="W86" s="47">
        <f>DSUM($B$60:$Y$78,W$60,$C$85:$D86)</f>
        <v>0</v>
      </c>
      <c r="X86" s="47">
        <f>DSUM($B$60:$Y$78,X$60,$C$85:$D86)</f>
        <v>0</v>
      </c>
      <c r="Y86" s="47">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1" t="s">
        <v>51</v>
      </c>
      <c r="C87" s="116" t="s">
        <v>262</v>
      </c>
      <c r="D87" s="116" t="s">
        <v>263</v>
      </c>
      <c r="E87" s="47">
        <f>DSUM($B$60:$Y$78,E$60,$C$85:$D87)</f>
        <v>0</v>
      </c>
      <c r="F87" s="47">
        <f>DSUM($B$60:$Y$78,F$60,$C$85:$D87)</f>
        <v>0</v>
      </c>
      <c r="G87" s="47">
        <f>DSUM($B$60:$Y$78,G$60,$C$85:$D87)</f>
        <v>0</v>
      </c>
      <c r="H87" s="47">
        <f>DSUM($B$60:$Y$78,H$60,$C$85:$D87)</f>
        <v>0</v>
      </c>
      <c r="I87" s="47">
        <f>DSUM($B$60:$Y$78,I$60,$C$85:$D87)</f>
        <v>0</v>
      </c>
      <c r="J87" s="47">
        <f>DSUM($B$60:$Y$78,J$60,$C$85:$D87)</f>
        <v>0</v>
      </c>
      <c r="K87" s="47">
        <f>DSUM($B$60:$Y$78,K$60,$C$85:$D87)</f>
        <v>0</v>
      </c>
      <c r="L87" s="47">
        <f>DSUM($B$60:$Y$78,L$60,$C$85:$D87)</f>
        <v>0</v>
      </c>
      <c r="M87" s="47">
        <f>DSUM($B$60:$Y$78,M$60,$C$85:$D87)</f>
        <v>0</v>
      </c>
      <c r="N87" s="47">
        <f>DSUM($B$60:$Y$78,N$60,$C$85:$D87)</f>
        <v>0</v>
      </c>
      <c r="O87" s="47">
        <f>DSUM($B$60:$Y$78,O$60,$C$85:$D87)</f>
        <v>0</v>
      </c>
      <c r="P87" s="47">
        <f>DSUM($B$60:$Y$78,P$60,$C$85:$D87)</f>
        <v>0</v>
      </c>
      <c r="Q87" s="47">
        <f>DSUM($B$60:$Y$78,Q$60,$C$85:$D87)</f>
        <v>0</v>
      </c>
      <c r="R87" s="47">
        <f>DSUM($B$60:$Y$78,R$60,$C$85:$D87)</f>
        <v>0</v>
      </c>
      <c r="S87" s="47">
        <f>DSUM($B$60:$Y$78,S$60,$C$85:$D87)</f>
        <v>0</v>
      </c>
      <c r="T87" s="47">
        <f>DSUM($B$60:$Y$78,T$60,$C$85:$D87)</f>
        <v>0</v>
      </c>
      <c r="U87" s="47">
        <f>DSUM($B$60:$Y$78,U$60,$C$85:$D87)</f>
        <v>0</v>
      </c>
      <c r="V87" s="47">
        <f>DSUM($B$60:$Y$78,V$60,$C$85:$D87)</f>
        <v>0</v>
      </c>
      <c r="W87" s="47">
        <f>DSUM($B$60:$Y$78,W$60,$C$85:$D87)</f>
        <v>0</v>
      </c>
      <c r="X87" s="47">
        <f>DSUM($B$60:$Y$78,X$60,$C$85:$D87)</f>
        <v>0</v>
      </c>
      <c r="Y87" s="47">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1" t="s">
        <v>52</v>
      </c>
      <c r="C88" s="116" t="s">
        <v>264</v>
      </c>
      <c r="D88" s="116" t="s">
        <v>265</v>
      </c>
      <c r="E88" s="47">
        <f>DSUM($B$60:$Y$78,E$60,$C$85:$D88)</f>
        <v>0</v>
      </c>
      <c r="F88" s="47">
        <f>DSUM($B$60:$Y$78,F$60,$C$85:$D88)</f>
        <v>0</v>
      </c>
      <c r="G88" s="47">
        <f>DSUM($B$60:$Y$78,G$60,$C$85:$D88)</f>
        <v>0</v>
      </c>
      <c r="H88" s="47">
        <f>DSUM($B$60:$Y$78,H$60,$C$85:$D88)</f>
        <v>0</v>
      </c>
      <c r="I88" s="47">
        <f>DSUM($B$60:$Y$78,I$60,$C$85:$D88)</f>
        <v>0</v>
      </c>
      <c r="J88" s="47">
        <f>DSUM($B$60:$Y$78,J$60,$C$85:$D88)</f>
        <v>0</v>
      </c>
      <c r="K88" s="47">
        <f>DSUM($B$60:$Y$78,K$60,$C$85:$D88)</f>
        <v>0</v>
      </c>
      <c r="L88" s="47">
        <f>DSUM($B$60:$Y$78,L$60,$C$85:$D88)</f>
        <v>0</v>
      </c>
      <c r="M88" s="47">
        <f>DSUM($B$60:$Y$78,M$60,$C$85:$D88)</f>
        <v>0</v>
      </c>
      <c r="N88" s="47">
        <f>DSUM($B$60:$Y$78,N$60,$C$85:$D88)</f>
        <v>0</v>
      </c>
      <c r="O88" s="47">
        <f>DSUM($B$60:$Y$78,O$60,$C$85:$D88)</f>
        <v>0</v>
      </c>
      <c r="P88" s="47">
        <f>DSUM($B$60:$Y$78,P$60,$C$85:$D88)</f>
        <v>0</v>
      </c>
      <c r="Q88" s="47">
        <f>DSUM($B$60:$Y$78,Q$60,$C$85:$D88)</f>
        <v>0</v>
      </c>
      <c r="R88" s="47">
        <f>DSUM($B$60:$Y$78,R$60,$C$85:$D88)</f>
        <v>0</v>
      </c>
      <c r="S88" s="47">
        <f>DSUM($B$60:$Y$78,S$60,$C$85:$D88)</f>
        <v>0</v>
      </c>
      <c r="T88" s="47">
        <f>DSUM($B$60:$Y$78,T$60,$C$85:$D88)</f>
        <v>0</v>
      </c>
      <c r="U88" s="47">
        <f>DSUM($B$60:$Y$78,U$60,$C$85:$D88)</f>
        <v>0</v>
      </c>
      <c r="V88" s="47">
        <f>DSUM($B$60:$Y$78,V$60,$C$85:$D88)</f>
        <v>0</v>
      </c>
      <c r="W88" s="47">
        <f>DSUM($B$60:$Y$78,W$60,$C$85:$D88)</f>
        <v>0</v>
      </c>
      <c r="X88" s="47">
        <f>DSUM($B$60:$Y$78,X$60,$C$85:$D88)</f>
        <v>0</v>
      </c>
      <c r="Y88" s="47">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1" t="s">
        <v>53</v>
      </c>
      <c r="C89" s="116" t="s">
        <v>266</v>
      </c>
      <c r="D89" s="116" t="s">
        <v>267</v>
      </c>
      <c r="E89" s="47">
        <f>DSUM($B$60:$Y$78,E$60,$C$85:$D89)</f>
        <v>0</v>
      </c>
      <c r="F89" s="47">
        <f>DSUM($B$60:$Y$78,F$60,$C$85:$D89)</f>
        <v>0</v>
      </c>
      <c r="G89" s="47">
        <f>DSUM($B$60:$Y$78,G$60,$C$85:$D89)</f>
        <v>0</v>
      </c>
      <c r="H89" s="47">
        <f>DSUM($B$60:$Y$78,H$60,$C$85:$D89)</f>
        <v>0</v>
      </c>
      <c r="I89" s="47">
        <f>DSUM($B$60:$Y$78,I$60,$C$85:$D89)</f>
        <v>0</v>
      </c>
      <c r="J89" s="47">
        <f>DSUM($B$60:$Y$78,J$60,$C$85:$D89)</f>
        <v>0</v>
      </c>
      <c r="K89" s="47">
        <f>DSUM($B$60:$Y$78,K$60,$C$85:$D89)</f>
        <v>0</v>
      </c>
      <c r="L89" s="47">
        <f>DSUM($B$60:$Y$78,L$60,$C$85:$D89)</f>
        <v>0</v>
      </c>
      <c r="M89" s="47">
        <f>DSUM($B$60:$Y$78,M$60,$C$85:$D89)</f>
        <v>0</v>
      </c>
      <c r="N89" s="47">
        <f>DSUM($B$60:$Y$78,N$60,$C$85:$D89)</f>
        <v>0</v>
      </c>
      <c r="O89" s="47">
        <f>DSUM($B$60:$Y$78,O$60,$C$85:$D89)</f>
        <v>0</v>
      </c>
      <c r="P89" s="47">
        <f>DSUM($B$60:$Y$78,P$60,$C$85:$D89)</f>
        <v>0</v>
      </c>
      <c r="Q89" s="47">
        <f>DSUM($B$60:$Y$78,Q$60,$C$85:$D89)</f>
        <v>0</v>
      </c>
      <c r="R89" s="47">
        <f>DSUM($B$60:$Y$78,R$60,$C$85:$D89)</f>
        <v>0</v>
      </c>
      <c r="S89" s="47">
        <f>DSUM($B$60:$Y$78,S$60,$C$85:$D89)</f>
        <v>0</v>
      </c>
      <c r="T89" s="47">
        <f>DSUM($B$60:$Y$78,T$60,$C$85:$D89)</f>
        <v>0</v>
      </c>
      <c r="U89" s="47">
        <f>DSUM($B$60:$Y$78,U$60,$C$85:$D89)</f>
        <v>0</v>
      </c>
      <c r="V89" s="47">
        <f>DSUM($B$60:$Y$78,V$60,$C$85:$D89)</f>
        <v>0</v>
      </c>
      <c r="W89" s="47">
        <f>DSUM($B$60:$Y$78,W$60,$C$85:$D89)</f>
        <v>0</v>
      </c>
      <c r="X89" s="47">
        <f>DSUM($B$60:$Y$78,X$60,$C$85:$D89)</f>
        <v>0</v>
      </c>
      <c r="Y89" s="47">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1" t="s">
        <v>54</v>
      </c>
      <c r="C90" s="116" t="s">
        <v>268</v>
      </c>
      <c r="D90" s="116" t="s">
        <v>269</v>
      </c>
      <c r="E90" s="47">
        <f>DSUM($B$60:$Y$78,E$60,$C$85:$D90)</f>
        <v>1.0118719229109474E-3</v>
      </c>
      <c r="F90" s="47">
        <f>DSUM($B$60:$Y$78,F$60,$C$85:$D90)</f>
        <v>2.2220010499595833E-3</v>
      </c>
      <c r="G90" s="47">
        <f>DSUM($B$60:$Y$78,G$60,$C$85:$D90)</f>
        <v>4.9608076352379181E-3</v>
      </c>
      <c r="H90" s="47">
        <f>DSUM($B$60:$Y$78,H$60,$C$85:$D90)</f>
        <v>1.0941125839454903E-2</v>
      </c>
      <c r="I90" s="47">
        <f>DSUM($B$60:$Y$78,I$60,$C$85:$D90)</f>
        <v>1.7975400317489017E-2</v>
      </c>
      <c r="J90" s="47">
        <f>DSUM($B$60:$Y$78,J$60,$C$85:$D90)</f>
        <v>2.2089347520751999E-2</v>
      </c>
      <c r="K90" s="47">
        <f>DSUM($B$60:$Y$78,K$60,$C$85:$D90)</f>
        <v>4.552641823260517E-2</v>
      </c>
      <c r="L90" s="47">
        <f>DSUM($B$60:$Y$78,L$60,$C$85:$D90)</f>
        <v>5.7186294380128899E-2</v>
      </c>
      <c r="M90" s="47">
        <f>DSUM($B$60:$Y$78,M$60,$C$85:$D90)</f>
        <v>7.4668520435613256E-2</v>
      </c>
      <c r="N90" s="47">
        <f>DSUM($B$60:$Y$78,N$60,$C$85:$D90)</f>
        <v>0.1130220294761082</v>
      </c>
      <c r="O90" s="47">
        <f>DSUM($B$60:$Y$78,O$60,$C$85:$D90)</f>
        <v>0.14369863527214397</v>
      </c>
      <c r="P90" s="47">
        <f>DSUM($B$60:$Y$78,P$60,$C$85:$D90)</f>
        <v>0.18919226248913318</v>
      </c>
      <c r="Q90" s="47">
        <f>DSUM($B$60:$Y$78,Q$60,$C$85:$D90)</f>
        <v>0.24249960114240549</v>
      </c>
      <c r="R90" s="47">
        <f>DSUM($B$60:$Y$78,R$60,$C$85:$D90)</f>
        <v>0.26109201242931351</v>
      </c>
      <c r="S90" s="47">
        <f>DSUM($B$60:$Y$78,S$60,$C$85:$D90)</f>
        <v>0.32334633342138097</v>
      </c>
      <c r="T90" s="47">
        <f>DSUM($B$60:$Y$78,T$60,$C$85:$D90)</f>
        <v>0.33114498613995552</v>
      </c>
      <c r="U90" s="47">
        <f>DSUM($B$60:$Y$78,U$60,$C$85:$D90)</f>
        <v>0.35959134185849551</v>
      </c>
      <c r="V90" s="47">
        <f>DSUM($B$60:$Y$78,V$60,$C$85:$D90)</f>
        <v>0.33105242899925635</v>
      </c>
      <c r="W90" s="47">
        <f>DSUM($B$60:$Y$78,W$60,$C$85:$D90)</f>
        <v>0.3374663373275697</v>
      </c>
      <c r="X90" s="47">
        <f>DSUM($B$60:$Y$78,X$60,$C$85:$D90)</f>
        <v>0.36711917190483906</v>
      </c>
      <c r="Y90" s="47">
        <f>DSUM($B$60:$Y$78,Y$60,$C$85:$D90)</f>
        <v>3.2358069277947528</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1" t="s">
        <v>55</v>
      </c>
      <c r="C91" s="116" t="s">
        <v>270</v>
      </c>
      <c r="D91" s="116" t="s">
        <v>271</v>
      </c>
      <c r="E91" s="47">
        <f>DSUM($B$60:$Y$78,E$60,$C$85:$D91)</f>
        <v>1.1077020893817489E-2</v>
      </c>
      <c r="F91" s="47">
        <f>DSUM($B$60:$Y$78,F$60,$C$85:$D91)</f>
        <v>2.7382463682146752E-2</v>
      </c>
      <c r="G91" s="47">
        <f>DSUM($B$60:$Y$78,G$60,$C$85:$D91)</f>
        <v>5.6927002368656138E-2</v>
      </c>
      <c r="H91" s="47">
        <f>DSUM($B$60:$Y$78,H$60,$C$85:$D91)</f>
        <v>0.10215899605379855</v>
      </c>
      <c r="I91" s="47">
        <f>DSUM($B$60:$Y$78,I$60,$C$85:$D91)</f>
        <v>0.13946542802850387</v>
      </c>
      <c r="J91" s="47">
        <f>DSUM($B$60:$Y$78,J$60,$C$85:$D91)</f>
        <v>0.23682727743657753</v>
      </c>
      <c r="K91" s="47">
        <f>DSUM($B$60:$Y$78,K$60,$C$85:$D91)</f>
        <v>0.3613723090167224</v>
      </c>
      <c r="L91" s="47">
        <f>DSUM($B$60:$Y$78,L$60,$C$85:$D91)</f>
        <v>0.54749151771404381</v>
      </c>
      <c r="M91" s="47">
        <f>DSUM($B$60:$Y$78,M$60,$C$85:$D91)</f>
        <v>0.8055460320604384</v>
      </c>
      <c r="N91" s="47">
        <f>DSUM($B$60:$Y$78,N$60,$C$85:$D91)</f>
        <v>1.0520056468179981</v>
      </c>
      <c r="O91" s="47">
        <f>DSUM($B$60:$Y$78,O$60,$C$85:$D91)</f>
        <v>1.4881391962192561</v>
      </c>
      <c r="P91" s="47">
        <f>DSUM($B$60:$Y$78,P$60,$C$85:$D91)</f>
        <v>1.9384707191677832</v>
      </c>
      <c r="Q91" s="47">
        <f>DSUM($B$60:$Y$78,Q$60,$C$85:$D91)</f>
        <v>2.3602365625969171</v>
      </c>
      <c r="R91" s="47">
        <f>DSUM($B$60:$Y$78,R$60,$C$85:$D91)</f>
        <v>2.5297418226959834</v>
      </c>
      <c r="S91" s="47">
        <f>DSUM($B$60:$Y$78,S$60,$C$85:$D91)</f>
        <v>3.0366975027394276</v>
      </c>
      <c r="T91" s="47">
        <f>DSUM($B$60:$Y$78,T$60,$C$85:$D91)</f>
        <v>2.9855052275745435</v>
      </c>
      <c r="U91" s="47">
        <f>DSUM($B$60:$Y$78,U$60,$C$85:$D91)</f>
        <v>3.2728273876285421</v>
      </c>
      <c r="V91" s="47">
        <f>DSUM($B$60:$Y$78,V$60,$C$85:$D91)</f>
        <v>3.2050916244192078</v>
      </c>
      <c r="W91" s="47">
        <f>DSUM($B$60:$Y$78,W$60,$C$85:$D91)</f>
        <v>3.1218322239906273</v>
      </c>
      <c r="X91" s="47">
        <f>DSUM($B$60:$Y$78,X$60,$C$85:$D91)</f>
        <v>3.0916809659860442</v>
      </c>
      <c r="Y91" s="47">
        <f>DSUM($B$60:$Y$78,Y$60,$C$85:$D91)</f>
        <v>30.37047692709103</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1" t="s">
        <v>56</v>
      </c>
      <c r="C92" s="116" t="s">
        <v>272</v>
      </c>
      <c r="D92" s="116" t="s">
        <v>273</v>
      </c>
      <c r="E92" s="47">
        <f>DSUM($B$60:$Y$78,E$60,$C$85:$D92)</f>
        <v>1.2457911463706884E-2</v>
      </c>
      <c r="F92" s="47">
        <f>DSUM($B$60:$Y$78,F$60,$C$85:$D92)</f>
        <v>3.1481943781839473E-2</v>
      </c>
      <c r="G92" s="47">
        <f>DSUM($B$60:$Y$78,G$60,$C$85:$D92)</f>
        <v>6.3388086581973632E-2</v>
      </c>
      <c r="H92" s="47">
        <f>DSUM($B$60:$Y$78,H$60,$C$85:$D92)</f>
        <v>0.11543504877828535</v>
      </c>
      <c r="I92" s="47">
        <f>DSUM($B$60:$Y$78,I$60,$C$85:$D92)</f>
        <v>0.15929823898023518</v>
      </c>
      <c r="J92" s="47">
        <f>DSUM($B$60:$Y$78,J$60,$C$85:$D92)</f>
        <v>0.26679718162484894</v>
      </c>
      <c r="K92" s="47">
        <f>DSUM($B$60:$Y$78,K$60,$C$85:$D92)</f>
        <v>0.39795892468650684</v>
      </c>
      <c r="L92" s="47">
        <f>DSUM($B$60:$Y$78,L$60,$C$85:$D92)</f>
        <v>0.60119213081016099</v>
      </c>
      <c r="M92" s="47">
        <f>DSUM($B$60:$Y$78,M$60,$C$85:$D92)</f>
        <v>0.90097376694552578</v>
      </c>
      <c r="N92" s="47">
        <f>DSUM($B$60:$Y$78,N$60,$C$85:$D92)</f>
        <v>1.2103255600614324</v>
      </c>
      <c r="O92" s="47">
        <f>DSUM($B$60:$Y$78,O$60,$C$85:$D92)</f>
        <v>1.7134633349177284</v>
      </c>
      <c r="P92" s="47">
        <f>DSUM($B$60:$Y$78,P$60,$C$85:$D92)</f>
        <v>2.3279878927295838</v>
      </c>
      <c r="Q92" s="47">
        <f>DSUM($B$60:$Y$78,Q$60,$C$85:$D92)</f>
        <v>2.9383365645028787</v>
      </c>
      <c r="R92" s="47">
        <f>DSUM($B$60:$Y$78,R$60,$C$85:$D92)</f>
        <v>3.2426336913169749</v>
      </c>
      <c r="S92" s="47">
        <f>DSUM($B$60:$Y$78,S$60,$C$85:$D92)</f>
        <v>3.8688218092874123</v>
      </c>
      <c r="T92" s="47">
        <f>DSUM($B$60:$Y$78,T$60,$C$85:$D92)</f>
        <v>3.8921226541116831</v>
      </c>
      <c r="U92" s="47">
        <f>DSUM($B$60:$Y$78,U$60,$C$85:$D92)</f>
        <v>4.1459598941866478</v>
      </c>
      <c r="V92" s="47">
        <f>DSUM($B$60:$Y$78,V$60,$C$85:$D92)</f>
        <v>4.0881237405672355</v>
      </c>
      <c r="W92" s="47">
        <f>DSUM($B$60:$Y$78,W$60,$C$85:$D92)</f>
        <v>3.9958144730008844</v>
      </c>
      <c r="X92" s="47">
        <f>DSUM($B$60:$Y$78,X$60,$C$85:$D92)</f>
        <v>3.9809572111864098</v>
      </c>
      <c r="Y92" s="47">
        <f>DSUM($B$60:$Y$78,Y$60,$C$85:$D92)</f>
        <v>37.953530059521952</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1" t="s">
        <v>57</v>
      </c>
      <c r="C93" s="116" t="s">
        <v>274</v>
      </c>
      <c r="D93" s="116" t="s">
        <v>275</v>
      </c>
      <c r="E93" s="47">
        <f>DSUM($B$60:$Y$78,E$60,$C$85:$D93)</f>
        <v>1.5576613549451319E-2</v>
      </c>
      <c r="F93" s="47">
        <f>DSUM($B$60:$Y$78,F$60,$C$85:$D93)</f>
        <v>3.8487914978657493E-2</v>
      </c>
      <c r="G93" s="47">
        <f>DSUM($B$60:$Y$78,G$60,$C$85:$D93)</f>
        <v>7.876122460779704E-2</v>
      </c>
      <c r="H93" s="47">
        <f>DSUM($B$60:$Y$78,H$60,$C$85:$D93)</f>
        <v>0.14925270348617506</v>
      </c>
      <c r="I93" s="47">
        <f>DSUM($B$60:$Y$78,I$60,$C$85:$D93)</f>
        <v>0.21459186338050978</v>
      </c>
      <c r="J93" s="47">
        <f>DSUM($B$60:$Y$78,J$60,$C$85:$D93)</f>
        <v>0.33665727987607613</v>
      </c>
      <c r="K93" s="47">
        <f>DSUM($B$60:$Y$78,K$60,$C$85:$D93)</f>
        <v>0.5381643108153269</v>
      </c>
      <c r="L93" s="47">
        <f>DSUM($B$60:$Y$78,L$60,$C$85:$D93)</f>
        <v>0.77805688199931677</v>
      </c>
      <c r="M93" s="47">
        <f>DSUM($B$60:$Y$78,M$60,$C$85:$D93)</f>
        <v>1.1335004506997044</v>
      </c>
      <c r="N93" s="47">
        <f>DSUM($B$60:$Y$78,N$60,$C$85:$D93)</f>
        <v>1.5607933356776542</v>
      </c>
      <c r="O93" s="47">
        <f>DSUM($B$60:$Y$78,O$60,$C$85:$D93)</f>
        <v>2.158865223688947</v>
      </c>
      <c r="P93" s="47">
        <f>DSUM($B$60:$Y$78,P$60,$C$85:$D93)</f>
        <v>2.9233277888678546</v>
      </c>
      <c r="Q93" s="47">
        <f>DSUM($B$60:$Y$78,Q$60,$C$85:$D93)</f>
        <v>3.7033575691757425</v>
      </c>
      <c r="R93" s="47">
        <f>DSUM($B$60:$Y$78,R$60,$C$85:$D93)</f>
        <v>4.0692742562641859</v>
      </c>
      <c r="S93" s="47">
        <f>DSUM($B$60:$Y$78,S$60,$C$85:$D93)</f>
        <v>4.8826040942729438</v>
      </c>
      <c r="T93" s="47">
        <f>DSUM($B$60:$Y$78,T$60,$C$85:$D93)</f>
        <v>4.9451927968715808</v>
      </c>
      <c r="U93" s="47">
        <f>DSUM($B$60:$Y$78,U$60,$C$85:$D93)</f>
        <v>5.2788324534777047</v>
      </c>
      <c r="V93" s="47">
        <f>DSUM($B$60:$Y$78,V$60,$C$85:$D93)</f>
        <v>5.1371634815867147</v>
      </c>
      <c r="W93" s="47">
        <f>DSUM($B$60:$Y$78,W$60,$C$85:$D93)</f>
        <v>5.057210356838973</v>
      </c>
      <c r="X93" s="47">
        <f>DSUM($B$60:$Y$78,X$60,$C$85:$D93)</f>
        <v>5.1385003381264891</v>
      </c>
      <c r="Y93" s="47">
        <f>DSUM($B$60:$Y$78,Y$60,$C$85:$D93)</f>
        <v>48.138170938241799</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1" t="s">
        <v>58</v>
      </c>
      <c r="C94" s="116" t="s">
        <v>276</v>
      </c>
      <c r="D94" s="116" t="s">
        <v>277</v>
      </c>
      <c r="E94" s="47">
        <f>DSUM($B$60:$Y$78,E$60,$C$85:$D94)</f>
        <v>1.8772693385606172E-2</v>
      </c>
      <c r="F94" s="47">
        <f>DSUM($B$60:$Y$78,F$60,$C$85:$D94)</f>
        <v>4.7169523995036544E-2</v>
      </c>
      <c r="G94" s="47">
        <f>DSUM($B$60:$Y$78,G$60,$C$85:$D94)</f>
        <v>9.5455716733244628E-2</v>
      </c>
      <c r="H94" s="47">
        <f>DSUM($B$60:$Y$78,H$60,$C$85:$D94)</f>
        <v>0.17583962584959081</v>
      </c>
      <c r="I94" s="47">
        <f>DSUM($B$60:$Y$78,I$60,$C$85:$D94)</f>
        <v>0.24903975722983679</v>
      </c>
      <c r="J94" s="47">
        <f>DSUM($B$60:$Y$78,J$60,$C$85:$D94)</f>
        <v>0.38755851858245494</v>
      </c>
      <c r="K94" s="47">
        <f>DSUM($B$60:$Y$78,K$60,$C$85:$D94)</f>
        <v>0.60932315962033634</v>
      </c>
      <c r="L94" s="47">
        <f>DSUM($B$60:$Y$78,L$60,$C$85:$D94)</f>
        <v>0.87161195413704551</v>
      </c>
      <c r="M94" s="47">
        <f>DSUM($B$60:$Y$78,M$60,$C$85:$D94)</f>
        <v>1.2688102760815054</v>
      </c>
      <c r="N94" s="47">
        <f>DSUM($B$60:$Y$78,N$60,$C$85:$D94)</f>
        <v>1.7500914681326445</v>
      </c>
      <c r="O94" s="47">
        <f>DSUM($B$60:$Y$78,O$60,$C$85:$D94)</f>
        <v>2.4347575419602294</v>
      </c>
      <c r="P94" s="47">
        <f>DSUM($B$60:$Y$78,P$60,$C$85:$D94)</f>
        <v>3.3350642026846842</v>
      </c>
      <c r="Q94" s="47">
        <f>DSUM($B$60:$Y$78,Q$60,$C$85:$D94)</f>
        <v>4.2389107180102279</v>
      </c>
      <c r="R94" s="47">
        <f>DSUM($B$60:$Y$78,R$60,$C$85:$D94)</f>
        <v>4.6192950677802438</v>
      </c>
      <c r="S94" s="47">
        <f>DSUM($B$60:$Y$78,S$60,$C$85:$D94)</f>
        <v>5.5085785100679345</v>
      </c>
      <c r="T94" s="47">
        <f>DSUM($B$60:$Y$78,T$60,$C$85:$D94)</f>
        <v>5.6046656009625959</v>
      </c>
      <c r="U94" s="47">
        <f>DSUM($B$60:$Y$78,U$60,$C$85:$D94)</f>
        <v>5.9167117046339044</v>
      </c>
      <c r="V94" s="47">
        <f>DSUM($B$60:$Y$78,V$60,$C$85:$D94)</f>
        <v>5.7835083260669897</v>
      </c>
      <c r="W94" s="47">
        <f>DSUM($B$60:$Y$78,W$60,$C$85:$D94)</f>
        <v>5.6904156329791586</v>
      </c>
      <c r="X94" s="47">
        <f>DSUM($B$60:$Y$78,X$60,$C$85:$D94)</f>
        <v>5.7704381992170539</v>
      </c>
      <c r="Y94" s="47">
        <f>DSUM($B$60:$Y$78,Y$60,$C$85:$D94)</f>
        <v>54.376018198110323</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1" t="s">
        <v>59</v>
      </c>
      <c r="C95" s="116" t="s">
        <v>278</v>
      </c>
      <c r="D95" s="116" t="s">
        <v>279</v>
      </c>
      <c r="E95" s="47">
        <f>DSUM($B$60:$Y$78,E$60,$C$85:$D95)</f>
        <v>1.8772693385606172E-2</v>
      </c>
      <c r="F95" s="47">
        <f>DSUM($B$60:$Y$78,F$60,$C$85:$D95)</f>
        <v>4.7169523995036544E-2</v>
      </c>
      <c r="G95" s="47">
        <f>DSUM($B$60:$Y$78,G$60,$C$85:$D95)</f>
        <v>9.5455716733244628E-2</v>
      </c>
      <c r="H95" s="47">
        <f>DSUM($B$60:$Y$78,H$60,$C$85:$D95)</f>
        <v>0.17583962584959081</v>
      </c>
      <c r="I95" s="47">
        <f>DSUM($B$60:$Y$78,I$60,$C$85:$D95)</f>
        <v>0.24903975722983679</v>
      </c>
      <c r="J95" s="47">
        <f>DSUM($B$60:$Y$78,J$60,$C$85:$D95)</f>
        <v>0.38755851858245494</v>
      </c>
      <c r="K95" s="47">
        <f>DSUM($B$60:$Y$78,K$60,$C$85:$D95)</f>
        <v>0.60932315962033634</v>
      </c>
      <c r="L95" s="47">
        <f>DSUM($B$60:$Y$78,L$60,$C$85:$D95)</f>
        <v>0.87161195413704551</v>
      </c>
      <c r="M95" s="47">
        <f>DSUM($B$60:$Y$78,M$60,$C$85:$D95)</f>
        <v>1.2688102760815054</v>
      </c>
      <c r="N95" s="47">
        <f>DSUM($B$60:$Y$78,N$60,$C$85:$D95)</f>
        <v>1.7500914681326445</v>
      </c>
      <c r="O95" s="47">
        <f>DSUM($B$60:$Y$78,O$60,$C$85:$D95)</f>
        <v>2.4347575419602294</v>
      </c>
      <c r="P95" s="47">
        <f>DSUM($B$60:$Y$78,P$60,$C$85:$D95)</f>
        <v>3.3350642026846842</v>
      </c>
      <c r="Q95" s="47">
        <f>DSUM($B$60:$Y$78,Q$60,$C$85:$D95)</f>
        <v>4.2389107180102279</v>
      </c>
      <c r="R95" s="47">
        <f>DSUM($B$60:$Y$78,R$60,$C$85:$D95)</f>
        <v>4.6192950677802438</v>
      </c>
      <c r="S95" s="47">
        <f>DSUM($B$60:$Y$78,S$60,$C$85:$D95)</f>
        <v>5.5085785100679345</v>
      </c>
      <c r="T95" s="47">
        <f>DSUM($B$60:$Y$78,T$60,$C$85:$D95)</f>
        <v>5.6046656009625959</v>
      </c>
      <c r="U95" s="47">
        <f>DSUM($B$60:$Y$78,U$60,$C$85:$D95)</f>
        <v>5.9167117046339044</v>
      </c>
      <c r="V95" s="47">
        <f>DSUM($B$60:$Y$78,V$60,$C$85:$D95)</f>
        <v>5.7835083260669897</v>
      </c>
      <c r="W95" s="47">
        <f>DSUM($B$60:$Y$78,W$60,$C$85:$D95)</f>
        <v>5.6904156329791586</v>
      </c>
      <c r="X95" s="47">
        <f>DSUM($B$60:$Y$78,X$60,$C$85:$D95)</f>
        <v>5.7704381992170539</v>
      </c>
      <c r="Y95" s="47">
        <f>DSUM($B$60:$Y$78,Y$60,$C$85:$D95)</f>
        <v>54.376018198110323</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1" t="s">
        <v>60</v>
      </c>
      <c r="C96" s="116" t="s">
        <v>280</v>
      </c>
      <c r="D96" s="116" t="s">
        <v>281</v>
      </c>
      <c r="E96" s="47">
        <f>DSUM($B$60:$Y$78,E$60,$C$85:$D96)</f>
        <v>1.9098546404682021E-2</v>
      </c>
      <c r="F96" s="47">
        <f>DSUM($B$60:$Y$78,F$60,$C$85:$D96)</f>
        <v>4.7999452384121871E-2</v>
      </c>
      <c r="G96" s="47">
        <f>DSUM($B$60:$Y$78,G$60,$C$85:$D96)</f>
        <v>9.6916161834583195E-2</v>
      </c>
      <c r="H96" s="47">
        <f>DSUM($B$60:$Y$78,H$60,$C$85:$D96)</f>
        <v>0.17825075037399762</v>
      </c>
      <c r="I96" s="47">
        <f>DSUM($B$60:$Y$78,I$60,$C$85:$D96)</f>
        <v>0.25221495955596651</v>
      </c>
      <c r="J96" s="47">
        <f>DSUM($B$60:$Y$78,J$60,$C$85:$D96)</f>
        <v>0.39192220942569123</v>
      </c>
      <c r="K96" s="47">
        <f>DSUM($B$60:$Y$78,K$60,$C$85:$D96)</f>
        <v>0.61554329784353135</v>
      </c>
      <c r="L96" s="47">
        <f>DSUM($B$60:$Y$78,L$60,$C$85:$D96)</f>
        <v>0.87974723468518445</v>
      </c>
      <c r="M96" s="47">
        <f>DSUM($B$60:$Y$78,M$60,$C$85:$D96)</f>
        <v>1.281406295572453</v>
      </c>
      <c r="N96" s="47">
        <f>DSUM($B$60:$Y$78,N$60,$C$85:$D96)</f>
        <v>1.7686324184511846</v>
      </c>
      <c r="O96" s="47">
        <f>DSUM($B$60:$Y$78,O$60,$C$85:$D96)</f>
        <v>2.461318086211925</v>
      </c>
      <c r="P96" s="47">
        <f>DSUM($B$60:$Y$78,P$60,$C$85:$D96)</f>
        <v>3.3775542783307131</v>
      </c>
      <c r="Q96" s="47">
        <f>DSUM($B$60:$Y$78,Q$60,$C$85:$D96)</f>
        <v>4.2961357234291055</v>
      </c>
      <c r="R96" s="47">
        <f>DSUM($B$60:$Y$78,R$60,$C$85:$D96)</f>
        <v>4.6780647137170472</v>
      </c>
      <c r="S96" s="47">
        <f>DSUM($B$60:$Y$78,S$60,$C$85:$D96)</f>
        <v>5.5724999982321091</v>
      </c>
      <c r="T96" s="47">
        <f>DSUM($B$60:$Y$78,T$60,$C$85:$D96)</f>
        <v>5.6716966277090188</v>
      </c>
      <c r="U96" s="47">
        <f>DSUM($B$60:$Y$78,U$60,$C$85:$D96)</f>
        <v>5.9795387514891001</v>
      </c>
      <c r="V96" s="47">
        <f>DSUM($B$60:$Y$78,V$60,$C$85:$D96)</f>
        <v>5.8470268974376829</v>
      </c>
      <c r="W96" s="47">
        <f>DSUM($B$60:$Y$78,W$60,$C$85:$D96)</f>
        <v>5.7509795610521177</v>
      </c>
      <c r="X96" s="47">
        <f>DSUM($B$60:$Y$78,X$60,$C$85:$D96)</f>
        <v>5.8344322689271557</v>
      </c>
      <c r="Y96" s="47">
        <f>DSUM($B$60:$Y$78,Y$60,$C$85:$D96)</f>
        <v>55.000978233067372</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1" t="s">
        <v>61</v>
      </c>
      <c r="C97" s="116" t="s">
        <v>282</v>
      </c>
      <c r="D97" s="116" t="s">
        <v>283</v>
      </c>
      <c r="E97" s="47">
        <f>DSUM($B$60:$Y$78,E$60,$C$85:$D97)</f>
        <v>1.9569972904292705E-2</v>
      </c>
      <c r="F97" s="47">
        <f>DSUM($B$60:$Y$78,F$60,$C$85:$D97)</f>
        <v>4.9243966015930674E-2</v>
      </c>
      <c r="G97" s="47">
        <f>DSUM($B$60:$Y$78,G$60,$C$85:$D97)</f>
        <v>9.9646437758751372E-2</v>
      </c>
      <c r="H97" s="47">
        <f>DSUM($B$60:$Y$78,H$60,$C$85:$D97)</f>
        <v>0.18467951168331803</v>
      </c>
      <c r="I97" s="47">
        <f>DSUM($B$60:$Y$78,I$60,$C$85:$D97)</f>
        <v>0.2615011110438058</v>
      </c>
      <c r="J97" s="47">
        <f>DSUM($B$60:$Y$78,J$60,$C$85:$D97)</f>
        <v>0.40680211915560605</v>
      </c>
      <c r="K97" s="47">
        <f>DSUM($B$60:$Y$78,K$60,$C$85:$D97)</f>
        <v>0.6359997967871206</v>
      </c>
      <c r="L97" s="47">
        <f>DSUM($B$60:$Y$78,L$60,$C$85:$D97)</f>
        <v>0.91850981319812486</v>
      </c>
      <c r="M97" s="47">
        <f>DSUM($B$60:$Y$78,M$60,$C$85:$D97)</f>
        <v>1.3472642495699676</v>
      </c>
      <c r="N97" s="47">
        <f>DSUM($B$60:$Y$78,N$60,$C$85:$D97)</f>
        <v>1.8597162625304733</v>
      </c>
      <c r="O97" s="47">
        <f>DSUM($B$60:$Y$78,O$60,$C$85:$D97)</f>
        <v>2.5872698166638983</v>
      </c>
      <c r="P97" s="47">
        <f>DSUM($B$60:$Y$78,P$60,$C$85:$D97)</f>
        <v>3.5549016192368059</v>
      </c>
      <c r="Q97" s="47">
        <f>DSUM($B$60:$Y$78,Q$60,$C$85:$D97)</f>
        <v>4.5267530353446839</v>
      </c>
      <c r="R97" s="47">
        <f>DSUM($B$60:$Y$78,R$60,$C$85:$D97)</f>
        <v>4.9340544512434628</v>
      </c>
      <c r="S97" s="47">
        <f>DSUM($B$60:$Y$78,S$60,$C$85:$D97)</f>
        <v>5.8372195983122852</v>
      </c>
      <c r="T97" s="47">
        <f>DSUM($B$60:$Y$78,T$60,$C$85:$D97)</f>
        <v>5.9386302745033799</v>
      </c>
      <c r="U97" s="47">
        <f>DSUM($B$60:$Y$78,U$60,$C$85:$D97)</f>
        <v>6.2693448360204229</v>
      </c>
      <c r="V97" s="47">
        <f>DSUM($B$60:$Y$78,V$60,$C$85:$D97)</f>
        <v>6.1311234948235853</v>
      </c>
      <c r="W97" s="47">
        <f>DSUM($B$60:$Y$78,W$60,$C$85:$D97)</f>
        <v>6.0402302564305517</v>
      </c>
      <c r="X97" s="47">
        <f>DSUM($B$60:$Y$78,X$60,$C$85:$D97)</f>
        <v>6.1408902185705401</v>
      </c>
      <c r="Y97" s="47">
        <f>DSUM($B$60:$Y$78,Y$60,$C$85:$D97)</f>
        <v>57.74335084179701</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1" t="s">
        <v>62</v>
      </c>
      <c r="C98" s="116" t="s">
        <v>284</v>
      </c>
      <c r="D98" s="116" t="s">
        <v>285</v>
      </c>
      <c r="E98" s="47">
        <f>DSUM($B$60:$Y$78,E$60,$C$85:$D98)</f>
        <v>2.0142384627475408E-2</v>
      </c>
      <c r="F98" s="47">
        <f>DSUM($B$60:$Y$78,F$60,$C$85:$D98)</f>
        <v>5.1514727327730409E-2</v>
      </c>
      <c r="G98" s="47">
        <f>DSUM($B$60:$Y$78,G$60,$C$85:$D98)</f>
        <v>0.10342539874384461</v>
      </c>
      <c r="H98" s="47">
        <f>DSUM($B$60:$Y$78,H$60,$C$85:$D98)</f>
        <v>0.19062523342248058</v>
      </c>
      <c r="I98" s="47">
        <f>DSUM($B$60:$Y$78,I$60,$C$85:$D98)</f>
        <v>0.27151748226999378</v>
      </c>
      <c r="J98" s="47">
        <f>DSUM($B$60:$Y$78,J$60,$C$85:$D98)</f>
        <v>0.42337504799970527</v>
      </c>
      <c r="K98" s="47">
        <f>DSUM($B$60:$Y$78,K$60,$C$85:$D98)</f>
        <v>0.6640858944288266</v>
      </c>
      <c r="L98" s="47">
        <f>DSUM($B$60:$Y$78,L$60,$C$85:$D98)</f>
        <v>0.9735673063445468</v>
      </c>
      <c r="M98" s="47">
        <f>DSUM($B$60:$Y$78,M$60,$C$85:$D98)</f>
        <v>1.4413926471369685</v>
      </c>
      <c r="N98" s="47">
        <f>DSUM($B$60:$Y$78,N$60,$C$85:$D98)</f>
        <v>1.9756945687557241</v>
      </c>
      <c r="O98" s="47">
        <f>DSUM($B$60:$Y$78,O$60,$C$85:$D98)</f>
        <v>2.7390736426730911</v>
      </c>
      <c r="P98" s="47">
        <f>DSUM($B$60:$Y$78,P$60,$C$85:$D98)</f>
        <v>3.7706892561341476</v>
      </c>
      <c r="Q98" s="47">
        <f>DSUM($B$60:$Y$78,Q$60,$C$85:$D98)</f>
        <v>4.7981547268533795</v>
      </c>
      <c r="R98" s="47">
        <f>DSUM($B$60:$Y$78,R$60,$C$85:$D98)</f>
        <v>5.222765348082012</v>
      </c>
      <c r="S98" s="47">
        <f>DSUM($B$60:$Y$78,S$60,$C$85:$D98)</f>
        <v>6.1631975816586593</v>
      </c>
      <c r="T98" s="47">
        <f>DSUM($B$60:$Y$78,T$60,$C$85:$D98)</f>
        <v>6.2646307623056678</v>
      </c>
      <c r="U98" s="47">
        <f>DSUM($B$60:$Y$78,U$60,$C$85:$D98)</f>
        <v>6.6265042635808484</v>
      </c>
      <c r="V98" s="47">
        <f>DSUM($B$60:$Y$78,V$60,$C$85:$D98)</f>
        <v>6.4744189817128248</v>
      </c>
      <c r="W98" s="47">
        <f>DSUM($B$60:$Y$78,W$60,$C$85:$D98)</f>
        <v>6.4087707029557386</v>
      </c>
      <c r="X98" s="47">
        <f>DSUM($B$60:$Y$78,X$60,$C$85:$D98)</f>
        <v>6.505482752890611</v>
      </c>
      <c r="Y98" s="47">
        <f>DSUM($B$60:$Y$78,Y$60,$C$85:$D98)</f>
        <v>61.089028709904277</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1" t="s">
        <v>63</v>
      </c>
      <c r="C99" s="116" t="s">
        <v>286</v>
      </c>
      <c r="D99" s="116" t="s">
        <v>287</v>
      </c>
      <c r="E99" s="47">
        <f>DSUM($B$60:$Y$78,E$60,$C$85:$D99)</f>
        <v>2.0142384627475408E-2</v>
      </c>
      <c r="F99" s="47">
        <f>DSUM($B$60:$Y$78,F$60,$C$85:$D99)</f>
        <v>5.1514727327730409E-2</v>
      </c>
      <c r="G99" s="47">
        <f>DSUM($B$60:$Y$78,G$60,$C$85:$D99)</f>
        <v>0.10342539874384461</v>
      </c>
      <c r="H99" s="47">
        <f>DSUM($B$60:$Y$78,H$60,$C$85:$D99)</f>
        <v>0.19062523342248058</v>
      </c>
      <c r="I99" s="47">
        <f>DSUM($B$60:$Y$78,I$60,$C$85:$D99)</f>
        <v>0.27151748226999378</v>
      </c>
      <c r="J99" s="47">
        <f>DSUM($B$60:$Y$78,J$60,$C$85:$D99)</f>
        <v>0.42337504799970527</v>
      </c>
      <c r="K99" s="47">
        <f>DSUM($B$60:$Y$78,K$60,$C$85:$D99)</f>
        <v>0.6640858944288266</v>
      </c>
      <c r="L99" s="47">
        <f>DSUM($B$60:$Y$78,L$60,$C$85:$D99)</f>
        <v>0.9735673063445468</v>
      </c>
      <c r="M99" s="47">
        <f>DSUM($B$60:$Y$78,M$60,$C$85:$D99)</f>
        <v>1.4413926471369685</v>
      </c>
      <c r="N99" s="47">
        <f>DSUM($B$60:$Y$78,N$60,$C$85:$D99)</f>
        <v>1.9756945687557241</v>
      </c>
      <c r="O99" s="47">
        <f>DSUM($B$60:$Y$78,O$60,$C$85:$D99)</f>
        <v>2.7390736426730911</v>
      </c>
      <c r="P99" s="47">
        <f>DSUM($B$60:$Y$78,P$60,$C$85:$D99)</f>
        <v>3.7706892561341476</v>
      </c>
      <c r="Q99" s="47">
        <f>DSUM($B$60:$Y$78,Q$60,$C$85:$D99)</f>
        <v>4.7981547268533795</v>
      </c>
      <c r="R99" s="47">
        <f>DSUM($B$60:$Y$78,R$60,$C$85:$D99)</f>
        <v>5.222765348082012</v>
      </c>
      <c r="S99" s="47">
        <f>DSUM($B$60:$Y$78,S$60,$C$85:$D99)</f>
        <v>6.1631975816586593</v>
      </c>
      <c r="T99" s="47">
        <f>DSUM($B$60:$Y$78,T$60,$C$85:$D99)</f>
        <v>6.2646307623056678</v>
      </c>
      <c r="U99" s="47">
        <f>DSUM($B$60:$Y$78,U$60,$C$85:$D99)</f>
        <v>6.6265042635808484</v>
      </c>
      <c r="V99" s="47">
        <f>DSUM($B$60:$Y$78,V$60,$C$85:$D99)</f>
        <v>6.4744189817128248</v>
      </c>
      <c r="W99" s="47">
        <f>DSUM($B$60:$Y$78,W$60,$C$85:$D99)</f>
        <v>6.4087707029557386</v>
      </c>
      <c r="X99" s="47">
        <f>DSUM($B$60:$Y$78,X$60,$C$85:$D99)</f>
        <v>6.505482752890611</v>
      </c>
      <c r="Y99" s="47">
        <f>DSUM($B$60:$Y$78,Y$60,$C$85:$D99)</f>
        <v>61.089028709904277</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1" t="s">
        <v>64</v>
      </c>
      <c r="C100" s="116" t="s">
        <v>288</v>
      </c>
      <c r="D100" s="116" t="s">
        <v>289</v>
      </c>
      <c r="E100" s="47">
        <f>DSUM($B$60:$Y$78,E$60,$C$85:$D100)</f>
        <v>2.0142384627475408E-2</v>
      </c>
      <c r="F100" s="47">
        <f>DSUM($B$60:$Y$78,F$60,$C$85:$D100)</f>
        <v>5.1514727327730409E-2</v>
      </c>
      <c r="G100" s="47">
        <f>DSUM($B$60:$Y$78,G$60,$C$85:$D100)</f>
        <v>0.10342539874384461</v>
      </c>
      <c r="H100" s="47">
        <f>DSUM($B$60:$Y$78,H$60,$C$85:$D100)</f>
        <v>0.19062523342248058</v>
      </c>
      <c r="I100" s="47">
        <f>DSUM($B$60:$Y$78,I$60,$C$85:$D100)</f>
        <v>0.27151748226999378</v>
      </c>
      <c r="J100" s="47">
        <f>DSUM($B$60:$Y$78,J$60,$C$85:$D100)</f>
        <v>0.42337504799970527</v>
      </c>
      <c r="K100" s="47">
        <f>DSUM($B$60:$Y$78,K$60,$C$85:$D100)</f>
        <v>0.6640858944288266</v>
      </c>
      <c r="L100" s="47">
        <f>DSUM($B$60:$Y$78,L$60,$C$85:$D100)</f>
        <v>0.9735673063445468</v>
      </c>
      <c r="M100" s="47">
        <f>DSUM($B$60:$Y$78,M$60,$C$85:$D100)</f>
        <v>1.4413926471369685</v>
      </c>
      <c r="N100" s="47">
        <f>DSUM($B$60:$Y$78,N$60,$C$85:$D100)</f>
        <v>1.9756945687557241</v>
      </c>
      <c r="O100" s="47">
        <f>DSUM($B$60:$Y$78,O$60,$C$85:$D100)</f>
        <v>2.7390736426730911</v>
      </c>
      <c r="P100" s="47">
        <f>DSUM($B$60:$Y$78,P$60,$C$85:$D100)</f>
        <v>3.7706892561341476</v>
      </c>
      <c r="Q100" s="47">
        <f>DSUM($B$60:$Y$78,Q$60,$C$85:$D100)</f>
        <v>4.7981547268533795</v>
      </c>
      <c r="R100" s="47">
        <f>DSUM($B$60:$Y$78,R$60,$C$85:$D100)</f>
        <v>5.222765348082012</v>
      </c>
      <c r="S100" s="47">
        <f>DSUM($B$60:$Y$78,S$60,$C$85:$D100)</f>
        <v>6.1631975816586593</v>
      </c>
      <c r="T100" s="47">
        <f>DSUM($B$60:$Y$78,T$60,$C$85:$D100)</f>
        <v>6.2646307623056678</v>
      </c>
      <c r="U100" s="47">
        <f>DSUM($B$60:$Y$78,U$60,$C$85:$D100)</f>
        <v>6.6265042635808484</v>
      </c>
      <c r="V100" s="47">
        <f>DSUM($B$60:$Y$78,V$60,$C$85:$D100)</f>
        <v>6.4744189817128248</v>
      </c>
      <c r="W100" s="47">
        <f>DSUM($B$60:$Y$78,W$60,$C$85:$D100)</f>
        <v>6.4087707029557386</v>
      </c>
      <c r="X100" s="47">
        <f>DSUM($B$60:$Y$78,X$60,$C$85:$D100)</f>
        <v>6.505482752890611</v>
      </c>
      <c r="Y100" s="47">
        <f>DSUM($B$60:$Y$78,Y$60,$C$85:$D100)</f>
        <v>61.089028709904277</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1" t="s">
        <v>65</v>
      </c>
      <c r="C101" s="116" t="s">
        <v>290</v>
      </c>
      <c r="D101" s="116" t="s">
        <v>291</v>
      </c>
      <c r="E101" s="47">
        <f>DSUM($B$60:$Y$78,E$60,$C$85:$D101)</f>
        <v>2.0142384627475408E-2</v>
      </c>
      <c r="F101" s="47">
        <f>DSUM($B$60:$Y$78,F$60,$C$85:$D101)</f>
        <v>5.1514727327730409E-2</v>
      </c>
      <c r="G101" s="47">
        <f>DSUM($B$60:$Y$78,G$60,$C$85:$D101)</f>
        <v>0.10342539874384461</v>
      </c>
      <c r="H101" s="47">
        <f>DSUM($B$60:$Y$78,H$60,$C$85:$D101)</f>
        <v>0.19062523342248058</v>
      </c>
      <c r="I101" s="47">
        <f>DSUM($B$60:$Y$78,I$60,$C$85:$D101)</f>
        <v>0.27151748226999378</v>
      </c>
      <c r="J101" s="47">
        <f>DSUM($B$60:$Y$78,J$60,$C$85:$D101)</f>
        <v>0.42337504799970527</v>
      </c>
      <c r="K101" s="47">
        <f>DSUM($B$60:$Y$78,K$60,$C$85:$D101)</f>
        <v>0.6640858944288266</v>
      </c>
      <c r="L101" s="47">
        <f>DSUM($B$60:$Y$78,L$60,$C$85:$D101)</f>
        <v>0.9735673063445468</v>
      </c>
      <c r="M101" s="47">
        <f>DSUM($B$60:$Y$78,M$60,$C$85:$D101)</f>
        <v>1.4413926471369685</v>
      </c>
      <c r="N101" s="47">
        <f>DSUM($B$60:$Y$78,N$60,$C$85:$D101)</f>
        <v>1.9756945687557241</v>
      </c>
      <c r="O101" s="47">
        <f>DSUM($B$60:$Y$78,O$60,$C$85:$D101)</f>
        <v>2.7390736426730911</v>
      </c>
      <c r="P101" s="47">
        <f>DSUM($B$60:$Y$78,P$60,$C$85:$D101)</f>
        <v>3.7706892561341476</v>
      </c>
      <c r="Q101" s="47">
        <f>DSUM($B$60:$Y$78,Q$60,$C$85:$D101)</f>
        <v>4.7981547268533795</v>
      </c>
      <c r="R101" s="47">
        <f>DSUM($B$60:$Y$78,R$60,$C$85:$D101)</f>
        <v>5.222765348082012</v>
      </c>
      <c r="S101" s="47">
        <f>DSUM($B$60:$Y$78,S$60,$C$85:$D101)</f>
        <v>6.1631975816586593</v>
      </c>
      <c r="T101" s="47">
        <f>DSUM($B$60:$Y$78,T$60,$C$85:$D101)</f>
        <v>6.2646307623056678</v>
      </c>
      <c r="U101" s="47">
        <f>DSUM($B$60:$Y$78,U$60,$C$85:$D101)</f>
        <v>6.6265042635808484</v>
      </c>
      <c r="V101" s="47">
        <f>DSUM($B$60:$Y$78,V$60,$C$85:$D101)</f>
        <v>6.4744189817128248</v>
      </c>
      <c r="W101" s="47">
        <f>DSUM($B$60:$Y$78,W$60,$C$85:$D101)</f>
        <v>6.4087707029557386</v>
      </c>
      <c r="X101" s="47">
        <f>DSUM($B$60:$Y$78,X$60,$C$85:$D101)</f>
        <v>6.505482752890611</v>
      </c>
      <c r="Y101" s="47">
        <f>DSUM($B$60:$Y$78,Y$60,$C$85:$D101)</f>
        <v>61.089028709904277</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1" t="s">
        <v>66</v>
      </c>
      <c r="C102" s="116" t="s">
        <v>292</v>
      </c>
      <c r="D102" s="116" t="s">
        <v>293</v>
      </c>
      <c r="E102" s="47">
        <f>DSUM($B$60:$Y$78,E$60,$C$85:$D102)</f>
        <v>2.0142384627475408E-2</v>
      </c>
      <c r="F102" s="47">
        <f>DSUM($B$60:$Y$78,F$60,$C$85:$D102)</f>
        <v>5.1514727327730409E-2</v>
      </c>
      <c r="G102" s="47">
        <f>DSUM($B$60:$Y$78,G$60,$C$85:$D102)</f>
        <v>0.10342539874384461</v>
      </c>
      <c r="H102" s="47">
        <f>DSUM($B$60:$Y$78,H$60,$C$85:$D102)</f>
        <v>0.19062523342248058</v>
      </c>
      <c r="I102" s="47">
        <f>DSUM($B$60:$Y$78,I$60,$C$85:$D102)</f>
        <v>0.27151748226999378</v>
      </c>
      <c r="J102" s="47">
        <f>DSUM($B$60:$Y$78,J$60,$C$85:$D102)</f>
        <v>0.42337504799970527</v>
      </c>
      <c r="K102" s="47">
        <f>DSUM($B$60:$Y$78,K$60,$C$85:$D102)</f>
        <v>0.6640858944288266</v>
      </c>
      <c r="L102" s="47">
        <f>DSUM($B$60:$Y$78,L$60,$C$85:$D102)</f>
        <v>0.9735673063445468</v>
      </c>
      <c r="M102" s="47">
        <f>DSUM($B$60:$Y$78,M$60,$C$85:$D102)</f>
        <v>1.4413926471369685</v>
      </c>
      <c r="N102" s="47">
        <f>DSUM($B$60:$Y$78,N$60,$C$85:$D102)</f>
        <v>1.9756945687557241</v>
      </c>
      <c r="O102" s="47">
        <f>DSUM($B$60:$Y$78,O$60,$C$85:$D102)</f>
        <v>2.7390736426730911</v>
      </c>
      <c r="P102" s="47">
        <f>DSUM($B$60:$Y$78,P$60,$C$85:$D102)</f>
        <v>3.7706892561341476</v>
      </c>
      <c r="Q102" s="47">
        <f>DSUM($B$60:$Y$78,Q$60,$C$85:$D102)</f>
        <v>4.7981547268533795</v>
      </c>
      <c r="R102" s="47">
        <f>DSUM($B$60:$Y$78,R$60,$C$85:$D102)</f>
        <v>5.222765348082012</v>
      </c>
      <c r="S102" s="47">
        <f>DSUM($B$60:$Y$78,S$60,$C$85:$D102)</f>
        <v>6.1631975816586593</v>
      </c>
      <c r="T102" s="47">
        <f>DSUM($B$60:$Y$78,T$60,$C$85:$D102)</f>
        <v>6.2646307623056678</v>
      </c>
      <c r="U102" s="47">
        <f>DSUM($B$60:$Y$78,U$60,$C$85:$D102)</f>
        <v>6.6265042635808484</v>
      </c>
      <c r="V102" s="47">
        <f>DSUM($B$60:$Y$78,V$60,$C$85:$D102)</f>
        <v>6.4744189817128248</v>
      </c>
      <c r="W102" s="47">
        <f>DSUM($B$60:$Y$78,W$60,$C$85:$D102)</f>
        <v>6.4087707029557386</v>
      </c>
      <c r="X102" s="47">
        <f>DSUM($B$60:$Y$78,X$60,$C$85:$D102)</f>
        <v>6.505482752890611</v>
      </c>
      <c r="Y102" s="47">
        <f>DSUM($B$60:$Y$78,Y$60,$C$85:$D102)</f>
        <v>61.089028709904277</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1" t="s">
        <v>67</v>
      </c>
      <c r="C103" s="116" t="s">
        <v>294</v>
      </c>
      <c r="D103" s="116" t="s">
        <v>295</v>
      </c>
      <c r="E103" s="47">
        <f>DSUM($B$60:$Y$78,E$60,$C$85:$D103)</f>
        <v>2.0142384627475408E-2</v>
      </c>
      <c r="F103" s="47">
        <f>DSUM($B$60:$Y$78,F$60,$C$85:$D103)</f>
        <v>5.1514727327730409E-2</v>
      </c>
      <c r="G103" s="47">
        <f>DSUM($B$60:$Y$78,G$60,$C$85:$D103)</f>
        <v>0.10342539874384461</v>
      </c>
      <c r="H103" s="47">
        <f>DSUM($B$60:$Y$78,H$60,$C$85:$D103)</f>
        <v>0.19062523342248058</v>
      </c>
      <c r="I103" s="47">
        <f>DSUM($B$60:$Y$78,I$60,$C$85:$D103)</f>
        <v>0.27151748226999378</v>
      </c>
      <c r="J103" s="47">
        <f>DSUM($B$60:$Y$78,J$60,$C$85:$D103)</f>
        <v>0.42337504799970527</v>
      </c>
      <c r="K103" s="47">
        <f>DSUM($B$60:$Y$78,K$60,$C$85:$D103)</f>
        <v>0.6640858944288266</v>
      </c>
      <c r="L103" s="47">
        <f>DSUM($B$60:$Y$78,L$60,$C$85:$D103)</f>
        <v>0.9735673063445468</v>
      </c>
      <c r="M103" s="47">
        <f>DSUM($B$60:$Y$78,M$60,$C$85:$D103)</f>
        <v>1.4413926471369685</v>
      </c>
      <c r="N103" s="47">
        <f>DSUM($B$60:$Y$78,N$60,$C$85:$D103)</f>
        <v>1.9756945687557241</v>
      </c>
      <c r="O103" s="47">
        <f>DSUM($B$60:$Y$78,O$60,$C$85:$D103)</f>
        <v>2.7390736426730911</v>
      </c>
      <c r="P103" s="47">
        <f>DSUM($B$60:$Y$78,P$60,$C$85:$D103)</f>
        <v>3.7706892561341476</v>
      </c>
      <c r="Q103" s="47">
        <f>DSUM($B$60:$Y$78,Q$60,$C$85:$D103)</f>
        <v>4.7981547268533795</v>
      </c>
      <c r="R103" s="47">
        <f>DSUM($B$60:$Y$78,R$60,$C$85:$D103)</f>
        <v>5.222765348082012</v>
      </c>
      <c r="S103" s="47">
        <f>DSUM($B$60:$Y$78,S$60,$C$85:$D103)</f>
        <v>6.1631975816586593</v>
      </c>
      <c r="T103" s="47">
        <f>DSUM($B$60:$Y$78,T$60,$C$85:$D103)</f>
        <v>6.2646307623056678</v>
      </c>
      <c r="U103" s="47">
        <f>DSUM($B$60:$Y$78,U$60,$C$85:$D103)</f>
        <v>6.6265042635808484</v>
      </c>
      <c r="V103" s="47">
        <f>DSUM($B$60:$Y$78,V$60,$C$85:$D103)</f>
        <v>6.4744189817128248</v>
      </c>
      <c r="W103" s="47">
        <f>DSUM($B$60:$Y$78,W$60,$C$85:$D103)</f>
        <v>6.4087707029557386</v>
      </c>
      <c r="X103" s="47">
        <f>DSUM($B$60:$Y$78,X$60,$C$85:$D103)</f>
        <v>6.505482752890611</v>
      </c>
      <c r="Y103" s="47">
        <f>DSUM($B$60:$Y$78,Y$60,$C$85:$D103)</f>
        <v>61.089028709904277</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1" t="s">
        <v>68</v>
      </c>
      <c r="C104" s="116" t="s">
        <v>296</v>
      </c>
      <c r="D104" s="116" t="s">
        <v>297</v>
      </c>
      <c r="E104" s="47">
        <f>DSUM($B$60:$Y$78,E$60,$C$85:$D104)</f>
        <v>2.0142384627475408E-2</v>
      </c>
      <c r="F104" s="47">
        <f>DSUM($B$60:$Y$78,F$60,$C$85:$D104)</f>
        <v>5.1514727327730409E-2</v>
      </c>
      <c r="G104" s="47">
        <f>DSUM($B$60:$Y$78,G$60,$C$85:$D104)</f>
        <v>0.10342539874384461</v>
      </c>
      <c r="H104" s="47">
        <f>DSUM($B$60:$Y$78,H$60,$C$85:$D104)</f>
        <v>0.19062523342248058</v>
      </c>
      <c r="I104" s="47">
        <f>DSUM($B$60:$Y$78,I$60,$C$85:$D104)</f>
        <v>0.27151748226999378</v>
      </c>
      <c r="J104" s="47">
        <f>DSUM($B$60:$Y$78,J$60,$C$85:$D104)</f>
        <v>0.42337504799970527</v>
      </c>
      <c r="K104" s="47">
        <f>DSUM($B$60:$Y$78,K$60,$C$85:$D104)</f>
        <v>0.6640858944288266</v>
      </c>
      <c r="L104" s="47">
        <f>DSUM($B$60:$Y$78,L$60,$C$85:$D104)</f>
        <v>0.9735673063445468</v>
      </c>
      <c r="M104" s="47">
        <f>DSUM($B$60:$Y$78,M$60,$C$85:$D104)</f>
        <v>1.4413926471369685</v>
      </c>
      <c r="N104" s="47">
        <f>DSUM($B$60:$Y$78,N$60,$C$85:$D104)</f>
        <v>1.9756945687557241</v>
      </c>
      <c r="O104" s="47">
        <f>DSUM($B$60:$Y$78,O$60,$C$85:$D104)</f>
        <v>2.7390736426730911</v>
      </c>
      <c r="P104" s="47">
        <f>DSUM($B$60:$Y$78,P$60,$C$85:$D104)</f>
        <v>3.7706892561341476</v>
      </c>
      <c r="Q104" s="47">
        <f>DSUM($B$60:$Y$78,Q$60,$C$85:$D104)</f>
        <v>4.7981547268533795</v>
      </c>
      <c r="R104" s="47">
        <f>DSUM($B$60:$Y$78,R$60,$C$85:$D104)</f>
        <v>5.222765348082012</v>
      </c>
      <c r="S104" s="47">
        <f>DSUM($B$60:$Y$78,S$60,$C$85:$D104)</f>
        <v>6.1631975816586593</v>
      </c>
      <c r="T104" s="47">
        <f>DSUM($B$60:$Y$78,T$60,$C$85:$D104)</f>
        <v>6.2646307623056678</v>
      </c>
      <c r="U104" s="47">
        <f>DSUM($B$60:$Y$78,U$60,$C$85:$D104)</f>
        <v>6.6265042635808484</v>
      </c>
      <c r="V104" s="47">
        <f>DSUM($B$60:$Y$78,V$60,$C$85:$D104)</f>
        <v>6.4744189817128248</v>
      </c>
      <c r="W104" s="47">
        <f>DSUM($B$60:$Y$78,W$60,$C$85:$D104)</f>
        <v>6.4087707029557386</v>
      </c>
      <c r="X104" s="47">
        <f>DSUM($B$60:$Y$78,X$60,$C$85:$D104)</f>
        <v>6.505482752890611</v>
      </c>
      <c r="Y104" s="47">
        <f>DSUM($B$60:$Y$78,Y$60,$C$85:$D104)</f>
        <v>61.089028709904277</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1" t="s">
        <v>69</v>
      </c>
      <c r="C105" s="116" t="s">
        <v>298</v>
      </c>
      <c r="D105" s="116" t="s">
        <v>299</v>
      </c>
      <c r="E105" s="47">
        <f>DSUM($B$60:$Y$78,E$60,$C$85:$D105)</f>
        <v>2.0142384627475408E-2</v>
      </c>
      <c r="F105" s="47">
        <f>DSUM($B$60:$Y$78,F$60,$C$85:$D105)</f>
        <v>5.1514727327730409E-2</v>
      </c>
      <c r="G105" s="47">
        <f>DSUM($B$60:$Y$78,G$60,$C$85:$D105)</f>
        <v>0.10342539874384461</v>
      </c>
      <c r="H105" s="47">
        <f>DSUM($B$60:$Y$78,H$60,$C$85:$D105)</f>
        <v>0.19062523342248058</v>
      </c>
      <c r="I105" s="47">
        <f>DSUM($B$60:$Y$78,I$60,$C$85:$D105)</f>
        <v>0.27151748226999378</v>
      </c>
      <c r="J105" s="47">
        <f>DSUM($B$60:$Y$78,J$60,$C$85:$D105)</f>
        <v>0.42337504799970527</v>
      </c>
      <c r="K105" s="47">
        <f>DSUM($B$60:$Y$78,K$60,$C$85:$D105)</f>
        <v>0.6640858944288266</v>
      </c>
      <c r="L105" s="47">
        <f>DSUM($B$60:$Y$78,L$60,$C$85:$D105)</f>
        <v>0.9735673063445468</v>
      </c>
      <c r="M105" s="47">
        <f>DSUM($B$60:$Y$78,M$60,$C$85:$D105)</f>
        <v>1.4413926471369685</v>
      </c>
      <c r="N105" s="47">
        <f>DSUM($B$60:$Y$78,N$60,$C$85:$D105)</f>
        <v>1.9756945687557241</v>
      </c>
      <c r="O105" s="47">
        <f>DSUM($B$60:$Y$78,O$60,$C$85:$D105)</f>
        <v>2.7390736426730911</v>
      </c>
      <c r="P105" s="47">
        <f>DSUM($B$60:$Y$78,P$60,$C$85:$D105)</f>
        <v>3.7706892561341476</v>
      </c>
      <c r="Q105" s="47">
        <f>DSUM($B$60:$Y$78,Q$60,$C$85:$D105)</f>
        <v>4.7981547268533795</v>
      </c>
      <c r="R105" s="47">
        <f>DSUM($B$60:$Y$78,R$60,$C$85:$D105)</f>
        <v>5.222765348082012</v>
      </c>
      <c r="S105" s="47">
        <f>DSUM($B$60:$Y$78,S$60,$C$85:$D105)</f>
        <v>6.1631975816586593</v>
      </c>
      <c r="T105" s="47">
        <f>DSUM($B$60:$Y$78,T$60,$C$85:$D105)</f>
        <v>6.2646307623056678</v>
      </c>
      <c r="U105" s="47">
        <f>DSUM($B$60:$Y$78,U$60,$C$85:$D105)</f>
        <v>6.6265042635808484</v>
      </c>
      <c r="V105" s="47">
        <f>DSUM($B$60:$Y$78,V$60,$C$85:$D105)</f>
        <v>6.4744189817128248</v>
      </c>
      <c r="W105" s="47">
        <f>DSUM($B$60:$Y$78,W$60,$C$85:$D105)</f>
        <v>6.4087707029557386</v>
      </c>
      <c r="X105" s="47">
        <f>DSUM($B$60:$Y$78,X$60,$C$85:$D105)</f>
        <v>6.505482752890611</v>
      </c>
      <c r="Y105" s="47">
        <f>DSUM($B$60:$Y$78,Y$60,$C$85:$D105)</f>
        <v>61.089028709904277</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1" t="s">
        <v>70</v>
      </c>
      <c r="C106" s="116" t="s">
        <v>300</v>
      </c>
      <c r="D106" s="116" t="s">
        <v>301</v>
      </c>
      <c r="E106" s="47">
        <f>DSUM($B$60:$Y$78,E$60,$C$85:$D106)</f>
        <v>2.0142384627475408E-2</v>
      </c>
      <c r="F106" s="47">
        <f>DSUM($B$60:$Y$78,F$60,$C$85:$D106)</f>
        <v>5.1514727327730409E-2</v>
      </c>
      <c r="G106" s="47">
        <f>DSUM($B$60:$Y$78,G$60,$C$85:$D106)</f>
        <v>0.10342539874384461</v>
      </c>
      <c r="H106" s="47">
        <f>DSUM($B$60:$Y$78,H$60,$C$85:$D106)</f>
        <v>0.19062523342248058</v>
      </c>
      <c r="I106" s="47">
        <f>DSUM($B$60:$Y$78,I$60,$C$85:$D106)</f>
        <v>0.27151748226999378</v>
      </c>
      <c r="J106" s="47">
        <f>DSUM($B$60:$Y$78,J$60,$C$85:$D106)</f>
        <v>0.42337504799970527</v>
      </c>
      <c r="K106" s="47">
        <f>DSUM($B$60:$Y$78,K$60,$C$85:$D106)</f>
        <v>0.6640858944288266</v>
      </c>
      <c r="L106" s="47">
        <f>DSUM($B$60:$Y$78,L$60,$C$85:$D106)</f>
        <v>0.9735673063445468</v>
      </c>
      <c r="M106" s="47">
        <f>DSUM($B$60:$Y$78,M$60,$C$85:$D106)</f>
        <v>1.4413926471369685</v>
      </c>
      <c r="N106" s="47">
        <f>DSUM($B$60:$Y$78,N$60,$C$85:$D106)</f>
        <v>1.9756945687557241</v>
      </c>
      <c r="O106" s="47">
        <f>DSUM($B$60:$Y$78,O$60,$C$85:$D106)</f>
        <v>2.7390736426730911</v>
      </c>
      <c r="P106" s="47">
        <f>DSUM($B$60:$Y$78,P$60,$C$85:$D106)</f>
        <v>3.7706892561341476</v>
      </c>
      <c r="Q106" s="47">
        <f>DSUM($B$60:$Y$78,Q$60,$C$85:$D106)</f>
        <v>4.7981547268533795</v>
      </c>
      <c r="R106" s="47">
        <f>DSUM($B$60:$Y$78,R$60,$C$85:$D106)</f>
        <v>5.222765348082012</v>
      </c>
      <c r="S106" s="47">
        <f>DSUM($B$60:$Y$78,S$60,$C$85:$D106)</f>
        <v>6.1631975816586593</v>
      </c>
      <c r="T106" s="47">
        <f>DSUM($B$60:$Y$78,T$60,$C$85:$D106)</f>
        <v>6.2646307623056678</v>
      </c>
      <c r="U106" s="47">
        <f>DSUM($B$60:$Y$78,U$60,$C$85:$D106)</f>
        <v>6.6265042635808484</v>
      </c>
      <c r="V106" s="47">
        <f>DSUM($B$60:$Y$78,V$60,$C$85:$D106)</f>
        <v>6.4744189817128248</v>
      </c>
      <c r="W106" s="47">
        <f>DSUM($B$60:$Y$78,W$60,$C$85:$D106)</f>
        <v>6.4087707029557386</v>
      </c>
      <c r="X106" s="47">
        <f>DSUM($B$60:$Y$78,X$60,$C$85:$D106)</f>
        <v>6.505482752890611</v>
      </c>
      <c r="Y106" s="47">
        <f>DSUM($B$60:$Y$78,Y$60,$C$85:$D106)</f>
        <v>61.089028709904277</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1" t="s">
        <v>330</v>
      </c>
      <c r="C107" s="116" t="s">
        <v>302</v>
      </c>
      <c r="D107" s="116" t="s">
        <v>331</v>
      </c>
      <c r="E107" s="47">
        <f>DSUM($B$60:$Y$78,E$60,$C$85:$D107)</f>
        <v>2.0142384627475408E-2</v>
      </c>
      <c r="F107" s="47">
        <f>DSUM($B$60:$Y$78,F$60,$C$85:$D107)</f>
        <v>5.1514727327730409E-2</v>
      </c>
      <c r="G107" s="47">
        <f>DSUM($B$60:$Y$78,G$60,$C$85:$D107)</f>
        <v>0.10342539874384461</v>
      </c>
      <c r="H107" s="47">
        <f>DSUM($B$60:$Y$78,H$60,$C$85:$D107)</f>
        <v>0.19062523342248058</v>
      </c>
      <c r="I107" s="47">
        <f>DSUM($B$60:$Y$78,I$60,$C$85:$D107)</f>
        <v>0.27151748226999378</v>
      </c>
      <c r="J107" s="47">
        <f>DSUM($B$60:$Y$78,J$60,$C$85:$D107)</f>
        <v>0.42337504799970527</v>
      </c>
      <c r="K107" s="47">
        <f>DSUM($B$60:$Y$78,K$60,$C$85:$D107)</f>
        <v>0.6640858944288266</v>
      </c>
      <c r="L107" s="47">
        <f>DSUM($B$60:$Y$78,L$60,$C$85:$D107)</f>
        <v>0.9735673063445468</v>
      </c>
      <c r="M107" s="47">
        <f>DSUM($B$60:$Y$78,M$60,$C$85:$D107)</f>
        <v>1.4413926471369685</v>
      </c>
      <c r="N107" s="47">
        <f>DSUM($B$60:$Y$78,N$60,$C$85:$D107)</f>
        <v>1.9756945687557241</v>
      </c>
      <c r="O107" s="47">
        <f>DSUM($B$60:$Y$78,O$60,$C$85:$D107)</f>
        <v>2.7390736426730911</v>
      </c>
      <c r="P107" s="47">
        <f>DSUM($B$60:$Y$78,P$60,$C$85:$D107)</f>
        <v>3.7706892561341476</v>
      </c>
      <c r="Q107" s="47">
        <f>DSUM($B$60:$Y$78,Q$60,$C$85:$D107)</f>
        <v>4.7981547268533795</v>
      </c>
      <c r="R107" s="47">
        <f>DSUM($B$60:$Y$78,R$60,$C$85:$D107)</f>
        <v>5.222765348082012</v>
      </c>
      <c r="S107" s="47">
        <f>DSUM($B$60:$Y$78,S$60,$C$85:$D107)</f>
        <v>6.1631975816586593</v>
      </c>
      <c r="T107" s="47">
        <f>DSUM($B$60:$Y$78,T$60,$C$85:$D107)</f>
        <v>6.2646307623056678</v>
      </c>
      <c r="U107" s="47">
        <f>DSUM($B$60:$Y$78,U$60,$C$85:$D107)</f>
        <v>6.6265042635808484</v>
      </c>
      <c r="V107" s="47">
        <f>DSUM($B$60:$Y$78,V$60,$C$85:$D107)</f>
        <v>6.4744189817128248</v>
      </c>
      <c r="W107" s="47">
        <f>DSUM($B$60:$Y$78,W$60,$C$85:$D107)</f>
        <v>6.4087707029557386</v>
      </c>
      <c r="X107" s="47">
        <f>DSUM($B$60:$Y$78,X$60,$C$85:$D107)</f>
        <v>6.505482752890611</v>
      </c>
      <c r="Y107" s="47">
        <f>DSUM($B$60:$Y$78,Y$60,$C$85:$D107)</f>
        <v>61.089028709904277</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1" t="s">
        <v>332</v>
      </c>
      <c r="C108" s="116" t="s">
        <v>333</v>
      </c>
      <c r="D108" s="116" t="s">
        <v>334</v>
      </c>
      <c r="E108" s="47">
        <f>DSUM($B$60:$Y$78,E$60,$C$85:$D108)</f>
        <v>2.0142384627475408E-2</v>
      </c>
      <c r="F108" s="47">
        <f>DSUM($B$60:$Y$78,F$60,$C$85:$D108)</f>
        <v>5.1514727327730409E-2</v>
      </c>
      <c r="G108" s="47">
        <f>DSUM($B$60:$Y$78,G$60,$C$85:$D108)</f>
        <v>0.10342539874384461</v>
      </c>
      <c r="H108" s="47">
        <f>DSUM($B$60:$Y$78,H$60,$C$85:$D108)</f>
        <v>0.19062523342248058</v>
      </c>
      <c r="I108" s="47">
        <f>DSUM($B$60:$Y$78,I$60,$C$85:$D108)</f>
        <v>0.27151748226999378</v>
      </c>
      <c r="J108" s="47">
        <f>DSUM($B$60:$Y$78,J$60,$C$85:$D108)</f>
        <v>0.42337504799970527</v>
      </c>
      <c r="K108" s="47">
        <f>DSUM($B$60:$Y$78,K$60,$C$85:$D108)</f>
        <v>0.6640858944288266</v>
      </c>
      <c r="L108" s="47">
        <f>DSUM($B$60:$Y$78,L$60,$C$85:$D108)</f>
        <v>0.9735673063445468</v>
      </c>
      <c r="M108" s="47">
        <f>DSUM($B$60:$Y$78,M$60,$C$85:$D108)</f>
        <v>1.4413926471369685</v>
      </c>
      <c r="N108" s="47">
        <f>DSUM($B$60:$Y$78,N$60,$C$85:$D108)</f>
        <v>1.9756945687557241</v>
      </c>
      <c r="O108" s="47">
        <f>DSUM($B$60:$Y$78,O$60,$C$85:$D108)</f>
        <v>2.7390736426730911</v>
      </c>
      <c r="P108" s="47">
        <f>DSUM($B$60:$Y$78,P$60,$C$85:$D108)</f>
        <v>3.7706892561341476</v>
      </c>
      <c r="Q108" s="47">
        <f>DSUM($B$60:$Y$78,Q$60,$C$85:$D108)</f>
        <v>4.7981547268533795</v>
      </c>
      <c r="R108" s="47">
        <f>DSUM($B$60:$Y$78,R$60,$C$85:$D108)</f>
        <v>5.222765348082012</v>
      </c>
      <c r="S108" s="47">
        <f>DSUM($B$60:$Y$78,S$60,$C$85:$D108)</f>
        <v>6.1631975816586593</v>
      </c>
      <c r="T108" s="47">
        <f>DSUM($B$60:$Y$78,T$60,$C$85:$D108)</f>
        <v>6.2646307623056678</v>
      </c>
      <c r="U108" s="47">
        <f>DSUM($B$60:$Y$78,U$60,$C$85:$D108)</f>
        <v>6.6265042635808484</v>
      </c>
      <c r="V108" s="47">
        <f>DSUM($B$60:$Y$78,V$60,$C$85:$D108)</f>
        <v>6.4744189817128248</v>
      </c>
      <c r="W108" s="47">
        <f>DSUM($B$60:$Y$78,W$60,$C$85:$D108)</f>
        <v>6.4087707029557386</v>
      </c>
      <c r="X108" s="47">
        <f>DSUM($B$60:$Y$78,X$60,$C$85:$D108)</f>
        <v>6.505482752890611</v>
      </c>
      <c r="Y108" s="47">
        <f>DSUM($B$60:$Y$78,Y$60,$C$85:$D108)</f>
        <v>61.089028709904277</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1" t="s">
        <v>335</v>
      </c>
      <c r="C109" s="116" t="s">
        <v>336</v>
      </c>
      <c r="D109" s="116" t="s">
        <v>337</v>
      </c>
      <c r="E109" s="47">
        <f>DSUM($B$60:$Y$78,E$60,$C$85:$D109)</f>
        <v>2.0142384627475408E-2</v>
      </c>
      <c r="F109" s="47">
        <f>DSUM($B$60:$Y$78,F$60,$C$85:$D109)</f>
        <v>5.1514727327730409E-2</v>
      </c>
      <c r="G109" s="47">
        <f>DSUM($B$60:$Y$78,G$60,$C$85:$D109)</f>
        <v>0.10342539874384461</v>
      </c>
      <c r="H109" s="47">
        <f>DSUM($B$60:$Y$78,H$60,$C$85:$D109)</f>
        <v>0.19062523342248058</v>
      </c>
      <c r="I109" s="47">
        <f>DSUM($B$60:$Y$78,I$60,$C$85:$D109)</f>
        <v>0.27151748226999378</v>
      </c>
      <c r="J109" s="47">
        <f>DSUM($B$60:$Y$78,J$60,$C$85:$D109)</f>
        <v>0.42337504799970527</v>
      </c>
      <c r="K109" s="47">
        <f>DSUM($B$60:$Y$78,K$60,$C$85:$D109)</f>
        <v>0.6640858944288266</v>
      </c>
      <c r="L109" s="47">
        <f>DSUM($B$60:$Y$78,L$60,$C$85:$D109)</f>
        <v>0.9735673063445468</v>
      </c>
      <c r="M109" s="47">
        <f>DSUM($B$60:$Y$78,M$60,$C$85:$D109)</f>
        <v>1.4413926471369685</v>
      </c>
      <c r="N109" s="47">
        <f>DSUM($B$60:$Y$78,N$60,$C$85:$D109)</f>
        <v>1.9756945687557241</v>
      </c>
      <c r="O109" s="47">
        <f>DSUM($B$60:$Y$78,O$60,$C$85:$D109)</f>
        <v>2.7390736426730911</v>
      </c>
      <c r="P109" s="47">
        <f>DSUM($B$60:$Y$78,P$60,$C$85:$D109)</f>
        <v>3.7706892561341476</v>
      </c>
      <c r="Q109" s="47">
        <f>DSUM($B$60:$Y$78,Q$60,$C$85:$D109)</f>
        <v>4.7981547268533795</v>
      </c>
      <c r="R109" s="47">
        <f>DSUM($B$60:$Y$78,R$60,$C$85:$D109)</f>
        <v>5.222765348082012</v>
      </c>
      <c r="S109" s="47">
        <f>DSUM($B$60:$Y$78,S$60,$C$85:$D109)</f>
        <v>6.1631975816586593</v>
      </c>
      <c r="T109" s="47">
        <f>DSUM($B$60:$Y$78,T$60,$C$85:$D109)</f>
        <v>6.2646307623056678</v>
      </c>
      <c r="U109" s="47">
        <f>DSUM($B$60:$Y$78,U$60,$C$85:$D109)</f>
        <v>6.6265042635808484</v>
      </c>
      <c r="V109" s="47">
        <f>DSUM($B$60:$Y$78,V$60,$C$85:$D109)</f>
        <v>6.4744189817128248</v>
      </c>
      <c r="W109" s="47">
        <f>DSUM($B$60:$Y$78,W$60,$C$85:$D109)</f>
        <v>6.4087707029557386</v>
      </c>
      <c r="X109" s="47">
        <f>DSUM($B$60:$Y$78,X$60,$C$85:$D109)</f>
        <v>6.505482752890611</v>
      </c>
      <c r="Y109" s="47">
        <f>DSUM($B$60:$Y$78,Y$60,$C$85:$D109)</f>
        <v>61.089028709904277</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1" t="s">
        <v>338</v>
      </c>
      <c r="C110" s="116" t="s">
        <v>339</v>
      </c>
      <c r="D110" s="116" t="s">
        <v>340</v>
      </c>
      <c r="E110" s="47">
        <f>DSUM($B$60:$Y$78,E$60,$C$85:$D110)</f>
        <v>2.0142384627475408E-2</v>
      </c>
      <c r="F110" s="47">
        <f>DSUM($B$60:$Y$78,F$60,$C$85:$D110)</f>
        <v>5.1514727327730409E-2</v>
      </c>
      <c r="G110" s="47">
        <f>DSUM($B$60:$Y$78,G$60,$C$85:$D110)</f>
        <v>0.10342539874384461</v>
      </c>
      <c r="H110" s="47">
        <f>DSUM($B$60:$Y$78,H$60,$C$85:$D110)</f>
        <v>0.19062523342248058</v>
      </c>
      <c r="I110" s="47">
        <f>DSUM($B$60:$Y$78,I$60,$C$85:$D110)</f>
        <v>0.27151748226999378</v>
      </c>
      <c r="J110" s="47">
        <f>DSUM($B$60:$Y$78,J$60,$C$85:$D110)</f>
        <v>0.42337504799970527</v>
      </c>
      <c r="K110" s="47">
        <f>DSUM($B$60:$Y$78,K$60,$C$85:$D110)</f>
        <v>0.6640858944288266</v>
      </c>
      <c r="L110" s="47">
        <f>DSUM($B$60:$Y$78,L$60,$C$85:$D110)</f>
        <v>0.9735673063445468</v>
      </c>
      <c r="M110" s="47">
        <f>DSUM($B$60:$Y$78,M$60,$C$85:$D110)</f>
        <v>1.4413926471369685</v>
      </c>
      <c r="N110" s="47">
        <f>DSUM($B$60:$Y$78,N$60,$C$85:$D110)</f>
        <v>1.9756945687557241</v>
      </c>
      <c r="O110" s="47">
        <f>DSUM($B$60:$Y$78,O$60,$C$85:$D110)</f>
        <v>2.7390736426730911</v>
      </c>
      <c r="P110" s="47">
        <f>DSUM($B$60:$Y$78,P$60,$C$85:$D110)</f>
        <v>3.7706892561341476</v>
      </c>
      <c r="Q110" s="47">
        <f>DSUM($B$60:$Y$78,Q$60,$C$85:$D110)</f>
        <v>4.7981547268533795</v>
      </c>
      <c r="R110" s="47">
        <f>DSUM($B$60:$Y$78,R$60,$C$85:$D110)</f>
        <v>5.222765348082012</v>
      </c>
      <c r="S110" s="47">
        <f>DSUM($B$60:$Y$78,S$60,$C$85:$D110)</f>
        <v>6.1631975816586593</v>
      </c>
      <c r="T110" s="47">
        <f>DSUM($B$60:$Y$78,T$60,$C$85:$D110)</f>
        <v>6.2646307623056678</v>
      </c>
      <c r="U110" s="47">
        <f>DSUM($B$60:$Y$78,U$60,$C$85:$D110)</f>
        <v>6.6265042635808484</v>
      </c>
      <c r="V110" s="47">
        <f>DSUM($B$60:$Y$78,V$60,$C$85:$D110)</f>
        <v>6.4744189817128248</v>
      </c>
      <c r="W110" s="47">
        <f>DSUM($B$60:$Y$78,W$60,$C$85:$D110)</f>
        <v>6.4087707029557386</v>
      </c>
      <c r="X110" s="47">
        <f>DSUM($B$60:$Y$78,X$60,$C$85:$D110)</f>
        <v>6.505482752890611</v>
      </c>
      <c r="Y110" s="47">
        <f>DSUM($B$60:$Y$78,Y$60,$C$85:$D110)</f>
        <v>61.089028709904277</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1" t="s">
        <v>341</v>
      </c>
      <c r="C111" s="116" t="s">
        <v>342</v>
      </c>
      <c r="D111" s="116" t="s">
        <v>343</v>
      </c>
      <c r="E111" s="47">
        <f>DSUM($B$60:$Y$78,E$60,$C$85:$D111)</f>
        <v>2.0142384627475408E-2</v>
      </c>
      <c r="F111" s="47">
        <f>DSUM($B$60:$Y$78,F$60,$C$85:$D111)</f>
        <v>5.1514727327730409E-2</v>
      </c>
      <c r="G111" s="47">
        <f>DSUM($B$60:$Y$78,G$60,$C$85:$D111)</f>
        <v>0.10342539874384461</v>
      </c>
      <c r="H111" s="47">
        <f>DSUM($B$60:$Y$78,H$60,$C$85:$D111)</f>
        <v>0.19062523342248058</v>
      </c>
      <c r="I111" s="47">
        <f>DSUM($B$60:$Y$78,I$60,$C$85:$D111)</f>
        <v>0.27151748226999378</v>
      </c>
      <c r="J111" s="47">
        <f>DSUM($B$60:$Y$78,J$60,$C$85:$D111)</f>
        <v>0.42337504799970527</v>
      </c>
      <c r="K111" s="47">
        <f>DSUM($B$60:$Y$78,K$60,$C$85:$D111)</f>
        <v>0.6640858944288266</v>
      </c>
      <c r="L111" s="47">
        <f>DSUM($B$60:$Y$78,L$60,$C$85:$D111)</f>
        <v>0.9735673063445468</v>
      </c>
      <c r="M111" s="47">
        <f>DSUM($B$60:$Y$78,M$60,$C$85:$D111)</f>
        <v>1.4413926471369685</v>
      </c>
      <c r="N111" s="47">
        <f>DSUM($B$60:$Y$78,N$60,$C$85:$D111)</f>
        <v>1.9756945687557241</v>
      </c>
      <c r="O111" s="47">
        <f>DSUM($B$60:$Y$78,O$60,$C$85:$D111)</f>
        <v>2.7390736426730911</v>
      </c>
      <c r="P111" s="47">
        <f>DSUM($B$60:$Y$78,P$60,$C$85:$D111)</f>
        <v>3.7706892561341476</v>
      </c>
      <c r="Q111" s="47">
        <f>DSUM($B$60:$Y$78,Q$60,$C$85:$D111)</f>
        <v>4.7981547268533795</v>
      </c>
      <c r="R111" s="47">
        <f>DSUM($B$60:$Y$78,R$60,$C$85:$D111)</f>
        <v>5.222765348082012</v>
      </c>
      <c r="S111" s="47">
        <f>DSUM($B$60:$Y$78,S$60,$C$85:$D111)</f>
        <v>6.1631975816586593</v>
      </c>
      <c r="T111" s="47">
        <f>DSUM($B$60:$Y$78,T$60,$C$85:$D111)</f>
        <v>6.2646307623056678</v>
      </c>
      <c r="U111" s="47">
        <f>DSUM($B$60:$Y$78,U$60,$C$85:$D111)</f>
        <v>6.6265042635808484</v>
      </c>
      <c r="V111" s="47">
        <f>DSUM($B$60:$Y$78,V$60,$C$85:$D111)</f>
        <v>6.4744189817128248</v>
      </c>
      <c r="W111" s="47">
        <f>DSUM($B$60:$Y$78,W$60,$C$85:$D111)</f>
        <v>6.4087707029557386</v>
      </c>
      <c r="X111" s="47">
        <f>DSUM($B$60:$Y$78,X$60,$C$85:$D111)</f>
        <v>6.505482752890611</v>
      </c>
      <c r="Y111" s="47">
        <f>DSUM($B$60:$Y$78,Y$60,$C$85:$D111)</f>
        <v>61.089028709904277</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1" t="s">
        <v>344</v>
      </c>
      <c r="C112" s="116" t="s">
        <v>345</v>
      </c>
      <c r="D112" s="116" t="s">
        <v>346</v>
      </c>
      <c r="E112" s="47">
        <f>DSUM($B$60:$Y$78,E$60,$C$85:$D112)</f>
        <v>2.0142384627475408E-2</v>
      </c>
      <c r="F112" s="47">
        <f>DSUM($B$60:$Y$78,F$60,$C$85:$D112)</f>
        <v>5.1514727327730409E-2</v>
      </c>
      <c r="G112" s="47">
        <f>DSUM($B$60:$Y$78,G$60,$C$85:$D112)</f>
        <v>0.10342539874384461</v>
      </c>
      <c r="H112" s="47">
        <f>DSUM($B$60:$Y$78,H$60,$C$85:$D112)</f>
        <v>0.19062523342248058</v>
      </c>
      <c r="I112" s="47">
        <f>DSUM($B$60:$Y$78,I$60,$C$85:$D112)</f>
        <v>0.27151748226999378</v>
      </c>
      <c r="J112" s="47">
        <f>DSUM($B$60:$Y$78,J$60,$C$85:$D112)</f>
        <v>0.42337504799970527</v>
      </c>
      <c r="K112" s="47">
        <f>DSUM($B$60:$Y$78,K$60,$C$85:$D112)</f>
        <v>0.6640858944288266</v>
      </c>
      <c r="L112" s="47">
        <f>DSUM($B$60:$Y$78,L$60,$C$85:$D112)</f>
        <v>0.9735673063445468</v>
      </c>
      <c r="M112" s="47">
        <f>DSUM($B$60:$Y$78,M$60,$C$85:$D112)</f>
        <v>1.4413926471369685</v>
      </c>
      <c r="N112" s="47">
        <f>DSUM($B$60:$Y$78,N$60,$C$85:$D112)</f>
        <v>1.9756945687557241</v>
      </c>
      <c r="O112" s="47">
        <f>DSUM($B$60:$Y$78,O$60,$C$85:$D112)</f>
        <v>2.7390736426730911</v>
      </c>
      <c r="P112" s="47">
        <f>DSUM($B$60:$Y$78,P$60,$C$85:$D112)</f>
        <v>3.7706892561341476</v>
      </c>
      <c r="Q112" s="47">
        <f>DSUM($B$60:$Y$78,Q$60,$C$85:$D112)</f>
        <v>4.7981547268533795</v>
      </c>
      <c r="R112" s="47">
        <f>DSUM($B$60:$Y$78,R$60,$C$85:$D112)</f>
        <v>5.222765348082012</v>
      </c>
      <c r="S112" s="47">
        <f>DSUM($B$60:$Y$78,S$60,$C$85:$D112)</f>
        <v>6.1631975816586593</v>
      </c>
      <c r="T112" s="47">
        <f>DSUM($B$60:$Y$78,T$60,$C$85:$D112)</f>
        <v>6.2646307623056678</v>
      </c>
      <c r="U112" s="47">
        <f>DSUM($B$60:$Y$78,U$60,$C$85:$D112)</f>
        <v>6.6265042635808484</v>
      </c>
      <c r="V112" s="47">
        <f>DSUM($B$60:$Y$78,V$60,$C$85:$D112)</f>
        <v>6.4744189817128248</v>
      </c>
      <c r="W112" s="47">
        <f>DSUM($B$60:$Y$78,W$60,$C$85:$D112)</f>
        <v>6.4087707029557386</v>
      </c>
      <c r="X112" s="47">
        <f>DSUM($B$60:$Y$78,X$60,$C$85:$D112)</f>
        <v>6.505482752890611</v>
      </c>
      <c r="Y112" s="47">
        <f>DSUM($B$60:$Y$78,Y$60,$C$85:$D112)</f>
        <v>61.089028709904277</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1" t="s">
        <v>347</v>
      </c>
      <c r="C113" s="116" t="s">
        <v>348</v>
      </c>
      <c r="D113" s="116" t="s">
        <v>349</v>
      </c>
      <c r="E113" s="47">
        <f>DSUM($B$60:$Y$78,E$60,$C$85:$D113)</f>
        <v>2.0142384627475408E-2</v>
      </c>
      <c r="F113" s="47">
        <f>DSUM($B$60:$Y$78,F$60,$C$85:$D113)</f>
        <v>5.1514727327730409E-2</v>
      </c>
      <c r="G113" s="47">
        <f>DSUM($B$60:$Y$78,G$60,$C$85:$D113)</f>
        <v>0.10342539874384461</v>
      </c>
      <c r="H113" s="47">
        <f>DSUM($B$60:$Y$78,H$60,$C$85:$D113)</f>
        <v>0.19062523342248058</v>
      </c>
      <c r="I113" s="47">
        <f>DSUM($B$60:$Y$78,I$60,$C$85:$D113)</f>
        <v>0.27151748226999378</v>
      </c>
      <c r="J113" s="47">
        <f>DSUM($B$60:$Y$78,J$60,$C$85:$D113)</f>
        <v>0.42337504799970527</v>
      </c>
      <c r="K113" s="47">
        <f>DSUM($B$60:$Y$78,K$60,$C$85:$D113)</f>
        <v>0.6640858944288266</v>
      </c>
      <c r="L113" s="47">
        <f>DSUM($B$60:$Y$78,L$60,$C$85:$D113)</f>
        <v>0.9735673063445468</v>
      </c>
      <c r="M113" s="47">
        <f>DSUM($B$60:$Y$78,M$60,$C$85:$D113)</f>
        <v>1.4413926471369685</v>
      </c>
      <c r="N113" s="47">
        <f>DSUM($B$60:$Y$78,N$60,$C$85:$D113)</f>
        <v>1.9756945687557241</v>
      </c>
      <c r="O113" s="47">
        <f>DSUM($B$60:$Y$78,O$60,$C$85:$D113)</f>
        <v>2.7390736426730911</v>
      </c>
      <c r="P113" s="47">
        <f>DSUM($B$60:$Y$78,P$60,$C$85:$D113)</f>
        <v>3.7706892561341476</v>
      </c>
      <c r="Q113" s="47">
        <f>DSUM($B$60:$Y$78,Q$60,$C$85:$D113)</f>
        <v>4.7981547268533795</v>
      </c>
      <c r="R113" s="47">
        <f>DSUM($B$60:$Y$78,R$60,$C$85:$D113)</f>
        <v>5.222765348082012</v>
      </c>
      <c r="S113" s="47">
        <f>DSUM($B$60:$Y$78,S$60,$C$85:$D113)</f>
        <v>6.1631975816586593</v>
      </c>
      <c r="T113" s="47">
        <f>DSUM($B$60:$Y$78,T$60,$C$85:$D113)</f>
        <v>6.2646307623056678</v>
      </c>
      <c r="U113" s="47">
        <f>DSUM($B$60:$Y$78,U$60,$C$85:$D113)</f>
        <v>6.6265042635808484</v>
      </c>
      <c r="V113" s="47">
        <f>DSUM($B$60:$Y$78,V$60,$C$85:$D113)</f>
        <v>6.4744189817128248</v>
      </c>
      <c r="W113" s="47">
        <f>DSUM($B$60:$Y$78,W$60,$C$85:$D113)</f>
        <v>6.4087707029557386</v>
      </c>
      <c r="X113" s="47">
        <f>DSUM($B$60:$Y$78,X$60,$C$85:$D113)</f>
        <v>6.505482752890611</v>
      </c>
      <c r="Y113" s="47">
        <f>DSUM($B$60:$Y$78,Y$60,$C$85:$D113)</f>
        <v>61.089028709904277</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1" t="s">
        <v>350</v>
      </c>
      <c r="C114" s="116" t="s">
        <v>351</v>
      </c>
      <c r="D114" s="116" t="s">
        <v>352</v>
      </c>
      <c r="E114" s="47">
        <f>DSUM($B$60:$Y$78,E$60,$C$85:$D114)</f>
        <v>2.0142384627475408E-2</v>
      </c>
      <c r="F114" s="47">
        <f>DSUM($B$60:$Y$78,F$60,$C$85:$D114)</f>
        <v>5.1514727327730409E-2</v>
      </c>
      <c r="G114" s="47">
        <f>DSUM($B$60:$Y$78,G$60,$C$85:$D114)</f>
        <v>0.10342539874384461</v>
      </c>
      <c r="H114" s="47">
        <f>DSUM($B$60:$Y$78,H$60,$C$85:$D114)</f>
        <v>0.19062523342248058</v>
      </c>
      <c r="I114" s="47">
        <f>DSUM($B$60:$Y$78,I$60,$C$85:$D114)</f>
        <v>0.27151748226999378</v>
      </c>
      <c r="J114" s="47">
        <f>DSUM($B$60:$Y$78,J$60,$C$85:$D114)</f>
        <v>0.42337504799970527</v>
      </c>
      <c r="K114" s="47">
        <f>DSUM($B$60:$Y$78,K$60,$C$85:$D114)</f>
        <v>0.6640858944288266</v>
      </c>
      <c r="L114" s="47">
        <f>DSUM($B$60:$Y$78,L$60,$C$85:$D114)</f>
        <v>0.9735673063445468</v>
      </c>
      <c r="M114" s="47">
        <f>DSUM($B$60:$Y$78,M$60,$C$85:$D114)</f>
        <v>1.4413926471369685</v>
      </c>
      <c r="N114" s="47">
        <f>DSUM($B$60:$Y$78,N$60,$C$85:$D114)</f>
        <v>1.9756945687557241</v>
      </c>
      <c r="O114" s="47">
        <f>DSUM($B$60:$Y$78,O$60,$C$85:$D114)</f>
        <v>2.7390736426730911</v>
      </c>
      <c r="P114" s="47">
        <f>DSUM($B$60:$Y$78,P$60,$C$85:$D114)</f>
        <v>3.7706892561341476</v>
      </c>
      <c r="Q114" s="47">
        <f>DSUM($B$60:$Y$78,Q$60,$C$85:$D114)</f>
        <v>4.7981547268533795</v>
      </c>
      <c r="R114" s="47">
        <f>DSUM($B$60:$Y$78,R$60,$C$85:$D114)</f>
        <v>5.222765348082012</v>
      </c>
      <c r="S114" s="47">
        <f>DSUM($B$60:$Y$78,S$60,$C$85:$D114)</f>
        <v>6.1631975816586593</v>
      </c>
      <c r="T114" s="47">
        <f>DSUM($B$60:$Y$78,T$60,$C$85:$D114)</f>
        <v>6.2646307623056678</v>
      </c>
      <c r="U114" s="47">
        <f>DSUM($B$60:$Y$78,U$60,$C$85:$D114)</f>
        <v>6.6265042635808484</v>
      </c>
      <c r="V114" s="47">
        <f>DSUM($B$60:$Y$78,V$60,$C$85:$D114)</f>
        <v>6.4744189817128248</v>
      </c>
      <c r="W114" s="47">
        <f>DSUM($B$60:$Y$78,W$60,$C$85:$D114)</f>
        <v>6.4087707029557386</v>
      </c>
      <c r="X114" s="47">
        <f>DSUM($B$60:$Y$78,X$60,$C$85:$D114)</f>
        <v>6.505482752890611</v>
      </c>
      <c r="Y114" s="47">
        <f>DSUM($B$60:$Y$78,Y$60,$C$85:$D114)</f>
        <v>61.089028709904277</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1" t="s">
        <v>353</v>
      </c>
      <c r="C115" s="116" t="s">
        <v>354</v>
      </c>
      <c r="D115" s="116" t="s">
        <v>355</v>
      </c>
      <c r="E115" s="47">
        <f>DSUM($B$60:$Y$78,E$60,$C$85:$D115)</f>
        <v>2.0142384627475408E-2</v>
      </c>
      <c r="F115" s="47">
        <f>DSUM($B$60:$Y$78,F$60,$C$85:$D115)</f>
        <v>5.1514727327730409E-2</v>
      </c>
      <c r="G115" s="47">
        <f>DSUM($B$60:$Y$78,G$60,$C$85:$D115)</f>
        <v>0.10342539874384461</v>
      </c>
      <c r="H115" s="47">
        <f>DSUM($B$60:$Y$78,H$60,$C$85:$D115)</f>
        <v>0.19062523342248058</v>
      </c>
      <c r="I115" s="47">
        <f>DSUM($B$60:$Y$78,I$60,$C$85:$D115)</f>
        <v>0.27151748226999378</v>
      </c>
      <c r="J115" s="47">
        <f>DSUM($B$60:$Y$78,J$60,$C$85:$D115)</f>
        <v>0.42337504799970527</v>
      </c>
      <c r="K115" s="47">
        <f>DSUM($B$60:$Y$78,K$60,$C$85:$D115)</f>
        <v>0.6640858944288266</v>
      </c>
      <c r="L115" s="47">
        <f>DSUM($B$60:$Y$78,L$60,$C$85:$D115)</f>
        <v>0.9735673063445468</v>
      </c>
      <c r="M115" s="47">
        <f>DSUM($B$60:$Y$78,M$60,$C$85:$D115)</f>
        <v>1.4413926471369685</v>
      </c>
      <c r="N115" s="47">
        <f>DSUM($B$60:$Y$78,N$60,$C$85:$D115)</f>
        <v>1.9756945687557241</v>
      </c>
      <c r="O115" s="47">
        <f>DSUM($B$60:$Y$78,O$60,$C$85:$D115)</f>
        <v>2.7390736426730911</v>
      </c>
      <c r="P115" s="47">
        <f>DSUM($B$60:$Y$78,P$60,$C$85:$D115)</f>
        <v>3.7706892561341476</v>
      </c>
      <c r="Q115" s="47">
        <f>DSUM($B$60:$Y$78,Q$60,$C$85:$D115)</f>
        <v>4.7981547268533795</v>
      </c>
      <c r="R115" s="47">
        <f>DSUM($B$60:$Y$78,R$60,$C$85:$D115)</f>
        <v>5.222765348082012</v>
      </c>
      <c r="S115" s="47">
        <f>DSUM($B$60:$Y$78,S$60,$C$85:$D115)</f>
        <v>6.1631975816586593</v>
      </c>
      <c r="T115" s="47">
        <f>DSUM($B$60:$Y$78,T$60,$C$85:$D115)</f>
        <v>6.2646307623056678</v>
      </c>
      <c r="U115" s="47">
        <f>DSUM($B$60:$Y$78,U$60,$C$85:$D115)</f>
        <v>6.6265042635808484</v>
      </c>
      <c r="V115" s="47">
        <f>DSUM($B$60:$Y$78,V$60,$C$85:$D115)</f>
        <v>6.4744189817128248</v>
      </c>
      <c r="W115" s="47">
        <f>DSUM($B$60:$Y$78,W$60,$C$85:$D115)</f>
        <v>6.4087707029557386</v>
      </c>
      <c r="X115" s="47">
        <f>DSUM($B$60:$Y$78,X$60,$C$85:$D115)</f>
        <v>6.505482752890611</v>
      </c>
      <c r="Y115" s="47">
        <f>DSUM($B$60:$Y$78,Y$60,$C$85:$D115)</f>
        <v>61.089028709904277</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1" t="s">
        <v>356</v>
      </c>
      <c r="C116" s="116" t="s">
        <v>357</v>
      </c>
      <c r="D116" s="116" t="s">
        <v>358</v>
      </c>
      <c r="E116" s="47">
        <f>DSUM($B$60:$Y$78,E$60,$C$85:$D116)</f>
        <v>2.0142384627475408E-2</v>
      </c>
      <c r="F116" s="47">
        <f>DSUM($B$60:$Y$78,F$60,$C$85:$D116)</f>
        <v>5.1514727327730409E-2</v>
      </c>
      <c r="G116" s="47">
        <f>DSUM($B$60:$Y$78,G$60,$C$85:$D116)</f>
        <v>0.10342539874384461</v>
      </c>
      <c r="H116" s="47">
        <f>DSUM($B$60:$Y$78,H$60,$C$85:$D116)</f>
        <v>0.19062523342248058</v>
      </c>
      <c r="I116" s="47">
        <f>DSUM($B$60:$Y$78,I$60,$C$85:$D116)</f>
        <v>0.27151748226999378</v>
      </c>
      <c r="J116" s="47">
        <f>DSUM($B$60:$Y$78,J$60,$C$85:$D116)</f>
        <v>0.42337504799970527</v>
      </c>
      <c r="K116" s="47">
        <f>DSUM($B$60:$Y$78,K$60,$C$85:$D116)</f>
        <v>0.6640858944288266</v>
      </c>
      <c r="L116" s="47">
        <f>DSUM($B$60:$Y$78,L$60,$C$85:$D116)</f>
        <v>0.9735673063445468</v>
      </c>
      <c r="M116" s="47">
        <f>DSUM($B$60:$Y$78,M$60,$C$85:$D116)</f>
        <v>1.4413926471369685</v>
      </c>
      <c r="N116" s="47">
        <f>DSUM($B$60:$Y$78,N$60,$C$85:$D116)</f>
        <v>1.9756945687557241</v>
      </c>
      <c r="O116" s="47">
        <f>DSUM($B$60:$Y$78,O$60,$C$85:$D116)</f>
        <v>2.7390736426730911</v>
      </c>
      <c r="P116" s="47">
        <f>DSUM($B$60:$Y$78,P$60,$C$85:$D116)</f>
        <v>3.7706892561341476</v>
      </c>
      <c r="Q116" s="47">
        <f>DSUM($B$60:$Y$78,Q$60,$C$85:$D116)</f>
        <v>4.7981547268533795</v>
      </c>
      <c r="R116" s="47">
        <f>DSUM($B$60:$Y$78,R$60,$C$85:$D116)</f>
        <v>5.222765348082012</v>
      </c>
      <c r="S116" s="47">
        <f>DSUM($B$60:$Y$78,S$60,$C$85:$D116)</f>
        <v>6.1631975816586593</v>
      </c>
      <c r="T116" s="47">
        <f>DSUM($B$60:$Y$78,T$60,$C$85:$D116)</f>
        <v>6.2646307623056678</v>
      </c>
      <c r="U116" s="47">
        <f>DSUM($B$60:$Y$78,U$60,$C$85:$D116)</f>
        <v>6.6265042635808484</v>
      </c>
      <c r="V116" s="47">
        <f>DSUM($B$60:$Y$78,V$60,$C$85:$D116)</f>
        <v>6.4744189817128248</v>
      </c>
      <c r="W116" s="47">
        <f>DSUM($B$60:$Y$78,W$60,$C$85:$D116)</f>
        <v>6.4087707029557386</v>
      </c>
      <c r="X116" s="47">
        <f>DSUM($B$60:$Y$78,X$60,$C$85:$D116)</f>
        <v>6.505482752890611</v>
      </c>
      <c r="Y116" s="47">
        <f>DSUM($B$60:$Y$78,Y$60,$C$85:$D116)</f>
        <v>61.089028709904277</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1" t="s">
        <v>359</v>
      </c>
      <c r="C117" s="116" t="s">
        <v>360</v>
      </c>
      <c r="D117" s="116" t="s">
        <v>361</v>
      </c>
      <c r="E117" s="47">
        <f>DSUM($B$60:$Y$78,E$60,$C$85:$D117)</f>
        <v>2.0142384627475408E-2</v>
      </c>
      <c r="F117" s="47">
        <f>DSUM($B$60:$Y$78,F$60,$C$85:$D117)</f>
        <v>5.1514727327730409E-2</v>
      </c>
      <c r="G117" s="47">
        <f>DSUM($B$60:$Y$78,G$60,$C$85:$D117)</f>
        <v>0.10342539874384461</v>
      </c>
      <c r="H117" s="47">
        <f>DSUM($B$60:$Y$78,H$60,$C$85:$D117)</f>
        <v>0.19062523342248058</v>
      </c>
      <c r="I117" s="47">
        <f>DSUM($B$60:$Y$78,I$60,$C$85:$D117)</f>
        <v>0.27151748226999378</v>
      </c>
      <c r="J117" s="47">
        <f>DSUM($B$60:$Y$78,J$60,$C$85:$D117)</f>
        <v>0.42337504799970527</v>
      </c>
      <c r="K117" s="47">
        <f>DSUM($B$60:$Y$78,K$60,$C$85:$D117)</f>
        <v>0.6640858944288266</v>
      </c>
      <c r="L117" s="47">
        <f>DSUM($B$60:$Y$78,L$60,$C$85:$D117)</f>
        <v>0.9735673063445468</v>
      </c>
      <c r="M117" s="47">
        <f>DSUM($B$60:$Y$78,M$60,$C$85:$D117)</f>
        <v>1.4413926471369685</v>
      </c>
      <c r="N117" s="47">
        <f>DSUM($B$60:$Y$78,N$60,$C$85:$D117)</f>
        <v>1.9756945687557241</v>
      </c>
      <c r="O117" s="47">
        <f>DSUM($B$60:$Y$78,O$60,$C$85:$D117)</f>
        <v>2.7390736426730911</v>
      </c>
      <c r="P117" s="47">
        <f>DSUM($B$60:$Y$78,P$60,$C$85:$D117)</f>
        <v>3.7706892561341476</v>
      </c>
      <c r="Q117" s="47">
        <f>DSUM($B$60:$Y$78,Q$60,$C$85:$D117)</f>
        <v>4.7981547268533795</v>
      </c>
      <c r="R117" s="47">
        <f>DSUM($B$60:$Y$78,R$60,$C$85:$D117)</f>
        <v>5.222765348082012</v>
      </c>
      <c r="S117" s="47">
        <f>DSUM($B$60:$Y$78,S$60,$C$85:$D117)</f>
        <v>6.1631975816586593</v>
      </c>
      <c r="T117" s="47">
        <f>DSUM($B$60:$Y$78,T$60,$C$85:$D117)</f>
        <v>6.2646307623056678</v>
      </c>
      <c r="U117" s="47">
        <f>DSUM($B$60:$Y$78,U$60,$C$85:$D117)</f>
        <v>6.6265042635808484</v>
      </c>
      <c r="V117" s="47">
        <f>DSUM($B$60:$Y$78,V$60,$C$85:$D117)</f>
        <v>6.4744189817128248</v>
      </c>
      <c r="W117" s="47">
        <f>DSUM($B$60:$Y$78,W$60,$C$85:$D117)</f>
        <v>6.4087707029557386</v>
      </c>
      <c r="X117" s="47">
        <f>DSUM($B$60:$Y$78,X$60,$C$85:$D117)</f>
        <v>6.505482752890611</v>
      </c>
      <c r="Y117" s="47">
        <f>DSUM($B$60:$Y$78,Y$60,$C$85:$D117)</f>
        <v>61.089028709904277</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9"/>
      <c r="D118" s="159"/>
      <c r="E118" s="47"/>
      <c r="F118" s="47"/>
      <c r="G118" s="47"/>
      <c r="H118" s="47"/>
      <c r="I118" s="47"/>
      <c r="J118" s="47"/>
      <c r="K118" s="47"/>
      <c r="L118" s="47"/>
      <c r="M118" s="47"/>
      <c r="N118" s="47"/>
      <c r="O118" s="47"/>
      <c r="P118" s="47"/>
      <c r="Q118" s="47"/>
      <c r="R118" s="47"/>
      <c r="S118" s="47"/>
      <c r="T118" s="47"/>
      <c r="U118" s="47"/>
      <c r="V118" s="47"/>
      <c r="W118" s="47"/>
      <c r="X118" s="47"/>
      <c r="Y118" s="47"/>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7">
        <f>E117</f>
        <v>2.0142384627475408E-2</v>
      </c>
      <c r="F119" s="117">
        <f t="shared" ref="F119:Y119" si="22">F117</f>
        <v>5.1514727327730409E-2</v>
      </c>
      <c r="G119" s="117">
        <f t="shared" si="22"/>
        <v>0.10342539874384461</v>
      </c>
      <c r="H119" s="117">
        <f t="shared" si="22"/>
        <v>0.19062523342248058</v>
      </c>
      <c r="I119" s="117">
        <f t="shared" si="22"/>
        <v>0.27151748226999378</v>
      </c>
      <c r="J119" s="117">
        <f t="shared" si="22"/>
        <v>0.42337504799970527</v>
      </c>
      <c r="K119" s="117">
        <f t="shared" si="22"/>
        <v>0.6640858944288266</v>
      </c>
      <c r="L119" s="117">
        <f t="shared" si="22"/>
        <v>0.9735673063445468</v>
      </c>
      <c r="M119" s="117">
        <f t="shared" si="22"/>
        <v>1.4413926471369685</v>
      </c>
      <c r="N119" s="117">
        <f t="shared" si="22"/>
        <v>1.9756945687557241</v>
      </c>
      <c r="O119" s="117">
        <f t="shared" si="22"/>
        <v>2.7390736426730911</v>
      </c>
      <c r="P119" s="117">
        <f t="shared" si="22"/>
        <v>3.7706892561341476</v>
      </c>
      <c r="Q119" s="117">
        <f t="shared" si="22"/>
        <v>4.7981547268533795</v>
      </c>
      <c r="R119" s="117">
        <f t="shared" si="22"/>
        <v>5.222765348082012</v>
      </c>
      <c r="S119" s="117">
        <f t="shared" si="22"/>
        <v>6.1631975816586593</v>
      </c>
      <c r="T119" s="117">
        <f t="shared" si="22"/>
        <v>6.2646307623056678</v>
      </c>
      <c r="U119" s="117">
        <f t="shared" si="22"/>
        <v>6.6265042635808484</v>
      </c>
      <c r="V119" s="117">
        <f t="shared" si="22"/>
        <v>6.4744189817128248</v>
      </c>
      <c r="W119" s="117">
        <f t="shared" si="22"/>
        <v>6.4087707029557386</v>
      </c>
      <c r="X119" s="117">
        <f t="shared" si="22"/>
        <v>6.505482752890611</v>
      </c>
      <c r="Y119" s="117">
        <f t="shared" si="22"/>
        <v>61.089028709904277</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1" t="s">
        <v>303</v>
      </c>
      <c r="B120" s="102"/>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2" t="str">
        <f>C8</f>
        <v>VRF-NEW</v>
      </c>
      <c r="E121" s="93">
        <f>E84</f>
        <v>2016</v>
      </c>
      <c r="F121" s="93">
        <f t="shared" ref="F121:Y121" si="23">F84</f>
        <v>2017</v>
      </c>
      <c r="G121" s="93">
        <f t="shared" si="23"/>
        <v>2018</v>
      </c>
      <c r="H121" s="93">
        <f t="shared" si="23"/>
        <v>2019</v>
      </c>
      <c r="I121" s="93">
        <f t="shared" si="23"/>
        <v>2020</v>
      </c>
      <c r="J121" s="93">
        <f t="shared" si="23"/>
        <v>2021</v>
      </c>
      <c r="K121" s="93">
        <f t="shared" si="23"/>
        <v>2022</v>
      </c>
      <c r="L121" s="93">
        <f t="shared" si="23"/>
        <v>2023</v>
      </c>
      <c r="M121" s="93">
        <f t="shared" si="23"/>
        <v>2024</v>
      </c>
      <c r="N121" s="93">
        <f t="shared" si="23"/>
        <v>2025</v>
      </c>
      <c r="O121" s="93">
        <f t="shared" si="23"/>
        <v>2026</v>
      </c>
      <c r="P121" s="93">
        <f t="shared" si="23"/>
        <v>2027</v>
      </c>
      <c r="Q121" s="93">
        <f t="shared" si="23"/>
        <v>2028</v>
      </c>
      <c r="R121" s="93">
        <f t="shared" si="23"/>
        <v>2029</v>
      </c>
      <c r="S121" s="93">
        <f t="shared" si="23"/>
        <v>2030</v>
      </c>
      <c r="T121" s="93">
        <f t="shared" si="23"/>
        <v>2031</v>
      </c>
      <c r="U121" s="93">
        <f t="shared" si="23"/>
        <v>2032</v>
      </c>
      <c r="V121" s="93">
        <f t="shared" si="23"/>
        <v>2033</v>
      </c>
      <c r="W121" s="93">
        <f t="shared" si="23"/>
        <v>2034</v>
      </c>
      <c r="X121" s="93">
        <f t="shared" si="23"/>
        <v>2035</v>
      </c>
      <c r="Y121" s="93" t="str">
        <f t="shared" si="23"/>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4" t="str">
        <f>CONCATENATE("aMW_",E$11)</f>
        <v>aMW_2016</v>
      </c>
      <c r="F122" s="94" t="str">
        <f t="shared" ref="F122:Y122" si="24">CONCATENATE("aMW_",F$11)</f>
        <v>aMW_2017</v>
      </c>
      <c r="G122" s="94" t="str">
        <f t="shared" si="24"/>
        <v>aMW_2018</v>
      </c>
      <c r="H122" s="94" t="str">
        <f t="shared" si="24"/>
        <v>aMW_2019</v>
      </c>
      <c r="I122" s="94" t="str">
        <f t="shared" si="24"/>
        <v>aMW_2020</v>
      </c>
      <c r="J122" s="94" t="str">
        <f t="shared" si="24"/>
        <v>aMW_2021</v>
      </c>
      <c r="K122" s="94" t="str">
        <f t="shared" si="24"/>
        <v>aMW_2022</v>
      </c>
      <c r="L122" s="94" t="str">
        <f t="shared" si="24"/>
        <v>aMW_2023</v>
      </c>
      <c r="M122" s="94" t="str">
        <f t="shared" si="24"/>
        <v>aMW_2024</v>
      </c>
      <c r="N122" s="94" t="str">
        <f t="shared" si="24"/>
        <v>aMW_2025</v>
      </c>
      <c r="O122" s="94" t="str">
        <f t="shared" si="24"/>
        <v>aMW_2026</v>
      </c>
      <c r="P122" s="94" t="str">
        <f t="shared" si="24"/>
        <v>aMW_2027</v>
      </c>
      <c r="Q122" s="94" t="str">
        <f t="shared" si="24"/>
        <v>aMW_2028</v>
      </c>
      <c r="R122" s="94" t="str">
        <f t="shared" si="24"/>
        <v>aMW_2029</v>
      </c>
      <c r="S122" s="94" t="str">
        <f t="shared" si="24"/>
        <v>aMW_2030</v>
      </c>
      <c r="T122" s="94" t="str">
        <f t="shared" si="24"/>
        <v>aMW_2031</v>
      </c>
      <c r="U122" s="94" t="str">
        <f t="shared" si="24"/>
        <v>aMW_2032</v>
      </c>
      <c r="V122" s="94" t="str">
        <f t="shared" si="24"/>
        <v>aMW_2033</v>
      </c>
      <c r="W122" s="94" t="str">
        <f t="shared" si="24"/>
        <v>aMW_2034</v>
      </c>
      <c r="X122" s="94" t="str">
        <f t="shared" si="24"/>
        <v>aMW_2035</v>
      </c>
      <c r="Y122" s="94" t="str">
        <f t="shared" si="24"/>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1" t="s">
        <v>50</v>
      </c>
      <c r="E123" s="96">
        <f t="shared" ref="E123:Y123" si="25">E86</f>
        <v>0</v>
      </c>
      <c r="F123" s="96">
        <f t="shared" si="25"/>
        <v>0</v>
      </c>
      <c r="G123" s="96">
        <f t="shared" si="25"/>
        <v>0</v>
      </c>
      <c r="H123" s="96">
        <f t="shared" si="25"/>
        <v>0</v>
      </c>
      <c r="I123" s="96">
        <f t="shared" si="25"/>
        <v>0</v>
      </c>
      <c r="J123" s="96">
        <f t="shared" si="25"/>
        <v>0</v>
      </c>
      <c r="K123" s="96">
        <f t="shared" si="25"/>
        <v>0</v>
      </c>
      <c r="L123" s="96">
        <f t="shared" si="25"/>
        <v>0</v>
      </c>
      <c r="M123" s="96">
        <f t="shared" si="25"/>
        <v>0</v>
      </c>
      <c r="N123" s="96">
        <f t="shared" si="25"/>
        <v>0</v>
      </c>
      <c r="O123" s="96">
        <f t="shared" si="25"/>
        <v>0</v>
      </c>
      <c r="P123" s="96">
        <f t="shared" si="25"/>
        <v>0</v>
      </c>
      <c r="Q123" s="96">
        <f t="shared" si="25"/>
        <v>0</v>
      </c>
      <c r="R123" s="96">
        <f t="shared" si="25"/>
        <v>0</v>
      </c>
      <c r="S123" s="96">
        <f t="shared" si="25"/>
        <v>0</v>
      </c>
      <c r="T123" s="96">
        <f t="shared" si="25"/>
        <v>0</v>
      </c>
      <c r="U123" s="96">
        <f t="shared" si="25"/>
        <v>0</v>
      </c>
      <c r="V123" s="96">
        <f t="shared" si="25"/>
        <v>0</v>
      </c>
      <c r="W123" s="96">
        <f t="shared" si="25"/>
        <v>0</v>
      </c>
      <c r="X123" s="96">
        <f t="shared" si="25"/>
        <v>0</v>
      </c>
      <c r="Y123" s="96">
        <f t="shared" si="25"/>
        <v>0</v>
      </c>
      <c r="Z123" s="160"/>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1" t="s">
        <v>51</v>
      </c>
      <c r="E124" s="96">
        <f t="shared" ref="E124:Y136" si="26">E87-E86</f>
        <v>0</v>
      </c>
      <c r="F124" s="96">
        <f t="shared" si="26"/>
        <v>0</v>
      </c>
      <c r="G124" s="96">
        <f t="shared" si="26"/>
        <v>0</v>
      </c>
      <c r="H124" s="96">
        <f t="shared" si="26"/>
        <v>0</v>
      </c>
      <c r="I124" s="96">
        <f t="shared" si="26"/>
        <v>0</v>
      </c>
      <c r="J124" s="96">
        <f t="shared" si="26"/>
        <v>0</v>
      </c>
      <c r="K124" s="96">
        <f t="shared" si="26"/>
        <v>0</v>
      </c>
      <c r="L124" s="96">
        <f t="shared" si="26"/>
        <v>0</v>
      </c>
      <c r="M124" s="96">
        <f t="shared" si="26"/>
        <v>0</v>
      </c>
      <c r="N124" s="96">
        <f t="shared" si="26"/>
        <v>0</v>
      </c>
      <c r="O124" s="96">
        <f t="shared" si="26"/>
        <v>0</v>
      </c>
      <c r="P124" s="96">
        <f t="shared" si="26"/>
        <v>0</v>
      </c>
      <c r="Q124" s="96">
        <f t="shared" si="26"/>
        <v>0</v>
      </c>
      <c r="R124" s="96">
        <f t="shared" si="26"/>
        <v>0</v>
      </c>
      <c r="S124" s="96">
        <f t="shared" si="26"/>
        <v>0</v>
      </c>
      <c r="T124" s="96">
        <f t="shared" si="26"/>
        <v>0</v>
      </c>
      <c r="U124" s="96">
        <f t="shared" si="26"/>
        <v>0</v>
      </c>
      <c r="V124" s="96">
        <f t="shared" si="26"/>
        <v>0</v>
      </c>
      <c r="W124" s="96">
        <f t="shared" si="26"/>
        <v>0</v>
      </c>
      <c r="X124" s="96">
        <f t="shared" si="26"/>
        <v>0</v>
      </c>
      <c r="Y124" s="96">
        <f t="shared" si="26"/>
        <v>0</v>
      </c>
      <c r="Z124" s="160"/>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1" t="s">
        <v>52</v>
      </c>
      <c r="E125" s="96">
        <f t="shared" si="26"/>
        <v>0</v>
      </c>
      <c r="F125" s="96">
        <f t="shared" si="26"/>
        <v>0</v>
      </c>
      <c r="G125" s="96">
        <f t="shared" si="26"/>
        <v>0</v>
      </c>
      <c r="H125" s="96">
        <f t="shared" si="26"/>
        <v>0</v>
      </c>
      <c r="I125" s="96">
        <f t="shared" si="26"/>
        <v>0</v>
      </c>
      <c r="J125" s="96">
        <f t="shared" si="26"/>
        <v>0</v>
      </c>
      <c r="K125" s="96">
        <f t="shared" si="26"/>
        <v>0</v>
      </c>
      <c r="L125" s="96">
        <f t="shared" si="26"/>
        <v>0</v>
      </c>
      <c r="M125" s="96">
        <f t="shared" si="26"/>
        <v>0</v>
      </c>
      <c r="N125" s="96">
        <f t="shared" si="26"/>
        <v>0</v>
      </c>
      <c r="O125" s="96">
        <f t="shared" si="26"/>
        <v>0</v>
      </c>
      <c r="P125" s="96">
        <f t="shared" si="26"/>
        <v>0</v>
      </c>
      <c r="Q125" s="96">
        <f t="shared" si="26"/>
        <v>0</v>
      </c>
      <c r="R125" s="96">
        <f t="shared" si="26"/>
        <v>0</v>
      </c>
      <c r="S125" s="96">
        <f t="shared" si="26"/>
        <v>0</v>
      </c>
      <c r="T125" s="96">
        <f t="shared" si="26"/>
        <v>0</v>
      </c>
      <c r="U125" s="96">
        <f t="shared" si="26"/>
        <v>0</v>
      </c>
      <c r="V125" s="96">
        <f t="shared" si="26"/>
        <v>0</v>
      </c>
      <c r="W125" s="96">
        <f t="shared" si="26"/>
        <v>0</v>
      </c>
      <c r="X125" s="96">
        <f t="shared" si="26"/>
        <v>0</v>
      </c>
      <c r="Y125" s="96">
        <f t="shared" si="26"/>
        <v>0</v>
      </c>
      <c r="Z125" s="160"/>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1" t="s">
        <v>53</v>
      </c>
      <c r="E126" s="96">
        <f t="shared" si="26"/>
        <v>0</v>
      </c>
      <c r="F126" s="96">
        <f t="shared" si="26"/>
        <v>0</v>
      </c>
      <c r="G126" s="96">
        <f t="shared" si="26"/>
        <v>0</v>
      </c>
      <c r="H126" s="96">
        <f t="shared" si="26"/>
        <v>0</v>
      </c>
      <c r="I126" s="96">
        <f t="shared" si="26"/>
        <v>0</v>
      </c>
      <c r="J126" s="96">
        <f t="shared" si="26"/>
        <v>0</v>
      </c>
      <c r="K126" s="96">
        <f t="shared" si="26"/>
        <v>0</v>
      </c>
      <c r="L126" s="96">
        <f t="shared" si="26"/>
        <v>0</v>
      </c>
      <c r="M126" s="96">
        <f t="shared" si="26"/>
        <v>0</v>
      </c>
      <c r="N126" s="96">
        <f t="shared" si="26"/>
        <v>0</v>
      </c>
      <c r="O126" s="96">
        <f t="shared" si="26"/>
        <v>0</v>
      </c>
      <c r="P126" s="96">
        <f t="shared" si="26"/>
        <v>0</v>
      </c>
      <c r="Q126" s="96">
        <f t="shared" si="26"/>
        <v>0</v>
      </c>
      <c r="R126" s="96">
        <f t="shared" si="26"/>
        <v>0</v>
      </c>
      <c r="S126" s="96">
        <f t="shared" si="26"/>
        <v>0</v>
      </c>
      <c r="T126" s="96">
        <f t="shared" si="26"/>
        <v>0</v>
      </c>
      <c r="U126" s="96">
        <f t="shared" si="26"/>
        <v>0</v>
      </c>
      <c r="V126" s="96">
        <f t="shared" si="26"/>
        <v>0</v>
      </c>
      <c r="W126" s="96">
        <f t="shared" si="26"/>
        <v>0</v>
      </c>
      <c r="X126" s="96">
        <f t="shared" si="26"/>
        <v>0</v>
      </c>
      <c r="Y126" s="96">
        <f t="shared" si="26"/>
        <v>0</v>
      </c>
      <c r="Z126" s="160"/>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1" t="s">
        <v>54</v>
      </c>
      <c r="E127" s="96">
        <f t="shared" si="26"/>
        <v>1.0118719229109474E-3</v>
      </c>
      <c r="F127" s="96">
        <f t="shared" si="26"/>
        <v>2.2220010499595833E-3</v>
      </c>
      <c r="G127" s="96">
        <f t="shared" si="26"/>
        <v>4.9608076352379181E-3</v>
      </c>
      <c r="H127" s="96">
        <f t="shared" si="26"/>
        <v>1.0941125839454903E-2</v>
      </c>
      <c r="I127" s="96">
        <f t="shared" si="26"/>
        <v>1.7975400317489017E-2</v>
      </c>
      <c r="J127" s="96">
        <f t="shared" si="26"/>
        <v>2.2089347520751999E-2</v>
      </c>
      <c r="K127" s="96">
        <f t="shared" si="26"/>
        <v>4.552641823260517E-2</v>
      </c>
      <c r="L127" s="96">
        <f t="shared" si="26"/>
        <v>5.7186294380128899E-2</v>
      </c>
      <c r="M127" s="96">
        <f t="shared" si="26"/>
        <v>7.4668520435613256E-2</v>
      </c>
      <c r="N127" s="96">
        <f t="shared" si="26"/>
        <v>0.1130220294761082</v>
      </c>
      <c r="O127" s="96">
        <f t="shared" si="26"/>
        <v>0.14369863527214397</v>
      </c>
      <c r="P127" s="96">
        <f t="shared" si="26"/>
        <v>0.18919226248913318</v>
      </c>
      <c r="Q127" s="96">
        <f t="shared" si="26"/>
        <v>0.24249960114240549</v>
      </c>
      <c r="R127" s="96">
        <f t="shared" si="26"/>
        <v>0.26109201242931351</v>
      </c>
      <c r="S127" s="96">
        <f t="shared" si="26"/>
        <v>0.32334633342138097</v>
      </c>
      <c r="T127" s="96">
        <f t="shared" si="26"/>
        <v>0.33114498613995552</v>
      </c>
      <c r="U127" s="96">
        <f t="shared" si="26"/>
        <v>0.35959134185849551</v>
      </c>
      <c r="V127" s="96">
        <f t="shared" si="26"/>
        <v>0.33105242899925635</v>
      </c>
      <c r="W127" s="96">
        <f t="shared" si="26"/>
        <v>0.3374663373275697</v>
      </c>
      <c r="X127" s="96">
        <f t="shared" si="26"/>
        <v>0.36711917190483906</v>
      </c>
      <c r="Y127" s="96">
        <f t="shared" si="26"/>
        <v>3.2358069277947528</v>
      </c>
      <c r="Z127" s="160"/>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1" t="s">
        <v>55</v>
      </c>
      <c r="E128" s="96">
        <f t="shared" si="26"/>
        <v>1.0065148970906542E-2</v>
      </c>
      <c r="F128" s="96">
        <f t="shared" si="26"/>
        <v>2.5160462632187169E-2</v>
      </c>
      <c r="G128" s="96">
        <f t="shared" si="26"/>
        <v>5.1966194733418222E-2</v>
      </c>
      <c r="H128" s="96">
        <f t="shared" si="26"/>
        <v>9.1217870214343647E-2</v>
      </c>
      <c r="I128" s="96">
        <f t="shared" si="26"/>
        <v>0.12149002771101486</v>
      </c>
      <c r="J128" s="96">
        <f t="shared" si="26"/>
        <v>0.21473792991582552</v>
      </c>
      <c r="K128" s="96">
        <f t="shared" si="26"/>
        <v>0.31584589078411723</v>
      </c>
      <c r="L128" s="96">
        <f t="shared" si="26"/>
        <v>0.49030522333391491</v>
      </c>
      <c r="M128" s="96">
        <f t="shared" si="26"/>
        <v>0.73087751162482517</v>
      </c>
      <c r="N128" s="96">
        <f t="shared" si="26"/>
        <v>0.93898361734188995</v>
      </c>
      <c r="O128" s="96">
        <f t="shared" si="26"/>
        <v>1.3444405609471122</v>
      </c>
      <c r="P128" s="96">
        <f t="shared" si="26"/>
        <v>1.7492784566786501</v>
      </c>
      <c r="Q128" s="96">
        <f t="shared" si="26"/>
        <v>2.1177369614545114</v>
      </c>
      <c r="R128" s="96">
        <f t="shared" si="26"/>
        <v>2.2686498102666697</v>
      </c>
      <c r="S128" s="96">
        <f t="shared" si="26"/>
        <v>2.7133511693180465</v>
      </c>
      <c r="T128" s="96">
        <f t="shared" si="26"/>
        <v>2.6543602414345879</v>
      </c>
      <c r="U128" s="96">
        <f t="shared" si="26"/>
        <v>2.9132360457700468</v>
      </c>
      <c r="V128" s="96">
        <f t="shared" si="26"/>
        <v>2.8740391954199516</v>
      </c>
      <c r="W128" s="96">
        <f t="shared" si="26"/>
        <v>2.7843658866630578</v>
      </c>
      <c r="X128" s="96">
        <f t="shared" si="26"/>
        <v>2.7245617940812052</v>
      </c>
      <c r="Y128" s="96">
        <f t="shared" si="26"/>
        <v>27.134669999296278</v>
      </c>
      <c r="Z128" s="160"/>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1" t="s">
        <v>56</v>
      </c>
      <c r="E129" s="96">
        <f t="shared" si="26"/>
        <v>1.3808905698893953E-3</v>
      </c>
      <c r="F129" s="96">
        <f t="shared" si="26"/>
        <v>4.0994800996927219E-3</v>
      </c>
      <c r="G129" s="96">
        <f t="shared" si="26"/>
        <v>6.4610842133174945E-3</v>
      </c>
      <c r="H129" s="96">
        <f t="shared" si="26"/>
        <v>1.32760527244868E-2</v>
      </c>
      <c r="I129" s="96">
        <f t="shared" si="26"/>
        <v>1.9832810951731311E-2</v>
      </c>
      <c r="J129" s="96">
        <f t="shared" si="26"/>
        <v>2.9969904188271418E-2</v>
      </c>
      <c r="K129" s="96">
        <f t="shared" si="26"/>
        <v>3.6586615669784439E-2</v>
      </c>
      <c r="L129" s="96">
        <f t="shared" si="26"/>
        <v>5.3700613096117178E-2</v>
      </c>
      <c r="M129" s="96">
        <f t="shared" si="26"/>
        <v>9.5427734885087379E-2</v>
      </c>
      <c r="N129" s="96">
        <f t="shared" si="26"/>
        <v>0.15831991324343431</v>
      </c>
      <c r="O129" s="96">
        <f t="shared" si="26"/>
        <v>0.22532413869847234</v>
      </c>
      <c r="P129" s="96">
        <f t="shared" si="26"/>
        <v>0.3895171735618006</v>
      </c>
      <c r="Q129" s="96">
        <f t="shared" si="26"/>
        <v>0.57810000190596167</v>
      </c>
      <c r="R129" s="96">
        <f t="shared" si="26"/>
        <v>0.71289186862099152</v>
      </c>
      <c r="S129" s="96">
        <f t="shared" si="26"/>
        <v>0.83212430654798464</v>
      </c>
      <c r="T129" s="96">
        <f t="shared" si="26"/>
        <v>0.90661742653713961</v>
      </c>
      <c r="U129" s="96">
        <f t="shared" si="26"/>
        <v>0.8731325065581057</v>
      </c>
      <c r="V129" s="96">
        <f t="shared" si="26"/>
        <v>0.88303211614802768</v>
      </c>
      <c r="W129" s="96">
        <f t="shared" si="26"/>
        <v>0.87398224901025712</v>
      </c>
      <c r="X129" s="96">
        <f t="shared" si="26"/>
        <v>0.88927624520036552</v>
      </c>
      <c r="Y129" s="96">
        <f t="shared" si="26"/>
        <v>7.5830531324309227</v>
      </c>
      <c r="Z129" s="160"/>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1" t="s">
        <v>57</v>
      </c>
      <c r="E130" s="96">
        <f t="shared" si="26"/>
        <v>3.1187020857444351E-3</v>
      </c>
      <c r="F130" s="96">
        <f t="shared" si="26"/>
        <v>7.0059711968180199E-3</v>
      </c>
      <c r="G130" s="96">
        <f t="shared" si="26"/>
        <v>1.5373138025823407E-2</v>
      </c>
      <c r="H130" s="96">
        <f t="shared" si="26"/>
        <v>3.3817654707889708E-2</v>
      </c>
      <c r="I130" s="96">
        <f t="shared" si="26"/>
        <v>5.5293624400274605E-2</v>
      </c>
      <c r="J130" s="96">
        <f t="shared" si="26"/>
        <v>6.9860098251227187E-2</v>
      </c>
      <c r="K130" s="96">
        <f t="shared" si="26"/>
        <v>0.14020538612882005</v>
      </c>
      <c r="L130" s="96">
        <f t="shared" si="26"/>
        <v>0.17686475118915579</v>
      </c>
      <c r="M130" s="96">
        <f t="shared" si="26"/>
        <v>0.23252668375417862</v>
      </c>
      <c r="N130" s="96">
        <f t="shared" si="26"/>
        <v>0.35046777561622178</v>
      </c>
      <c r="O130" s="96">
        <f t="shared" si="26"/>
        <v>0.44540188877121856</v>
      </c>
      <c r="P130" s="96">
        <f t="shared" si="26"/>
        <v>0.59533989613827076</v>
      </c>
      <c r="Q130" s="96">
        <f t="shared" si="26"/>
        <v>0.76502100467286382</v>
      </c>
      <c r="R130" s="96">
        <f t="shared" si="26"/>
        <v>0.82664056494721105</v>
      </c>
      <c r="S130" s="96">
        <f t="shared" si="26"/>
        <v>1.0137822849855316</v>
      </c>
      <c r="T130" s="96">
        <f t="shared" si="26"/>
        <v>1.0530701427598976</v>
      </c>
      <c r="U130" s="96">
        <f t="shared" si="26"/>
        <v>1.1328725592910569</v>
      </c>
      <c r="V130" s="96">
        <f t="shared" si="26"/>
        <v>1.0490397410194792</v>
      </c>
      <c r="W130" s="96">
        <f t="shared" si="26"/>
        <v>1.0613958838380886</v>
      </c>
      <c r="X130" s="96">
        <f t="shared" si="26"/>
        <v>1.1575431269400793</v>
      </c>
      <c r="Y130" s="96">
        <f t="shared" si="26"/>
        <v>10.184640878719847</v>
      </c>
      <c r="Z130" s="16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1" t="s">
        <v>58</v>
      </c>
      <c r="E131" s="96">
        <f t="shared" si="26"/>
        <v>3.1960798361548529E-3</v>
      </c>
      <c r="F131" s="96">
        <f t="shared" si="26"/>
        <v>8.6816090163790507E-3</v>
      </c>
      <c r="G131" s="96">
        <f t="shared" si="26"/>
        <v>1.6694492125447588E-2</v>
      </c>
      <c r="H131" s="96">
        <f t="shared" si="26"/>
        <v>2.6586922363415755E-2</v>
      </c>
      <c r="I131" s="96">
        <f t="shared" si="26"/>
        <v>3.4447893849327005E-2</v>
      </c>
      <c r="J131" s="96">
        <f t="shared" si="26"/>
        <v>5.0901238706378804E-2</v>
      </c>
      <c r="K131" s="96">
        <f t="shared" si="26"/>
        <v>7.1158848805009445E-2</v>
      </c>
      <c r="L131" s="96">
        <f t="shared" si="26"/>
        <v>9.3555072137728734E-2</v>
      </c>
      <c r="M131" s="96">
        <f t="shared" si="26"/>
        <v>0.13530982538180103</v>
      </c>
      <c r="N131" s="96">
        <f t="shared" si="26"/>
        <v>0.18929813245499028</v>
      </c>
      <c r="O131" s="96">
        <f t="shared" si="26"/>
        <v>0.27589231827128247</v>
      </c>
      <c r="P131" s="96">
        <f t="shared" si="26"/>
        <v>0.41173641381682957</v>
      </c>
      <c r="Q131" s="96">
        <f t="shared" si="26"/>
        <v>0.53555314883448535</v>
      </c>
      <c r="R131" s="96">
        <f t="shared" si="26"/>
        <v>0.55002081151605786</v>
      </c>
      <c r="S131" s="96">
        <f t="shared" si="26"/>
        <v>0.62597441579499069</v>
      </c>
      <c r="T131" s="96">
        <f t="shared" si="26"/>
        <v>0.65947280409101516</v>
      </c>
      <c r="U131" s="96">
        <f t="shared" si="26"/>
        <v>0.6378792511561997</v>
      </c>
      <c r="V131" s="96">
        <f t="shared" si="26"/>
        <v>0.64634484448027507</v>
      </c>
      <c r="W131" s="96">
        <f t="shared" si="26"/>
        <v>0.63320527614018562</v>
      </c>
      <c r="X131" s="96">
        <f t="shared" si="26"/>
        <v>0.63193786109056482</v>
      </c>
      <c r="Y131" s="96">
        <f t="shared" si="26"/>
        <v>6.2378472598685235</v>
      </c>
      <c r="Z131" s="160"/>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1" t="s">
        <v>59</v>
      </c>
      <c r="E132" s="96">
        <f t="shared" si="26"/>
        <v>0</v>
      </c>
      <c r="F132" s="96">
        <f t="shared" si="26"/>
        <v>0</v>
      </c>
      <c r="G132" s="96">
        <f t="shared" si="26"/>
        <v>0</v>
      </c>
      <c r="H132" s="96">
        <f t="shared" si="26"/>
        <v>0</v>
      </c>
      <c r="I132" s="96">
        <f t="shared" si="26"/>
        <v>0</v>
      </c>
      <c r="J132" s="96">
        <f t="shared" si="26"/>
        <v>0</v>
      </c>
      <c r="K132" s="96">
        <f t="shared" si="26"/>
        <v>0</v>
      </c>
      <c r="L132" s="96">
        <f t="shared" si="26"/>
        <v>0</v>
      </c>
      <c r="M132" s="96">
        <f t="shared" si="26"/>
        <v>0</v>
      </c>
      <c r="N132" s="96">
        <f t="shared" si="26"/>
        <v>0</v>
      </c>
      <c r="O132" s="96">
        <f t="shared" si="26"/>
        <v>0</v>
      </c>
      <c r="P132" s="96">
        <f t="shared" si="26"/>
        <v>0</v>
      </c>
      <c r="Q132" s="96">
        <f t="shared" si="26"/>
        <v>0</v>
      </c>
      <c r="R132" s="96">
        <f t="shared" si="26"/>
        <v>0</v>
      </c>
      <c r="S132" s="96">
        <f t="shared" si="26"/>
        <v>0</v>
      </c>
      <c r="T132" s="96">
        <f t="shared" si="26"/>
        <v>0</v>
      </c>
      <c r="U132" s="96">
        <f t="shared" si="26"/>
        <v>0</v>
      </c>
      <c r="V132" s="96">
        <f t="shared" si="26"/>
        <v>0</v>
      </c>
      <c r="W132" s="96">
        <f t="shared" si="26"/>
        <v>0</v>
      </c>
      <c r="X132" s="96">
        <f t="shared" si="26"/>
        <v>0</v>
      </c>
      <c r="Y132" s="96">
        <f t="shared" si="26"/>
        <v>0</v>
      </c>
      <c r="Z132" s="160"/>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1" t="s">
        <v>60</v>
      </c>
      <c r="E133" s="96">
        <f t="shared" si="26"/>
        <v>3.2585301907584949E-4</v>
      </c>
      <c r="F133" s="96">
        <f t="shared" si="26"/>
        <v>8.2992838908532707E-4</v>
      </c>
      <c r="G133" s="96">
        <f t="shared" si="26"/>
        <v>1.4604451013385672E-3</v>
      </c>
      <c r="H133" s="96">
        <f t="shared" si="26"/>
        <v>2.4111245244068102E-3</v>
      </c>
      <c r="I133" s="96">
        <f t="shared" si="26"/>
        <v>3.1752023261297224E-3</v>
      </c>
      <c r="J133" s="96">
        <f t="shared" si="26"/>
        <v>4.3636908432362898E-3</v>
      </c>
      <c r="K133" s="96">
        <f t="shared" si="26"/>
        <v>6.2201382231950042E-3</v>
      </c>
      <c r="L133" s="96">
        <f t="shared" si="26"/>
        <v>8.1352805481389456E-3</v>
      </c>
      <c r="M133" s="96">
        <f t="shared" si="26"/>
        <v>1.2596019490947574E-2</v>
      </c>
      <c r="N133" s="96">
        <f t="shared" si="26"/>
        <v>1.8540950318540084E-2</v>
      </c>
      <c r="O133" s="96">
        <f t="shared" si="26"/>
        <v>2.6560544251695628E-2</v>
      </c>
      <c r="P133" s="96">
        <f t="shared" si="26"/>
        <v>4.2490075646028913E-2</v>
      </c>
      <c r="Q133" s="96">
        <f t="shared" si="26"/>
        <v>5.722500541887765E-2</v>
      </c>
      <c r="R133" s="96">
        <f t="shared" si="26"/>
        <v>5.876964593680345E-2</v>
      </c>
      <c r="S133" s="96">
        <f t="shared" si="26"/>
        <v>6.3921488164174534E-2</v>
      </c>
      <c r="T133" s="96">
        <f t="shared" si="26"/>
        <v>6.7031026746422917E-2</v>
      </c>
      <c r="U133" s="96">
        <f t="shared" si="26"/>
        <v>6.282704685519569E-2</v>
      </c>
      <c r="V133" s="96">
        <f t="shared" si="26"/>
        <v>6.3518571370693167E-2</v>
      </c>
      <c r="W133" s="96">
        <f t="shared" si="26"/>
        <v>6.0563928072959072E-2</v>
      </c>
      <c r="X133" s="96">
        <f t="shared" si="26"/>
        <v>6.3994069710101797E-2</v>
      </c>
      <c r="Y133" s="96">
        <f t="shared" si="26"/>
        <v>0.62496003495704855</v>
      </c>
      <c r="Z133" s="160"/>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1" t="s">
        <v>61</v>
      </c>
      <c r="E134" s="96">
        <f t="shared" si="26"/>
        <v>4.7142649961068317E-4</v>
      </c>
      <c r="F134" s="96">
        <f t="shared" si="26"/>
        <v>1.2445136318088024E-3</v>
      </c>
      <c r="G134" s="96">
        <f t="shared" si="26"/>
        <v>2.7302759241681768E-3</v>
      </c>
      <c r="H134" s="96">
        <f t="shared" si="26"/>
        <v>6.4287613093204077E-3</v>
      </c>
      <c r="I134" s="96">
        <f t="shared" si="26"/>
        <v>9.2861514878392892E-3</v>
      </c>
      <c r="J134" s="96">
        <f t="shared" si="26"/>
        <v>1.487990972991482E-2</v>
      </c>
      <c r="K134" s="96">
        <f t="shared" si="26"/>
        <v>2.0456498943589252E-2</v>
      </c>
      <c r="L134" s="96">
        <f t="shared" si="26"/>
        <v>3.8762578512940404E-2</v>
      </c>
      <c r="M134" s="96">
        <f t="shared" si="26"/>
        <v>6.5857953997514596E-2</v>
      </c>
      <c r="N134" s="96">
        <f t="shared" si="26"/>
        <v>9.1083844079288712E-2</v>
      </c>
      <c r="O134" s="96">
        <f t="shared" si="26"/>
        <v>0.12595173045197328</v>
      </c>
      <c r="P134" s="96">
        <f t="shared" si="26"/>
        <v>0.17734734090609283</v>
      </c>
      <c r="Q134" s="96">
        <f t="shared" si="26"/>
        <v>0.23061731191557833</v>
      </c>
      <c r="R134" s="96">
        <f t="shared" si="26"/>
        <v>0.25598973752641552</v>
      </c>
      <c r="S134" s="96">
        <f t="shared" si="26"/>
        <v>0.26471960008017614</v>
      </c>
      <c r="T134" s="96">
        <f t="shared" si="26"/>
        <v>0.26693364679436105</v>
      </c>
      <c r="U134" s="96">
        <f t="shared" si="26"/>
        <v>0.28980608453132284</v>
      </c>
      <c r="V134" s="96">
        <f t="shared" si="26"/>
        <v>0.28409659738590243</v>
      </c>
      <c r="W134" s="96">
        <f t="shared" si="26"/>
        <v>0.28925069537843395</v>
      </c>
      <c r="X134" s="96">
        <f t="shared" si="26"/>
        <v>0.30645794964338435</v>
      </c>
      <c r="Y134" s="96">
        <f t="shared" si="26"/>
        <v>2.7423726087296387</v>
      </c>
      <c r="Z134" s="160"/>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1" t="s">
        <v>62</v>
      </c>
      <c r="E135" s="96">
        <f t="shared" si="26"/>
        <v>5.7241172318270306E-4</v>
      </c>
      <c r="F135" s="96">
        <f t="shared" si="26"/>
        <v>2.2707613117997349E-3</v>
      </c>
      <c r="G135" s="96">
        <f t="shared" si="26"/>
        <v>3.778960985093241E-3</v>
      </c>
      <c r="H135" s="96">
        <f t="shared" si="26"/>
        <v>5.9457217391625516E-3</v>
      </c>
      <c r="I135" s="96">
        <f t="shared" si="26"/>
        <v>1.0016371226187981E-2</v>
      </c>
      <c r="J135" s="96">
        <f t="shared" si="26"/>
        <v>1.6572928844099222E-2</v>
      </c>
      <c r="K135" s="96">
        <f t="shared" si="26"/>
        <v>2.8086097641705998E-2</v>
      </c>
      <c r="L135" s="96">
        <f t="shared" si="26"/>
        <v>5.5057493146421943E-2</v>
      </c>
      <c r="M135" s="96">
        <f t="shared" si="26"/>
        <v>9.4128397567000865E-2</v>
      </c>
      <c r="N135" s="96">
        <f t="shared" si="26"/>
        <v>0.11597830622525085</v>
      </c>
      <c r="O135" s="96">
        <f t="shared" si="26"/>
        <v>0.15180382600919273</v>
      </c>
      <c r="P135" s="96">
        <f t="shared" si="26"/>
        <v>0.21578763689734171</v>
      </c>
      <c r="Q135" s="96">
        <f t="shared" si="26"/>
        <v>0.27140169150869564</v>
      </c>
      <c r="R135" s="96">
        <f t="shared" si="26"/>
        <v>0.28871089683854922</v>
      </c>
      <c r="S135" s="96">
        <f t="shared" si="26"/>
        <v>0.32597798334637407</v>
      </c>
      <c r="T135" s="96">
        <f t="shared" si="26"/>
        <v>0.32600048780228796</v>
      </c>
      <c r="U135" s="96">
        <f t="shared" si="26"/>
        <v>0.35715942756042551</v>
      </c>
      <c r="V135" s="96">
        <f t="shared" si="26"/>
        <v>0.3432954868892395</v>
      </c>
      <c r="W135" s="96">
        <f t="shared" si="26"/>
        <v>0.36854044652518692</v>
      </c>
      <c r="X135" s="96">
        <f t="shared" si="26"/>
        <v>0.36459253432007088</v>
      </c>
      <c r="Y135" s="96">
        <f t="shared" si="26"/>
        <v>3.3456778681072663</v>
      </c>
      <c r="Z135" s="160"/>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1" t="s">
        <v>63</v>
      </c>
      <c r="E136" s="96">
        <f t="shared" si="26"/>
        <v>0</v>
      </c>
      <c r="F136" s="96">
        <f t="shared" si="26"/>
        <v>0</v>
      </c>
      <c r="G136" s="96">
        <f t="shared" si="26"/>
        <v>0</v>
      </c>
      <c r="H136" s="96">
        <f t="shared" ref="H136:Y136" si="27">H99-H98</f>
        <v>0</v>
      </c>
      <c r="I136" s="96">
        <f t="shared" si="27"/>
        <v>0</v>
      </c>
      <c r="J136" s="96">
        <f t="shared" si="27"/>
        <v>0</v>
      </c>
      <c r="K136" s="96">
        <f t="shared" si="27"/>
        <v>0</v>
      </c>
      <c r="L136" s="96">
        <f t="shared" si="27"/>
        <v>0</v>
      </c>
      <c r="M136" s="96">
        <f t="shared" si="27"/>
        <v>0</v>
      </c>
      <c r="N136" s="96">
        <f t="shared" si="27"/>
        <v>0</v>
      </c>
      <c r="O136" s="96">
        <f t="shared" si="27"/>
        <v>0</v>
      </c>
      <c r="P136" s="96">
        <f t="shared" si="27"/>
        <v>0</v>
      </c>
      <c r="Q136" s="96">
        <f t="shared" si="27"/>
        <v>0</v>
      </c>
      <c r="R136" s="96">
        <f t="shared" si="27"/>
        <v>0</v>
      </c>
      <c r="S136" s="96">
        <f t="shared" si="27"/>
        <v>0</v>
      </c>
      <c r="T136" s="96">
        <f t="shared" si="27"/>
        <v>0</v>
      </c>
      <c r="U136" s="96">
        <f t="shared" si="27"/>
        <v>0</v>
      </c>
      <c r="V136" s="96">
        <f t="shared" si="27"/>
        <v>0</v>
      </c>
      <c r="W136" s="96">
        <f t="shared" si="27"/>
        <v>0</v>
      </c>
      <c r="X136" s="96">
        <f t="shared" si="27"/>
        <v>0</v>
      </c>
      <c r="Y136" s="96">
        <f t="shared" si="27"/>
        <v>0</v>
      </c>
      <c r="Z136" s="160"/>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1" t="s">
        <v>64</v>
      </c>
      <c r="E137" s="96">
        <f t="shared" ref="E137:Y149" si="28">E100-E99</f>
        <v>0</v>
      </c>
      <c r="F137" s="96">
        <f t="shared" si="28"/>
        <v>0</v>
      </c>
      <c r="G137" s="96">
        <f t="shared" si="28"/>
        <v>0</v>
      </c>
      <c r="H137" s="96">
        <f t="shared" si="28"/>
        <v>0</v>
      </c>
      <c r="I137" s="96">
        <f t="shared" si="28"/>
        <v>0</v>
      </c>
      <c r="J137" s="96">
        <f t="shared" si="28"/>
        <v>0</v>
      </c>
      <c r="K137" s="96">
        <f t="shared" si="28"/>
        <v>0</v>
      </c>
      <c r="L137" s="96">
        <f t="shared" si="28"/>
        <v>0</v>
      </c>
      <c r="M137" s="96">
        <f t="shared" si="28"/>
        <v>0</v>
      </c>
      <c r="N137" s="96">
        <f t="shared" si="28"/>
        <v>0</v>
      </c>
      <c r="O137" s="96">
        <f t="shared" si="28"/>
        <v>0</v>
      </c>
      <c r="P137" s="96">
        <f t="shared" si="28"/>
        <v>0</v>
      </c>
      <c r="Q137" s="96">
        <f t="shared" si="28"/>
        <v>0</v>
      </c>
      <c r="R137" s="96">
        <f t="shared" si="28"/>
        <v>0</v>
      </c>
      <c r="S137" s="96">
        <f t="shared" si="28"/>
        <v>0</v>
      </c>
      <c r="T137" s="96">
        <f t="shared" si="28"/>
        <v>0</v>
      </c>
      <c r="U137" s="96">
        <f t="shared" si="28"/>
        <v>0</v>
      </c>
      <c r="V137" s="96">
        <f t="shared" si="28"/>
        <v>0</v>
      </c>
      <c r="W137" s="96">
        <f t="shared" si="28"/>
        <v>0</v>
      </c>
      <c r="X137" s="96">
        <f t="shared" si="28"/>
        <v>0</v>
      </c>
      <c r="Y137" s="96">
        <f t="shared" si="28"/>
        <v>0</v>
      </c>
      <c r="Z137" s="160"/>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1" t="s">
        <v>65</v>
      </c>
      <c r="E138" s="96">
        <f t="shared" si="28"/>
        <v>0</v>
      </c>
      <c r="F138" s="96">
        <f t="shared" si="28"/>
        <v>0</v>
      </c>
      <c r="G138" s="96">
        <f t="shared" si="28"/>
        <v>0</v>
      </c>
      <c r="H138" s="96">
        <f t="shared" si="28"/>
        <v>0</v>
      </c>
      <c r="I138" s="96">
        <f t="shared" si="28"/>
        <v>0</v>
      </c>
      <c r="J138" s="96">
        <f t="shared" si="28"/>
        <v>0</v>
      </c>
      <c r="K138" s="96">
        <f t="shared" si="28"/>
        <v>0</v>
      </c>
      <c r="L138" s="96">
        <f t="shared" si="28"/>
        <v>0</v>
      </c>
      <c r="M138" s="96">
        <f t="shared" si="28"/>
        <v>0</v>
      </c>
      <c r="N138" s="96">
        <f t="shared" si="28"/>
        <v>0</v>
      </c>
      <c r="O138" s="96">
        <f t="shared" si="28"/>
        <v>0</v>
      </c>
      <c r="P138" s="96">
        <f t="shared" si="28"/>
        <v>0</v>
      </c>
      <c r="Q138" s="96">
        <f t="shared" si="28"/>
        <v>0</v>
      </c>
      <c r="R138" s="96">
        <f t="shared" si="28"/>
        <v>0</v>
      </c>
      <c r="S138" s="96">
        <f t="shared" si="28"/>
        <v>0</v>
      </c>
      <c r="T138" s="96">
        <f t="shared" si="28"/>
        <v>0</v>
      </c>
      <c r="U138" s="96">
        <f t="shared" si="28"/>
        <v>0</v>
      </c>
      <c r="V138" s="96">
        <f t="shared" si="28"/>
        <v>0</v>
      </c>
      <c r="W138" s="96">
        <f t="shared" si="28"/>
        <v>0</v>
      </c>
      <c r="X138" s="96">
        <f t="shared" si="28"/>
        <v>0</v>
      </c>
      <c r="Y138" s="96">
        <f t="shared" si="28"/>
        <v>0</v>
      </c>
      <c r="Z138" s="160"/>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1" t="s">
        <v>66</v>
      </c>
      <c r="E139" s="96">
        <f t="shared" si="28"/>
        <v>0</v>
      </c>
      <c r="F139" s="96">
        <f t="shared" si="28"/>
        <v>0</v>
      </c>
      <c r="G139" s="96">
        <f t="shared" si="28"/>
        <v>0</v>
      </c>
      <c r="H139" s="96">
        <f t="shared" si="28"/>
        <v>0</v>
      </c>
      <c r="I139" s="96">
        <f t="shared" si="28"/>
        <v>0</v>
      </c>
      <c r="J139" s="96">
        <f t="shared" si="28"/>
        <v>0</v>
      </c>
      <c r="K139" s="96">
        <f t="shared" si="28"/>
        <v>0</v>
      </c>
      <c r="L139" s="96">
        <f t="shared" si="28"/>
        <v>0</v>
      </c>
      <c r="M139" s="96">
        <f t="shared" si="28"/>
        <v>0</v>
      </c>
      <c r="N139" s="96">
        <f t="shared" si="28"/>
        <v>0</v>
      </c>
      <c r="O139" s="96">
        <f t="shared" si="28"/>
        <v>0</v>
      </c>
      <c r="P139" s="96">
        <f t="shared" si="28"/>
        <v>0</v>
      </c>
      <c r="Q139" s="96">
        <f t="shared" si="28"/>
        <v>0</v>
      </c>
      <c r="R139" s="96">
        <f t="shared" si="28"/>
        <v>0</v>
      </c>
      <c r="S139" s="96">
        <f t="shared" si="28"/>
        <v>0</v>
      </c>
      <c r="T139" s="96">
        <f t="shared" si="28"/>
        <v>0</v>
      </c>
      <c r="U139" s="96">
        <f t="shared" si="28"/>
        <v>0</v>
      </c>
      <c r="V139" s="96">
        <f t="shared" si="28"/>
        <v>0</v>
      </c>
      <c r="W139" s="96">
        <f t="shared" si="28"/>
        <v>0</v>
      </c>
      <c r="X139" s="96">
        <f t="shared" si="28"/>
        <v>0</v>
      </c>
      <c r="Y139" s="96">
        <f t="shared" si="28"/>
        <v>0</v>
      </c>
      <c r="Z139" s="160"/>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1" t="s">
        <v>67</v>
      </c>
      <c r="E140" s="96">
        <f t="shared" si="28"/>
        <v>0</v>
      </c>
      <c r="F140" s="96">
        <f t="shared" si="28"/>
        <v>0</v>
      </c>
      <c r="G140" s="96">
        <f t="shared" si="28"/>
        <v>0</v>
      </c>
      <c r="H140" s="96">
        <f t="shared" si="28"/>
        <v>0</v>
      </c>
      <c r="I140" s="96">
        <f t="shared" si="28"/>
        <v>0</v>
      </c>
      <c r="J140" s="96">
        <f t="shared" si="28"/>
        <v>0</v>
      </c>
      <c r="K140" s="96">
        <f t="shared" si="28"/>
        <v>0</v>
      </c>
      <c r="L140" s="96">
        <f t="shared" si="28"/>
        <v>0</v>
      </c>
      <c r="M140" s="96">
        <f t="shared" si="28"/>
        <v>0</v>
      </c>
      <c r="N140" s="96">
        <f t="shared" si="28"/>
        <v>0</v>
      </c>
      <c r="O140" s="96">
        <f t="shared" si="28"/>
        <v>0</v>
      </c>
      <c r="P140" s="96">
        <f t="shared" si="28"/>
        <v>0</v>
      </c>
      <c r="Q140" s="96">
        <f t="shared" si="28"/>
        <v>0</v>
      </c>
      <c r="R140" s="96">
        <f t="shared" si="28"/>
        <v>0</v>
      </c>
      <c r="S140" s="96">
        <f t="shared" si="28"/>
        <v>0</v>
      </c>
      <c r="T140" s="96">
        <f t="shared" si="28"/>
        <v>0</v>
      </c>
      <c r="U140" s="96">
        <f t="shared" si="28"/>
        <v>0</v>
      </c>
      <c r="V140" s="96">
        <f t="shared" si="28"/>
        <v>0</v>
      </c>
      <c r="W140" s="96">
        <f t="shared" si="28"/>
        <v>0</v>
      </c>
      <c r="X140" s="96">
        <f t="shared" si="28"/>
        <v>0</v>
      </c>
      <c r="Y140" s="96">
        <f t="shared" si="28"/>
        <v>0</v>
      </c>
      <c r="Z140" s="16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1" t="s">
        <v>68</v>
      </c>
      <c r="E141" s="96">
        <f t="shared" si="28"/>
        <v>0</v>
      </c>
      <c r="F141" s="96">
        <f t="shared" si="28"/>
        <v>0</v>
      </c>
      <c r="G141" s="96">
        <f t="shared" si="28"/>
        <v>0</v>
      </c>
      <c r="H141" s="96">
        <f t="shared" si="28"/>
        <v>0</v>
      </c>
      <c r="I141" s="96">
        <f t="shared" si="28"/>
        <v>0</v>
      </c>
      <c r="J141" s="96">
        <f t="shared" si="28"/>
        <v>0</v>
      </c>
      <c r="K141" s="96">
        <f t="shared" si="28"/>
        <v>0</v>
      </c>
      <c r="L141" s="96">
        <f t="shared" si="28"/>
        <v>0</v>
      </c>
      <c r="M141" s="96">
        <f t="shared" si="28"/>
        <v>0</v>
      </c>
      <c r="N141" s="96">
        <f t="shared" si="28"/>
        <v>0</v>
      </c>
      <c r="O141" s="96">
        <f t="shared" si="28"/>
        <v>0</v>
      </c>
      <c r="P141" s="96">
        <f t="shared" si="28"/>
        <v>0</v>
      </c>
      <c r="Q141" s="96">
        <f t="shared" si="28"/>
        <v>0</v>
      </c>
      <c r="R141" s="96">
        <f t="shared" si="28"/>
        <v>0</v>
      </c>
      <c r="S141" s="96">
        <f t="shared" si="28"/>
        <v>0</v>
      </c>
      <c r="T141" s="96">
        <f t="shared" si="28"/>
        <v>0</v>
      </c>
      <c r="U141" s="96">
        <f t="shared" si="28"/>
        <v>0</v>
      </c>
      <c r="V141" s="96">
        <f t="shared" si="28"/>
        <v>0</v>
      </c>
      <c r="W141" s="96">
        <f t="shared" si="28"/>
        <v>0</v>
      </c>
      <c r="X141" s="96">
        <f t="shared" si="28"/>
        <v>0</v>
      </c>
      <c r="Y141" s="96">
        <f t="shared" si="28"/>
        <v>0</v>
      </c>
      <c r="Z141" s="160"/>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1" t="s">
        <v>69</v>
      </c>
      <c r="E142" s="96">
        <f t="shared" si="28"/>
        <v>0</v>
      </c>
      <c r="F142" s="96">
        <f t="shared" si="28"/>
        <v>0</v>
      </c>
      <c r="G142" s="96">
        <f t="shared" si="28"/>
        <v>0</v>
      </c>
      <c r="H142" s="96">
        <f t="shared" si="28"/>
        <v>0</v>
      </c>
      <c r="I142" s="96">
        <f t="shared" si="28"/>
        <v>0</v>
      </c>
      <c r="J142" s="96">
        <f t="shared" si="28"/>
        <v>0</v>
      </c>
      <c r="K142" s="96">
        <f t="shared" si="28"/>
        <v>0</v>
      </c>
      <c r="L142" s="96">
        <f t="shared" si="28"/>
        <v>0</v>
      </c>
      <c r="M142" s="96">
        <f t="shared" si="28"/>
        <v>0</v>
      </c>
      <c r="N142" s="96">
        <f t="shared" si="28"/>
        <v>0</v>
      </c>
      <c r="O142" s="96">
        <f t="shared" si="28"/>
        <v>0</v>
      </c>
      <c r="P142" s="96">
        <f t="shared" si="28"/>
        <v>0</v>
      </c>
      <c r="Q142" s="96">
        <f t="shared" si="28"/>
        <v>0</v>
      </c>
      <c r="R142" s="96">
        <f t="shared" si="28"/>
        <v>0</v>
      </c>
      <c r="S142" s="96">
        <f t="shared" si="28"/>
        <v>0</v>
      </c>
      <c r="T142" s="96">
        <f t="shared" si="28"/>
        <v>0</v>
      </c>
      <c r="U142" s="96">
        <f t="shared" si="28"/>
        <v>0</v>
      </c>
      <c r="V142" s="96">
        <f t="shared" si="28"/>
        <v>0</v>
      </c>
      <c r="W142" s="96">
        <f t="shared" si="28"/>
        <v>0</v>
      </c>
      <c r="X142" s="96">
        <f t="shared" si="28"/>
        <v>0</v>
      </c>
      <c r="Y142" s="96">
        <f t="shared" si="28"/>
        <v>0</v>
      </c>
      <c r="Z142" s="160"/>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1" t="s">
        <v>70</v>
      </c>
      <c r="E143" s="96">
        <f t="shared" si="28"/>
        <v>0</v>
      </c>
      <c r="F143" s="96">
        <f t="shared" si="28"/>
        <v>0</v>
      </c>
      <c r="G143" s="96">
        <f t="shared" si="28"/>
        <v>0</v>
      </c>
      <c r="H143" s="96">
        <f t="shared" si="28"/>
        <v>0</v>
      </c>
      <c r="I143" s="96">
        <f t="shared" si="28"/>
        <v>0</v>
      </c>
      <c r="J143" s="96">
        <f t="shared" si="28"/>
        <v>0</v>
      </c>
      <c r="K143" s="96">
        <f t="shared" si="28"/>
        <v>0</v>
      </c>
      <c r="L143" s="96">
        <f t="shared" si="28"/>
        <v>0</v>
      </c>
      <c r="M143" s="96">
        <f t="shared" si="28"/>
        <v>0</v>
      </c>
      <c r="N143" s="96">
        <f t="shared" si="28"/>
        <v>0</v>
      </c>
      <c r="O143" s="96">
        <f t="shared" si="28"/>
        <v>0</v>
      </c>
      <c r="P143" s="96">
        <f t="shared" si="28"/>
        <v>0</v>
      </c>
      <c r="Q143" s="96">
        <f t="shared" si="28"/>
        <v>0</v>
      </c>
      <c r="R143" s="96">
        <f t="shared" si="28"/>
        <v>0</v>
      </c>
      <c r="S143" s="96">
        <f t="shared" si="28"/>
        <v>0</v>
      </c>
      <c r="T143" s="96">
        <f t="shared" si="28"/>
        <v>0</v>
      </c>
      <c r="U143" s="96">
        <f t="shared" si="28"/>
        <v>0</v>
      </c>
      <c r="V143" s="96">
        <f t="shared" si="28"/>
        <v>0</v>
      </c>
      <c r="W143" s="96">
        <f t="shared" si="28"/>
        <v>0</v>
      </c>
      <c r="X143" s="96">
        <f t="shared" si="28"/>
        <v>0</v>
      </c>
      <c r="Y143" s="96">
        <f t="shared" si="28"/>
        <v>0</v>
      </c>
      <c r="Z143" s="160"/>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1" t="s">
        <v>330</v>
      </c>
      <c r="E144" s="96">
        <f t="shared" si="28"/>
        <v>0</v>
      </c>
      <c r="F144" s="96">
        <f t="shared" si="28"/>
        <v>0</v>
      </c>
      <c r="G144" s="96">
        <f t="shared" si="28"/>
        <v>0</v>
      </c>
      <c r="H144" s="96">
        <f t="shared" si="28"/>
        <v>0</v>
      </c>
      <c r="I144" s="96">
        <f t="shared" si="28"/>
        <v>0</v>
      </c>
      <c r="J144" s="96">
        <f t="shared" si="28"/>
        <v>0</v>
      </c>
      <c r="K144" s="96">
        <f t="shared" si="28"/>
        <v>0</v>
      </c>
      <c r="L144" s="96">
        <f t="shared" si="28"/>
        <v>0</v>
      </c>
      <c r="M144" s="96">
        <f t="shared" si="28"/>
        <v>0</v>
      </c>
      <c r="N144" s="96">
        <f t="shared" si="28"/>
        <v>0</v>
      </c>
      <c r="O144" s="96">
        <f t="shared" si="28"/>
        <v>0</v>
      </c>
      <c r="P144" s="96">
        <f t="shared" si="28"/>
        <v>0</v>
      </c>
      <c r="Q144" s="96">
        <f t="shared" si="28"/>
        <v>0</v>
      </c>
      <c r="R144" s="96">
        <f t="shared" si="28"/>
        <v>0</v>
      </c>
      <c r="S144" s="96">
        <f t="shared" si="28"/>
        <v>0</v>
      </c>
      <c r="T144" s="96">
        <f t="shared" si="28"/>
        <v>0</v>
      </c>
      <c r="U144" s="96">
        <f t="shared" si="28"/>
        <v>0</v>
      </c>
      <c r="V144" s="96">
        <f t="shared" si="28"/>
        <v>0</v>
      </c>
      <c r="W144" s="96">
        <f t="shared" si="28"/>
        <v>0</v>
      </c>
      <c r="X144" s="96">
        <f t="shared" si="28"/>
        <v>0</v>
      </c>
      <c r="Y144" s="96">
        <f t="shared" si="28"/>
        <v>0</v>
      </c>
      <c r="Z144" s="160"/>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1" t="s">
        <v>332</v>
      </c>
      <c r="E145" s="96">
        <f t="shared" si="28"/>
        <v>0</v>
      </c>
      <c r="F145" s="96">
        <f t="shared" si="28"/>
        <v>0</v>
      </c>
      <c r="G145" s="96">
        <f t="shared" si="28"/>
        <v>0</v>
      </c>
      <c r="H145" s="96">
        <f t="shared" si="28"/>
        <v>0</v>
      </c>
      <c r="I145" s="96">
        <f t="shared" si="28"/>
        <v>0</v>
      </c>
      <c r="J145" s="96">
        <f t="shared" si="28"/>
        <v>0</v>
      </c>
      <c r="K145" s="96">
        <f t="shared" si="28"/>
        <v>0</v>
      </c>
      <c r="L145" s="96">
        <f t="shared" si="28"/>
        <v>0</v>
      </c>
      <c r="M145" s="96">
        <f t="shared" si="28"/>
        <v>0</v>
      </c>
      <c r="N145" s="96">
        <f t="shared" si="28"/>
        <v>0</v>
      </c>
      <c r="O145" s="96">
        <f t="shared" si="28"/>
        <v>0</v>
      </c>
      <c r="P145" s="96">
        <f t="shared" si="28"/>
        <v>0</v>
      </c>
      <c r="Q145" s="96">
        <f t="shared" si="28"/>
        <v>0</v>
      </c>
      <c r="R145" s="96">
        <f t="shared" si="28"/>
        <v>0</v>
      </c>
      <c r="S145" s="96">
        <f t="shared" si="28"/>
        <v>0</v>
      </c>
      <c r="T145" s="96">
        <f t="shared" si="28"/>
        <v>0</v>
      </c>
      <c r="U145" s="96">
        <f t="shared" si="28"/>
        <v>0</v>
      </c>
      <c r="V145" s="96">
        <f t="shared" si="28"/>
        <v>0</v>
      </c>
      <c r="W145" s="96">
        <f t="shared" si="28"/>
        <v>0</v>
      </c>
      <c r="X145" s="96">
        <f t="shared" si="28"/>
        <v>0</v>
      </c>
      <c r="Y145" s="96">
        <f t="shared" si="28"/>
        <v>0</v>
      </c>
      <c r="Z145" s="160"/>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1" t="s">
        <v>335</v>
      </c>
      <c r="E146" s="96">
        <f t="shared" si="28"/>
        <v>0</v>
      </c>
      <c r="F146" s="96">
        <f t="shared" si="28"/>
        <v>0</v>
      </c>
      <c r="G146" s="96">
        <f t="shared" si="28"/>
        <v>0</v>
      </c>
      <c r="H146" s="96">
        <f t="shared" si="28"/>
        <v>0</v>
      </c>
      <c r="I146" s="96">
        <f t="shared" si="28"/>
        <v>0</v>
      </c>
      <c r="J146" s="96">
        <f t="shared" si="28"/>
        <v>0</v>
      </c>
      <c r="K146" s="96">
        <f t="shared" si="28"/>
        <v>0</v>
      </c>
      <c r="L146" s="96">
        <f t="shared" si="28"/>
        <v>0</v>
      </c>
      <c r="M146" s="96">
        <f t="shared" si="28"/>
        <v>0</v>
      </c>
      <c r="N146" s="96">
        <f t="shared" si="28"/>
        <v>0</v>
      </c>
      <c r="O146" s="96">
        <f t="shared" si="28"/>
        <v>0</v>
      </c>
      <c r="P146" s="96">
        <f t="shared" si="28"/>
        <v>0</v>
      </c>
      <c r="Q146" s="96">
        <f t="shared" si="28"/>
        <v>0</v>
      </c>
      <c r="R146" s="96">
        <f t="shared" si="28"/>
        <v>0</v>
      </c>
      <c r="S146" s="96">
        <f t="shared" si="28"/>
        <v>0</v>
      </c>
      <c r="T146" s="96">
        <f t="shared" si="28"/>
        <v>0</v>
      </c>
      <c r="U146" s="96">
        <f t="shared" si="28"/>
        <v>0</v>
      </c>
      <c r="V146" s="96">
        <f t="shared" si="28"/>
        <v>0</v>
      </c>
      <c r="W146" s="96">
        <f t="shared" si="28"/>
        <v>0</v>
      </c>
      <c r="X146" s="96">
        <f t="shared" si="28"/>
        <v>0</v>
      </c>
      <c r="Y146" s="96">
        <f t="shared" si="28"/>
        <v>0</v>
      </c>
      <c r="Z146" s="160"/>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1" t="s">
        <v>338</v>
      </c>
      <c r="E147" s="96">
        <f t="shared" si="28"/>
        <v>0</v>
      </c>
      <c r="F147" s="96">
        <f t="shared" si="28"/>
        <v>0</v>
      </c>
      <c r="G147" s="96">
        <f t="shared" si="28"/>
        <v>0</v>
      </c>
      <c r="H147" s="96">
        <f t="shared" si="28"/>
        <v>0</v>
      </c>
      <c r="I147" s="96">
        <f t="shared" si="28"/>
        <v>0</v>
      </c>
      <c r="J147" s="96">
        <f t="shared" si="28"/>
        <v>0</v>
      </c>
      <c r="K147" s="96">
        <f t="shared" si="28"/>
        <v>0</v>
      </c>
      <c r="L147" s="96">
        <f t="shared" si="28"/>
        <v>0</v>
      </c>
      <c r="M147" s="96">
        <f t="shared" si="28"/>
        <v>0</v>
      </c>
      <c r="N147" s="96">
        <f t="shared" si="28"/>
        <v>0</v>
      </c>
      <c r="O147" s="96">
        <f t="shared" si="28"/>
        <v>0</v>
      </c>
      <c r="P147" s="96">
        <f t="shared" si="28"/>
        <v>0</v>
      </c>
      <c r="Q147" s="96">
        <f t="shared" si="28"/>
        <v>0</v>
      </c>
      <c r="R147" s="96">
        <f t="shared" si="28"/>
        <v>0</v>
      </c>
      <c r="S147" s="96">
        <f t="shared" si="28"/>
        <v>0</v>
      </c>
      <c r="T147" s="96">
        <f t="shared" si="28"/>
        <v>0</v>
      </c>
      <c r="U147" s="96">
        <f t="shared" si="28"/>
        <v>0</v>
      </c>
      <c r="V147" s="96">
        <f t="shared" si="28"/>
        <v>0</v>
      </c>
      <c r="W147" s="96">
        <f t="shared" si="28"/>
        <v>0</v>
      </c>
      <c r="X147" s="96">
        <f t="shared" si="28"/>
        <v>0</v>
      </c>
      <c r="Y147" s="96">
        <f t="shared" si="28"/>
        <v>0</v>
      </c>
      <c r="Z147" s="160"/>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1" t="s">
        <v>341</v>
      </c>
      <c r="E148" s="96">
        <f t="shared" si="28"/>
        <v>0</v>
      </c>
      <c r="F148" s="96">
        <f t="shared" si="28"/>
        <v>0</v>
      </c>
      <c r="G148" s="96">
        <f t="shared" si="28"/>
        <v>0</v>
      </c>
      <c r="H148" s="96">
        <f t="shared" si="28"/>
        <v>0</v>
      </c>
      <c r="I148" s="96">
        <f t="shared" si="28"/>
        <v>0</v>
      </c>
      <c r="J148" s="96">
        <f t="shared" si="28"/>
        <v>0</v>
      </c>
      <c r="K148" s="96">
        <f t="shared" si="28"/>
        <v>0</v>
      </c>
      <c r="L148" s="96">
        <f t="shared" si="28"/>
        <v>0</v>
      </c>
      <c r="M148" s="96">
        <f t="shared" si="28"/>
        <v>0</v>
      </c>
      <c r="N148" s="96">
        <f t="shared" si="28"/>
        <v>0</v>
      </c>
      <c r="O148" s="96">
        <f t="shared" si="28"/>
        <v>0</v>
      </c>
      <c r="P148" s="96">
        <f t="shared" si="28"/>
        <v>0</v>
      </c>
      <c r="Q148" s="96">
        <f t="shared" si="28"/>
        <v>0</v>
      </c>
      <c r="R148" s="96">
        <f t="shared" si="28"/>
        <v>0</v>
      </c>
      <c r="S148" s="96">
        <f t="shared" si="28"/>
        <v>0</v>
      </c>
      <c r="T148" s="96">
        <f t="shared" si="28"/>
        <v>0</v>
      </c>
      <c r="U148" s="96">
        <f t="shared" si="28"/>
        <v>0</v>
      </c>
      <c r="V148" s="96">
        <f t="shared" si="28"/>
        <v>0</v>
      </c>
      <c r="W148" s="96">
        <f t="shared" si="28"/>
        <v>0</v>
      </c>
      <c r="X148" s="96">
        <f t="shared" si="28"/>
        <v>0</v>
      </c>
      <c r="Y148" s="96">
        <f t="shared" si="28"/>
        <v>0</v>
      </c>
      <c r="Z148" s="160"/>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1" t="s">
        <v>344</v>
      </c>
      <c r="E149" s="96">
        <f t="shared" si="28"/>
        <v>0</v>
      </c>
      <c r="F149" s="96">
        <f t="shared" si="28"/>
        <v>0</v>
      </c>
      <c r="G149" s="96">
        <f t="shared" si="28"/>
        <v>0</v>
      </c>
      <c r="H149" s="96">
        <f t="shared" ref="H149:Y149" si="29">H112-H111</f>
        <v>0</v>
      </c>
      <c r="I149" s="96">
        <f t="shared" si="29"/>
        <v>0</v>
      </c>
      <c r="J149" s="96">
        <f t="shared" si="29"/>
        <v>0</v>
      </c>
      <c r="K149" s="96">
        <f t="shared" si="29"/>
        <v>0</v>
      </c>
      <c r="L149" s="96">
        <f t="shared" si="29"/>
        <v>0</v>
      </c>
      <c r="M149" s="96">
        <f t="shared" si="29"/>
        <v>0</v>
      </c>
      <c r="N149" s="96">
        <f t="shared" si="29"/>
        <v>0</v>
      </c>
      <c r="O149" s="96">
        <f t="shared" si="29"/>
        <v>0</v>
      </c>
      <c r="P149" s="96">
        <f t="shared" si="29"/>
        <v>0</v>
      </c>
      <c r="Q149" s="96">
        <f t="shared" si="29"/>
        <v>0</v>
      </c>
      <c r="R149" s="96">
        <f t="shared" si="29"/>
        <v>0</v>
      </c>
      <c r="S149" s="96">
        <f t="shared" si="29"/>
        <v>0</v>
      </c>
      <c r="T149" s="96">
        <f t="shared" si="29"/>
        <v>0</v>
      </c>
      <c r="U149" s="96">
        <f t="shared" si="29"/>
        <v>0</v>
      </c>
      <c r="V149" s="96">
        <f t="shared" si="29"/>
        <v>0</v>
      </c>
      <c r="W149" s="96">
        <f t="shared" si="29"/>
        <v>0</v>
      </c>
      <c r="X149" s="96">
        <f t="shared" si="29"/>
        <v>0</v>
      </c>
      <c r="Y149" s="96">
        <f t="shared" si="29"/>
        <v>0</v>
      </c>
      <c r="Z149" s="160"/>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1" t="s">
        <v>347</v>
      </c>
      <c r="E150" s="96">
        <f t="shared" ref="E150:Y154" si="30">E113-E112</f>
        <v>0</v>
      </c>
      <c r="F150" s="96">
        <f t="shared" si="30"/>
        <v>0</v>
      </c>
      <c r="G150" s="96">
        <f t="shared" si="30"/>
        <v>0</v>
      </c>
      <c r="H150" s="96">
        <f t="shared" si="30"/>
        <v>0</v>
      </c>
      <c r="I150" s="96">
        <f t="shared" si="30"/>
        <v>0</v>
      </c>
      <c r="J150" s="96">
        <f t="shared" si="30"/>
        <v>0</v>
      </c>
      <c r="K150" s="96">
        <f t="shared" si="30"/>
        <v>0</v>
      </c>
      <c r="L150" s="96">
        <f t="shared" si="30"/>
        <v>0</v>
      </c>
      <c r="M150" s="96">
        <f t="shared" si="30"/>
        <v>0</v>
      </c>
      <c r="N150" s="96">
        <f t="shared" si="30"/>
        <v>0</v>
      </c>
      <c r="O150" s="96">
        <f t="shared" si="30"/>
        <v>0</v>
      </c>
      <c r="P150" s="96">
        <f t="shared" si="30"/>
        <v>0</v>
      </c>
      <c r="Q150" s="96">
        <f t="shared" si="30"/>
        <v>0</v>
      </c>
      <c r="R150" s="96">
        <f t="shared" si="30"/>
        <v>0</v>
      </c>
      <c r="S150" s="96">
        <f t="shared" si="30"/>
        <v>0</v>
      </c>
      <c r="T150" s="96">
        <f t="shared" si="30"/>
        <v>0</v>
      </c>
      <c r="U150" s="96">
        <f t="shared" si="30"/>
        <v>0</v>
      </c>
      <c r="V150" s="96">
        <f t="shared" si="30"/>
        <v>0</v>
      </c>
      <c r="W150" s="96">
        <f t="shared" si="30"/>
        <v>0</v>
      </c>
      <c r="X150" s="96">
        <f t="shared" si="30"/>
        <v>0</v>
      </c>
      <c r="Y150" s="96">
        <f t="shared" si="30"/>
        <v>0</v>
      </c>
      <c r="Z150" s="160"/>
    </row>
    <row r="151" spans="3:79">
      <c r="C151" s="21" t="s">
        <v>350</v>
      </c>
      <c r="E151" s="96">
        <f t="shared" si="30"/>
        <v>0</v>
      </c>
      <c r="F151" s="96">
        <f t="shared" si="30"/>
        <v>0</v>
      </c>
      <c r="G151" s="96">
        <f t="shared" si="30"/>
        <v>0</v>
      </c>
      <c r="H151" s="96">
        <f t="shared" si="30"/>
        <v>0</v>
      </c>
      <c r="I151" s="96">
        <f t="shared" si="30"/>
        <v>0</v>
      </c>
      <c r="J151" s="96">
        <f t="shared" si="30"/>
        <v>0</v>
      </c>
      <c r="K151" s="96">
        <f t="shared" si="30"/>
        <v>0</v>
      </c>
      <c r="L151" s="96">
        <f t="shared" si="30"/>
        <v>0</v>
      </c>
      <c r="M151" s="96">
        <f t="shared" si="30"/>
        <v>0</v>
      </c>
      <c r="N151" s="96">
        <f t="shared" si="30"/>
        <v>0</v>
      </c>
      <c r="O151" s="96">
        <f t="shared" si="30"/>
        <v>0</v>
      </c>
      <c r="P151" s="96">
        <f t="shared" si="30"/>
        <v>0</v>
      </c>
      <c r="Q151" s="96">
        <f t="shared" si="30"/>
        <v>0</v>
      </c>
      <c r="R151" s="96">
        <f t="shared" si="30"/>
        <v>0</v>
      </c>
      <c r="S151" s="96">
        <f t="shared" si="30"/>
        <v>0</v>
      </c>
      <c r="T151" s="96">
        <f t="shared" si="30"/>
        <v>0</v>
      </c>
      <c r="U151" s="96">
        <f t="shared" si="30"/>
        <v>0</v>
      </c>
      <c r="V151" s="96">
        <f t="shared" si="30"/>
        <v>0</v>
      </c>
      <c r="W151" s="96">
        <f t="shared" si="30"/>
        <v>0</v>
      </c>
      <c r="X151" s="96">
        <f t="shared" si="30"/>
        <v>0</v>
      </c>
      <c r="Y151" s="96">
        <f t="shared" si="30"/>
        <v>0</v>
      </c>
      <c r="Z151" s="160"/>
    </row>
    <row r="152" spans="3:79">
      <c r="C152" s="21" t="s">
        <v>353</v>
      </c>
      <c r="E152" s="96">
        <f t="shared" si="30"/>
        <v>0</v>
      </c>
      <c r="F152" s="96">
        <f t="shared" si="30"/>
        <v>0</v>
      </c>
      <c r="G152" s="96">
        <f t="shared" si="30"/>
        <v>0</v>
      </c>
      <c r="H152" s="96">
        <f t="shared" si="30"/>
        <v>0</v>
      </c>
      <c r="I152" s="96">
        <f t="shared" si="30"/>
        <v>0</v>
      </c>
      <c r="J152" s="96">
        <f t="shared" si="30"/>
        <v>0</v>
      </c>
      <c r="K152" s="96">
        <f t="shared" si="30"/>
        <v>0</v>
      </c>
      <c r="L152" s="96">
        <f t="shared" si="30"/>
        <v>0</v>
      </c>
      <c r="M152" s="96">
        <f t="shared" si="30"/>
        <v>0</v>
      </c>
      <c r="N152" s="96">
        <f t="shared" si="30"/>
        <v>0</v>
      </c>
      <c r="O152" s="96">
        <f t="shared" si="30"/>
        <v>0</v>
      </c>
      <c r="P152" s="96">
        <f t="shared" si="30"/>
        <v>0</v>
      </c>
      <c r="Q152" s="96">
        <f t="shared" si="30"/>
        <v>0</v>
      </c>
      <c r="R152" s="96">
        <f t="shared" si="30"/>
        <v>0</v>
      </c>
      <c r="S152" s="96">
        <f t="shared" si="30"/>
        <v>0</v>
      </c>
      <c r="T152" s="96">
        <f t="shared" si="30"/>
        <v>0</v>
      </c>
      <c r="U152" s="96">
        <f t="shared" si="30"/>
        <v>0</v>
      </c>
      <c r="V152" s="96">
        <f t="shared" si="30"/>
        <v>0</v>
      </c>
      <c r="W152" s="96">
        <f t="shared" si="30"/>
        <v>0</v>
      </c>
      <c r="X152" s="96">
        <f t="shared" si="30"/>
        <v>0</v>
      </c>
      <c r="Y152" s="96">
        <f t="shared" si="30"/>
        <v>0</v>
      </c>
      <c r="Z152" s="160"/>
    </row>
    <row r="153" spans="3:79">
      <c r="C153" s="21" t="s">
        <v>356</v>
      </c>
      <c r="E153" s="96">
        <f t="shared" si="30"/>
        <v>0</v>
      </c>
      <c r="F153" s="96">
        <f t="shared" si="30"/>
        <v>0</v>
      </c>
      <c r="G153" s="96">
        <f t="shared" si="30"/>
        <v>0</v>
      </c>
      <c r="H153" s="96">
        <f t="shared" si="30"/>
        <v>0</v>
      </c>
      <c r="I153" s="96">
        <f t="shared" si="30"/>
        <v>0</v>
      </c>
      <c r="J153" s="96">
        <f t="shared" si="30"/>
        <v>0</v>
      </c>
      <c r="K153" s="96">
        <f t="shared" si="30"/>
        <v>0</v>
      </c>
      <c r="L153" s="96">
        <f t="shared" si="30"/>
        <v>0</v>
      </c>
      <c r="M153" s="96">
        <f t="shared" si="30"/>
        <v>0</v>
      </c>
      <c r="N153" s="96">
        <f t="shared" si="30"/>
        <v>0</v>
      </c>
      <c r="O153" s="96">
        <f t="shared" si="30"/>
        <v>0</v>
      </c>
      <c r="P153" s="96">
        <f t="shared" si="30"/>
        <v>0</v>
      </c>
      <c r="Q153" s="96">
        <f t="shared" si="30"/>
        <v>0</v>
      </c>
      <c r="R153" s="96">
        <f t="shared" si="30"/>
        <v>0</v>
      </c>
      <c r="S153" s="96">
        <f t="shared" si="30"/>
        <v>0</v>
      </c>
      <c r="T153" s="96">
        <f t="shared" si="30"/>
        <v>0</v>
      </c>
      <c r="U153" s="96">
        <f t="shared" si="30"/>
        <v>0</v>
      </c>
      <c r="V153" s="96">
        <f t="shared" si="30"/>
        <v>0</v>
      </c>
      <c r="W153" s="96">
        <f t="shared" si="30"/>
        <v>0</v>
      </c>
      <c r="X153" s="96">
        <f t="shared" si="30"/>
        <v>0</v>
      </c>
      <c r="Y153" s="96">
        <f t="shared" si="30"/>
        <v>0</v>
      </c>
      <c r="Z153" s="160"/>
    </row>
    <row r="154" spans="3:79">
      <c r="C154" s="21" t="s">
        <v>359</v>
      </c>
      <c r="E154" s="96">
        <f t="shared" si="30"/>
        <v>0</v>
      </c>
      <c r="F154" s="96">
        <f t="shared" si="30"/>
        <v>0</v>
      </c>
      <c r="G154" s="96">
        <f t="shared" si="30"/>
        <v>0</v>
      </c>
      <c r="H154" s="96">
        <f t="shared" si="30"/>
        <v>0</v>
      </c>
      <c r="I154" s="96">
        <f t="shared" si="30"/>
        <v>0</v>
      </c>
      <c r="J154" s="96">
        <f t="shared" si="30"/>
        <v>0</v>
      </c>
      <c r="K154" s="96">
        <f t="shared" si="30"/>
        <v>0</v>
      </c>
      <c r="L154" s="96">
        <f t="shared" si="30"/>
        <v>0</v>
      </c>
      <c r="M154" s="96">
        <f t="shared" si="30"/>
        <v>0</v>
      </c>
      <c r="N154" s="96">
        <f t="shared" si="30"/>
        <v>0</v>
      </c>
      <c r="O154" s="96">
        <f t="shared" si="30"/>
        <v>0</v>
      </c>
      <c r="P154" s="96">
        <f t="shared" si="30"/>
        <v>0</v>
      </c>
      <c r="Q154" s="96">
        <f t="shared" si="30"/>
        <v>0</v>
      </c>
      <c r="R154" s="96">
        <f t="shared" si="30"/>
        <v>0</v>
      </c>
      <c r="S154" s="96">
        <f t="shared" si="30"/>
        <v>0</v>
      </c>
      <c r="T154" s="96">
        <f t="shared" si="30"/>
        <v>0</v>
      </c>
      <c r="U154" s="96">
        <f t="shared" si="30"/>
        <v>0</v>
      </c>
      <c r="V154" s="96">
        <f t="shared" si="30"/>
        <v>0</v>
      </c>
      <c r="W154" s="96">
        <f t="shared" si="30"/>
        <v>0</v>
      </c>
      <c r="X154" s="96">
        <f t="shared" si="30"/>
        <v>0</v>
      </c>
      <c r="Y154" s="96">
        <f t="shared" si="30"/>
        <v>0</v>
      </c>
      <c r="Z154" s="160"/>
    </row>
    <row r="155" spans="3:79">
      <c r="E155" s="47"/>
      <c r="Z155" s="161"/>
    </row>
    <row r="156" spans="3:79" ht="15">
      <c r="C156" s="97" t="s">
        <v>72</v>
      </c>
      <c r="D156" s="98"/>
      <c r="E156" s="98">
        <f t="shared" ref="E156:X156" si="31">SUM(E123:E154)</f>
        <v>2.0142384627475408E-2</v>
      </c>
      <c r="F156" s="98">
        <f t="shared" si="31"/>
        <v>5.1514727327730409E-2</v>
      </c>
      <c r="G156" s="98">
        <f t="shared" si="31"/>
        <v>0.10342539874384461</v>
      </c>
      <c r="H156" s="98">
        <f t="shared" si="31"/>
        <v>0.19062523342248058</v>
      </c>
      <c r="I156" s="98">
        <f t="shared" si="31"/>
        <v>0.27151748226999378</v>
      </c>
      <c r="J156" s="98">
        <f t="shared" si="31"/>
        <v>0.42337504799970527</v>
      </c>
      <c r="K156" s="98">
        <f t="shared" si="31"/>
        <v>0.6640858944288266</v>
      </c>
      <c r="L156" s="98">
        <f t="shared" si="31"/>
        <v>0.9735673063445468</v>
      </c>
      <c r="M156" s="98">
        <f t="shared" si="31"/>
        <v>1.4413926471369685</v>
      </c>
      <c r="N156" s="98">
        <f t="shared" si="31"/>
        <v>1.9756945687557241</v>
      </c>
      <c r="O156" s="98">
        <f t="shared" si="31"/>
        <v>2.7390736426730911</v>
      </c>
      <c r="P156" s="98">
        <f t="shared" si="31"/>
        <v>3.7706892561341476</v>
      </c>
      <c r="Q156" s="98">
        <f t="shared" si="31"/>
        <v>4.7981547268533795</v>
      </c>
      <c r="R156" s="98">
        <f t="shared" si="31"/>
        <v>5.222765348082012</v>
      </c>
      <c r="S156" s="98">
        <f t="shared" si="31"/>
        <v>6.1631975816586593</v>
      </c>
      <c r="T156" s="98">
        <f t="shared" si="31"/>
        <v>6.2646307623056678</v>
      </c>
      <c r="U156" s="98">
        <f t="shared" si="31"/>
        <v>6.6265042635808484</v>
      </c>
      <c r="V156" s="98">
        <f t="shared" si="31"/>
        <v>6.4744189817128248</v>
      </c>
      <c r="W156" s="98">
        <f t="shared" si="31"/>
        <v>6.4087707029557386</v>
      </c>
      <c r="X156" s="98">
        <f t="shared" si="31"/>
        <v>6.505482752890611</v>
      </c>
      <c r="Y156" s="98"/>
      <c r="Z156" s="162"/>
    </row>
    <row r="157" spans="3:79" ht="15">
      <c r="C157" s="97" t="s">
        <v>73</v>
      </c>
      <c r="D157" s="98"/>
      <c r="E157" s="98">
        <f t="shared" ref="E157:X157" si="32">D157+E156</f>
        <v>2.0142384627475408E-2</v>
      </c>
      <c r="F157" s="98">
        <f t="shared" si="32"/>
        <v>7.1657111955205813E-2</v>
      </c>
      <c r="G157" s="98">
        <f t="shared" si="32"/>
        <v>0.17508251069905043</v>
      </c>
      <c r="H157" s="98">
        <f t="shared" si="32"/>
        <v>0.36570774412153101</v>
      </c>
      <c r="I157" s="98">
        <f t="shared" si="32"/>
        <v>0.63722522639152479</v>
      </c>
      <c r="J157" s="98">
        <f t="shared" si="32"/>
        <v>1.0606002743912302</v>
      </c>
      <c r="K157" s="98">
        <f t="shared" si="32"/>
        <v>1.7246861688200568</v>
      </c>
      <c r="L157" s="98">
        <f t="shared" si="32"/>
        <v>2.6982534751646035</v>
      </c>
      <c r="M157" s="98">
        <f t="shared" si="32"/>
        <v>4.1396461223015724</v>
      </c>
      <c r="N157" s="98">
        <f t="shared" si="32"/>
        <v>6.1153406910572965</v>
      </c>
      <c r="O157" s="98">
        <f t="shared" si="32"/>
        <v>8.8544143337303876</v>
      </c>
      <c r="P157" s="98">
        <f t="shared" si="32"/>
        <v>12.625103589864535</v>
      </c>
      <c r="Q157" s="98">
        <f t="shared" si="32"/>
        <v>17.423258316717913</v>
      </c>
      <c r="R157" s="98">
        <f t="shared" si="32"/>
        <v>22.646023664799927</v>
      </c>
      <c r="S157" s="98">
        <f t="shared" si="32"/>
        <v>28.809221246458584</v>
      </c>
      <c r="T157" s="98">
        <f t="shared" si="32"/>
        <v>35.073852008764248</v>
      </c>
      <c r="U157" s="98">
        <f t="shared" si="32"/>
        <v>41.700356272345097</v>
      </c>
      <c r="V157" s="98">
        <f t="shared" si="32"/>
        <v>48.17477525405792</v>
      </c>
      <c r="W157" s="98">
        <f t="shared" si="32"/>
        <v>54.583545957013655</v>
      </c>
      <c r="X157" s="98">
        <f t="shared" si="32"/>
        <v>61.089028709904269</v>
      </c>
      <c r="Y157" s="98">
        <f>SUM(Y123:Y154)</f>
        <v>61.089028709904277</v>
      </c>
      <c r="Z157" s="162"/>
    </row>
    <row r="159" spans="3:79">
      <c r="C159" s="163" t="s">
        <v>411</v>
      </c>
      <c r="D159" s="164" t="str">
        <f>D35</f>
        <v>LO1Slow</v>
      </c>
      <c r="E159" s="45">
        <f>E35</f>
        <v>2.5643970768378654E-3</v>
      </c>
      <c r="F159" s="45">
        <f t="shared" ref="F159:X159" si="33">F35</f>
        <v>7.6904586297764643E-3</v>
      </c>
      <c r="G159" s="45">
        <f t="shared" si="33"/>
        <v>1.6792013047419844E-2</v>
      </c>
      <c r="H159" s="45">
        <f t="shared" si="33"/>
        <v>3.15969387774655E-2</v>
      </c>
      <c r="I159" s="45">
        <f t="shared" si="33"/>
        <v>5.406874819795171E-2</v>
      </c>
      <c r="J159" s="45">
        <f t="shared" si="33"/>
        <v>8.6253181011834101E-2</v>
      </c>
      <c r="K159" s="45">
        <f t="shared" si="33"/>
        <v>0.1300328481838382</v>
      </c>
      <c r="L159" s="45">
        <f t="shared" si="33"/>
        <v>0.18678710893858319</v>
      </c>
      <c r="M159" s="45">
        <f t="shared" si="33"/>
        <v>0.2569823480072907</v>
      </c>
      <c r="N159" s="45">
        <f t="shared" si="33"/>
        <v>0.33975920985004748</v>
      </c>
      <c r="O159" s="45">
        <f t="shared" si="33"/>
        <v>0.43262946935754232</v>
      </c>
      <c r="P159" s="45">
        <f t="shared" si="33"/>
        <v>0.53142594003645804</v>
      </c>
      <c r="Q159" s="45">
        <f t="shared" si="33"/>
        <v>0.63063487292644704</v>
      </c>
      <c r="R159" s="45">
        <f t="shared" si="33"/>
        <v>0.7241560234206913</v>
      </c>
      <c r="S159" s="45">
        <f t="shared" si="33"/>
        <v>0.80638203131755359</v>
      </c>
      <c r="T159" s="45">
        <f t="shared" si="33"/>
        <v>0.87331559734491926</v>
      </c>
      <c r="U159" s="45">
        <f t="shared" si="33"/>
        <v>0.92334516248836807</v>
      </c>
      <c r="V159" s="45">
        <f t="shared" si="33"/>
        <v>0.95737002770730018</v>
      </c>
      <c r="W159" s="45">
        <f t="shared" si="33"/>
        <v>0.97821608704807483</v>
      </c>
      <c r="X159" s="45">
        <f t="shared" si="33"/>
        <v>0.98821608704807484</v>
      </c>
    </row>
    <row r="162" spans="2:24">
      <c r="B162" s="21" t="s">
        <v>734</v>
      </c>
      <c r="E162" s="21">
        <f>E121</f>
        <v>2016</v>
      </c>
      <c r="F162" s="21">
        <f t="shared" ref="F162:X162" si="34">F121</f>
        <v>2017</v>
      </c>
      <c r="G162" s="21">
        <f t="shared" si="34"/>
        <v>2018</v>
      </c>
      <c r="H162" s="21">
        <f t="shared" si="34"/>
        <v>2019</v>
      </c>
      <c r="I162" s="21">
        <f t="shared" si="34"/>
        <v>2020</v>
      </c>
      <c r="J162" s="21">
        <f t="shared" si="34"/>
        <v>2021</v>
      </c>
      <c r="K162" s="21">
        <f t="shared" si="34"/>
        <v>2022</v>
      </c>
      <c r="L162" s="21">
        <f t="shared" si="34"/>
        <v>2023</v>
      </c>
      <c r="M162" s="21">
        <f t="shared" si="34"/>
        <v>2024</v>
      </c>
      <c r="N162" s="21">
        <f t="shared" si="34"/>
        <v>2025</v>
      </c>
      <c r="O162" s="21">
        <f t="shared" si="34"/>
        <v>2026</v>
      </c>
      <c r="P162" s="21">
        <f t="shared" si="34"/>
        <v>2027</v>
      </c>
      <c r="Q162" s="21">
        <f t="shared" si="34"/>
        <v>2028</v>
      </c>
      <c r="R162" s="21">
        <f t="shared" si="34"/>
        <v>2029</v>
      </c>
      <c r="S162" s="21">
        <f t="shared" si="34"/>
        <v>2030</v>
      </c>
      <c r="T162" s="21">
        <f t="shared" si="34"/>
        <v>2031</v>
      </c>
      <c r="U162" s="21">
        <f t="shared" si="34"/>
        <v>2032</v>
      </c>
      <c r="V162" s="21">
        <f t="shared" si="34"/>
        <v>2033</v>
      </c>
      <c r="W162" s="21">
        <f t="shared" si="34"/>
        <v>2034</v>
      </c>
      <c r="X162" s="21">
        <f t="shared" si="34"/>
        <v>2035</v>
      </c>
    </row>
    <row r="163" spans="2:24">
      <c r="C163" s="21" t="s">
        <v>370</v>
      </c>
      <c r="E163" s="46">
        <f>E13-E36</f>
        <v>7.8058212047143307</v>
      </c>
      <c r="F163" s="46">
        <f>(F13-F36)+E163</f>
        <v>13.753614728127101</v>
      </c>
      <c r="G163" s="46">
        <f t="shared" ref="G163:X177" si="35">(G13-G36)+F163</f>
        <v>19.640398250654592</v>
      </c>
      <c r="H163" s="46">
        <f t="shared" si="35"/>
        <v>26.522897689063523</v>
      </c>
      <c r="I163" s="46">
        <f t="shared" si="35"/>
        <v>33.1489615105558</v>
      </c>
      <c r="J163" s="46">
        <f t="shared" si="35"/>
        <v>38.567647673864535</v>
      </c>
      <c r="K163" s="46">
        <f t="shared" si="35"/>
        <v>45.453835059716283</v>
      </c>
      <c r="L163" s="46">
        <f t="shared" si="35"/>
        <v>51.447408248669262</v>
      </c>
      <c r="M163" s="46">
        <f t="shared" si="35"/>
        <v>57.246669408539141</v>
      </c>
      <c r="N163" s="46">
        <f t="shared" si="35"/>
        <v>63.758039872980454</v>
      </c>
      <c r="O163" s="46">
        <f t="shared" si="35"/>
        <v>70.247152537768713</v>
      </c>
      <c r="P163" s="46">
        <f t="shared" si="35"/>
        <v>77.314800125407317</v>
      </c>
      <c r="Q163" s="46">
        <f t="shared" si="35"/>
        <v>85.038592895538372</v>
      </c>
      <c r="R163" s="46">
        <f t="shared" si="35"/>
        <v>92.078689399058632</v>
      </c>
      <c r="S163" s="46">
        <f t="shared" si="35"/>
        <v>99.725177967745537</v>
      </c>
      <c r="T163" s="46">
        <f t="shared" si="35"/>
        <v>107.20516801416309</v>
      </c>
      <c r="U163" s="46">
        <f t="shared" si="35"/>
        <v>114.55157510428745</v>
      </c>
      <c r="V163" s="46">
        <f t="shared" si="35"/>
        <v>121.43805933075114</v>
      </c>
      <c r="W163" s="46">
        <f t="shared" si="35"/>
        <v>128.23060544864271</v>
      </c>
      <c r="X163" s="46">
        <f t="shared" si="35"/>
        <v>135.35297135588752</v>
      </c>
    </row>
    <row r="164" spans="2:24">
      <c r="C164" s="21" t="s">
        <v>373</v>
      </c>
      <c r="E164" s="46">
        <f t="shared" ref="E164:E180" si="36">E14-E37</f>
        <v>6.3198706278884123</v>
      </c>
      <c r="F164" s="46">
        <f t="shared" ref="F164:U180" si="37">(F14-F37)+E164</f>
        <v>10.920721958624878</v>
      </c>
      <c r="G164" s="46">
        <f t="shared" si="37"/>
        <v>15.56361917984866</v>
      </c>
      <c r="H164" s="46">
        <f t="shared" si="37"/>
        <v>21.002801121709808</v>
      </c>
      <c r="I164" s="46">
        <f t="shared" si="37"/>
        <v>26.102514581998598</v>
      </c>
      <c r="J164" s="46">
        <f t="shared" si="37"/>
        <v>29.962585145984701</v>
      </c>
      <c r="K164" s="46">
        <f t="shared" si="37"/>
        <v>35.092526472421739</v>
      </c>
      <c r="L164" s="46">
        <f t="shared" si="37"/>
        <v>39.376332402385081</v>
      </c>
      <c r="M164" s="46">
        <f t="shared" si="37"/>
        <v>43.229167553353435</v>
      </c>
      <c r="N164" s="46">
        <f t="shared" si="37"/>
        <v>47.375639277962684</v>
      </c>
      <c r="O164" s="46">
        <f t="shared" si="37"/>
        <v>51.179728464520522</v>
      </c>
      <c r="P164" s="46">
        <f t="shared" si="37"/>
        <v>54.872035417688046</v>
      </c>
      <c r="Q164" s="46">
        <f t="shared" si="37"/>
        <v>58.445819694541917</v>
      </c>
      <c r="R164" s="46">
        <f t="shared" si="37"/>
        <v>61.447067890616182</v>
      </c>
      <c r="S164" s="46">
        <f t="shared" si="37"/>
        <v>64.42323995775206</v>
      </c>
      <c r="T164" s="46">
        <f t="shared" si="37"/>
        <v>66.9764144259739</v>
      </c>
      <c r="U164" s="46">
        <f t="shared" si="37"/>
        <v>69.405042181719622</v>
      </c>
      <c r="V164" s="46">
        <f t="shared" si="35"/>
        <v>71.410680434684622</v>
      </c>
      <c r="W164" s="46">
        <f t="shared" si="35"/>
        <v>73.334583740399452</v>
      </c>
      <c r="X164" s="46">
        <f t="shared" si="35"/>
        <v>75.377610416016893</v>
      </c>
    </row>
    <row r="165" spans="2:24">
      <c r="C165" s="21" t="s">
        <v>374</v>
      </c>
      <c r="E165" s="46">
        <f t="shared" si="36"/>
        <v>1.6592792568647001</v>
      </c>
      <c r="F165" s="46">
        <f t="shared" si="37"/>
        <v>2.8701076326597708</v>
      </c>
      <c r="G165" s="46">
        <f t="shared" si="35"/>
        <v>4.1006155304178931</v>
      </c>
      <c r="H165" s="46">
        <f t="shared" si="35"/>
        <v>5.5285122084623328</v>
      </c>
      <c r="I165" s="46">
        <f t="shared" si="35"/>
        <v>6.8784605700027246</v>
      </c>
      <c r="J165" s="46">
        <f t="shared" si="35"/>
        <v>7.8952259858594021</v>
      </c>
      <c r="K165" s="46">
        <f t="shared" si="35"/>
        <v>9.2422266521042129</v>
      </c>
      <c r="L165" s="46">
        <f t="shared" si="35"/>
        <v>10.371335109859304</v>
      </c>
      <c r="M165" s="46">
        <f t="shared" si="35"/>
        <v>11.385662660255409</v>
      </c>
      <c r="N165" s="46">
        <f t="shared" si="35"/>
        <v>12.469643536587238</v>
      </c>
      <c r="O165" s="46">
        <f t="shared" si="35"/>
        <v>13.465399505453236</v>
      </c>
      <c r="P165" s="46">
        <f t="shared" si="35"/>
        <v>14.433943868086573</v>
      </c>
      <c r="Q165" s="46">
        <f t="shared" si="35"/>
        <v>15.37300100310126</v>
      </c>
      <c r="R165" s="46">
        <f t="shared" si="35"/>
        <v>16.15883118447411</v>
      </c>
      <c r="S165" s="46">
        <f t="shared" si="35"/>
        <v>16.940243238845941</v>
      </c>
      <c r="T165" s="46">
        <f t="shared" si="35"/>
        <v>17.607923641588407</v>
      </c>
      <c r="U165" s="46">
        <f t="shared" si="35"/>
        <v>18.23898257179227</v>
      </c>
      <c r="V165" s="46">
        <f t="shared" si="35"/>
        <v>18.766282697114807</v>
      </c>
      <c r="W165" s="46">
        <f t="shared" si="35"/>
        <v>19.272157045617345</v>
      </c>
      <c r="X165" s="46">
        <f t="shared" si="35"/>
        <v>19.806484934053742</v>
      </c>
    </row>
    <row r="166" spans="2:24">
      <c r="C166" s="99" t="s">
        <v>408</v>
      </c>
      <c r="E166" s="46">
        <f t="shared" si="36"/>
        <v>1.7984572154918512</v>
      </c>
      <c r="F166" s="46">
        <f t="shared" si="37"/>
        <v>3.2818328990713295</v>
      </c>
      <c r="G166" s="46">
        <f t="shared" si="35"/>
        <v>4.1766364738503459</v>
      </c>
      <c r="H166" s="46">
        <f t="shared" si="35"/>
        <v>5.0826522894006363</v>
      </c>
      <c r="I166" s="46">
        <f t="shared" si="35"/>
        <v>5.9243215553554869</v>
      </c>
      <c r="J166" s="46">
        <f t="shared" si="35"/>
        <v>6.6432173731333384</v>
      </c>
      <c r="K166" s="46">
        <f t="shared" si="35"/>
        <v>7.3576169514556753</v>
      </c>
      <c r="L166" s="46">
        <f t="shared" si="35"/>
        <v>8.0432780996906139</v>
      </c>
      <c r="M166" s="46">
        <f t="shared" si="35"/>
        <v>8.8899633911894469</v>
      </c>
      <c r="N166" s="46">
        <f t="shared" si="35"/>
        <v>9.8490222566534236</v>
      </c>
      <c r="O166" s="46">
        <f t="shared" si="35"/>
        <v>10.84658724405628</v>
      </c>
      <c r="P166" s="46">
        <f t="shared" si="35"/>
        <v>12.284890743014692</v>
      </c>
      <c r="Q166" s="46">
        <f t="shared" si="35"/>
        <v>13.869264988986094</v>
      </c>
      <c r="R166" s="46">
        <f t="shared" si="35"/>
        <v>15.250679834027396</v>
      </c>
      <c r="S166" s="46">
        <f t="shared" si="35"/>
        <v>16.579524082376324</v>
      </c>
      <c r="T166" s="46">
        <f t="shared" si="35"/>
        <v>17.838907156904373</v>
      </c>
      <c r="U166" s="46">
        <f t="shared" si="35"/>
        <v>18.885746547808338</v>
      </c>
      <c r="V166" s="46">
        <f t="shared" si="35"/>
        <v>19.940690031660093</v>
      </c>
      <c r="W166" s="46">
        <f t="shared" si="35"/>
        <v>20.933657662601505</v>
      </c>
      <c r="X166" s="46">
        <f t="shared" si="35"/>
        <v>22.009045586443449</v>
      </c>
    </row>
    <row r="167" spans="2:24">
      <c r="C167" s="99" t="s">
        <v>402</v>
      </c>
      <c r="E167" s="46">
        <f t="shared" si="36"/>
        <v>0.71921997783171066</v>
      </c>
      <c r="F167" s="46">
        <f t="shared" si="37"/>
        <v>1.3147431658841411</v>
      </c>
      <c r="G167" s="46">
        <f t="shared" si="35"/>
        <v>1.6795812535012939</v>
      </c>
      <c r="H167" s="46">
        <f t="shared" si="35"/>
        <v>2.0503025616666943</v>
      </c>
      <c r="I167" s="46">
        <f t="shared" si="35"/>
        <v>2.3914630045434615</v>
      </c>
      <c r="J167" s="46">
        <f t="shared" si="35"/>
        <v>2.6790649036896825</v>
      </c>
      <c r="K167" s="46">
        <f t="shared" si="35"/>
        <v>2.9648729398799625</v>
      </c>
      <c r="L167" s="46">
        <f t="shared" si="35"/>
        <v>3.2379825295067155</v>
      </c>
      <c r="M167" s="46">
        <f t="shared" si="35"/>
        <v>3.5830275243921363</v>
      </c>
      <c r="N167" s="46">
        <f t="shared" si="35"/>
        <v>3.979319242636925</v>
      </c>
      <c r="O167" s="46">
        <f t="shared" si="35"/>
        <v>4.3883795574137521</v>
      </c>
      <c r="P167" s="46">
        <f t="shared" si="35"/>
        <v>4.9683461565791687</v>
      </c>
      <c r="Q167" s="46">
        <f t="shared" si="35"/>
        <v>5.605548885776571</v>
      </c>
      <c r="R167" s="46">
        <f t="shared" si="35"/>
        <v>6.1622874310817277</v>
      </c>
      <c r="S167" s="46">
        <f t="shared" si="35"/>
        <v>6.6998462676864241</v>
      </c>
      <c r="T167" s="46">
        <f t="shared" si="35"/>
        <v>7.2085465383115679</v>
      </c>
      <c r="U167" s="46">
        <f t="shared" si="35"/>
        <v>7.6330391162916582</v>
      </c>
      <c r="V167" s="46">
        <f t="shared" si="35"/>
        <v>8.0595034943868029</v>
      </c>
      <c r="W167" s="46">
        <f t="shared" si="35"/>
        <v>8.4612629226604295</v>
      </c>
      <c r="X167" s="46">
        <f t="shared" si="35"/>
        <v>8.8945259171288971</v>
      </c>
    </row>
    <row r="168" spans="2:24">
      <c r="C168" s="99" t="s">
        <v>403</v>
      </c>
      <c r="E168" s="46">
        <f t="shared" si="36"/>
        <v>2.726133316616226</v>
      </c>
      <c r="F168" s="46">
        <f t="shared" si="37"/>
        <v>4.9677178376598823</v>
      </c>
      <c r="G168" s="46">
        <f t="shared" si="35"/>
        <v>6.3475309482161109</v>
      </c>
      <c r="H168" s="46">
        <f t="shared" si="35"/>
        <v>7.7525574803484156</v>
      </c>
      <c r="I168" s="46">
        <f t="shared" si="35"/>
        <v>9.0427621904546385</v>
      </c>
      <c r="J168" s="46">
        <f t="shared" si="35"/>
        <v>10.126485698086775</v>
      </c>
      <c r="K168" s="46">
        <f t="shared" si="35"/>
        <v>11.190101377737353</v>
      </c>
      <c r="L168" s="46">
        <f t="shared" si="35"/>
        <v>12.209062268011753</v>
      </c>
      <c r="M168" s="46">
        <f t="shared" si="35"/>
        <v>13.504553622214106</v>
      </c>
      <c r="N168" s="46">
        <f t="shared" si="35"/>
        <v>15.000835300977487</v>
      </c>
      <c r="O168" s="46">
        <f t="shared" si="35"/>
        <v>16.548990903596831</v>
      </c>
      <c r="P168" s="46">
        <f t="shared" si="35"/>
        <v>18.725667301181147</v>
      </c>
      <c r="Q168" s="46">
        <f t="shared" si="35"/>
        <v>21.126896449940116</v>
      </c>
      <c r="R168" s="46">
        <f t="shared" si="35"/>
        <v>23.219744160563373</v>
      </c>
      <c r="S168" s="46">
        <f t="shared" si="35"/>
        <v>25.24601303252949</v>
      </c>
      <c r="T168" s="46">
        <f t="shared" si="35"/>
        <v>27.163441740255792</v>
      </c>
      <c r="U168" s="46">
        <f t="shared" si="35"/>
        <v>28.776525418401619</v>
      </c>
      <c r="V168" s="46">
        <f t="shared" si="35"/>
        <v>30.395462739089357</v>
      </c>
      <c r="W168" s="46">
        <f t="shared" si="35"/>
        <v>31.914349980655754</v>
      </c>
      <c r="X168" s="46">
        <f t="shared" si="35"/>
        <v>33.553098324608676</v>
      </c>
    </row>
    <row r="169" spans="2:24">
      <c r="C169" s="99" t="s">
        <v>404</v>
      </c>
      <c r="E169" s="46">
        <f t="shared" si="36"/>
        <v>0.86203878016100921</v>
      </c>
      <c r="F169" s="46">
        <f t="shared" si="37"/>
        <v>1.5733358973773559</v>
      </c>
      <c r="G169" s="46">
        <f t="shared" si="35"/>
        <v>2.0116790106386286</v>
      </c>
      <c r="H169" s="46">
        <f t="shared" si="35"/>
        <v>2.4575223842545002</v>
      </c>
      <c r="I169" s="46">
        <f t="shared" si="35"/>
        <v>2.8666054660963538</v>
      </c>
      <c r="J169" s="46">
        <f t="shared" si="35"/>
        <v>3.2034603320916237</v>
      </c>
      <c r="K169" s="46">
        <f t="shared" si="35"/>
        <v>3.5337343737543541</v>
      </c>
      <c r="L169" s="46">
        <f t="shared" si="35"/>
        <v>3.8505687672177156</v>
      </c>
      <c r="M169" s="46">
        <f t="shared" si="35"/>
        <v>4.2640801156084134</v>
      </c>
      <c r="N169" s="46">
        <f t="shared" si="35"/>
        <v>4.7462371509006935</v>
      </c>
      <c r="O169" s="46">
        <f t="shared" si="35"/>
        <v>5.2450225781131667</v>
      </c>
      <c r="P169" s="46">
        <f t="shared" si="35"/>
        <v>5.938429445355859</v>
      </c>
      <c r="Q169" s="46">
        <f t="shared" si="35"/>
        <v>6.7016313842893567</v>
      </c>
      <c r="R169" s="46">
        <f t="shared" si="35"/>
        <v>7.3675703518913744</v>
      </c>
      <c r="S169" s="46">
        <f t="shared" si="35"/>
        <v>8.0143294563175544</v>
      </c>
      <c r="T169" s="46">
        <f t="shared" si="35"/>
        <v>8.6270013222225561</v>
      </c>
      <c r="U169" s="46">
        <f t="shared" si="35"/>
        <v>9.1436485556438623</v>
      </c>
      <c r="V169" s="46">
        <f t="shared" si="35"/>
        <v>9.6617726872693002</v>
      </c>
      <c r="W169" s="46">
        <f t="shared" si="35"/>
        <v>10.148832385643702</v>
      </c>
      <c r="X169" s="46">
        <f t="shared" si="35"/>
        <v>10.674932522278684</v>
      </c>
    </row>
    <row r="170" spans="2:24">
      <c r="C170" s="21" t="s">
        <v>405</v>
      </c>
      <c r="E170" s="46">
        <f t="shared" si="36"/>
        <v>0.49252800808011687</v>
      </c>
      <c r="F170" s="46">
        <f t="shared" si="37"/>
        <v>1.5898476773217103</v>
      </c>
      <c r="G170" s="46">
        <f t="shared" si="35"/>
        <v>2.5291424034325933</v>
      </c>
      <c r="H170" s="46">
        <f t="shared" si="35"/>
        <v>3.231247760793778</v>
      </c>
      <c r="I170" s="46">
        <f t="shared" si="35"/>
        <v>3.9486602882292732</v>
      </c>
      <c r="J170" s="46">
        <f t="shared" si="35"/>
        <v>4.7511235063447819</v>
      </c>
      <c r="K170" s="46">
        <f t="shared" si="35"/>
        <v>5.6566099715998561</v>
      </c>
      <c r="L170" s="46">
        <f t="shared" si="35"/>
        <v>6.9711784140509359</v>
      </c>
      <c r="M170" s="46">
        <f t="shared" si="35"/>
        <v>8.5207550870759263</v>
      </c>
      <c r="N170" s="46">
        <f t="shared" si="35"/>
        <v>9.7935109746146587</v>
      </c>
      <c r="O170" s="46">
        <f t="shared" si="35"/>
        <v>10.985827711010328</v>
      </c>
      <c r="P170" s="46">
        <f t="shared" si="35"/>
        <v>12.144692932650369</v>
      </c>
      <c r="Q170" s="46">
        <f t="shared" si="35"/>
        <v>13.224427261670913</v>
      </c>
      <c r="R170" s="46">
        <f t="shared" si="35"/>
        <v>14.129361029458412</v>
      </c>
      <c r="S170" s="46">
        <f t="shared" si="35"/>
        <v>14.960960778535528</v>
      </c>
      <c r="T170" s="46">
        <f t="shared" si="35"/>
        <v>15.63795741021028</v>
      </c>
      <c r="U170" s="46">
        <f t="shared" si="35"/>
        <v>16.338904570069182</v>
      </c>
      <c r="V170" s="46">
        <f t="shared" si="35"/>
        <v>16.930306337960459</v>
      </c>
      <c r="W170" s="46">
        <f t="shared" si="35"/>
        <v>17.550867774537615</v>
      </c>
      <c r="X170" s="46">
        <f t="shared" si="35"/>
        <v>18.12761579595675</v>
      </c>
    </row>
    <row r="171" spans="2:24">
      <c r="C171" s="21" t="s">
        <v>375</v>
      </c>
      <c r="E171" s="46">
        <f t="shared" si="36"/>
        <v>0.27954246675548566</v>
      </c>
      <c r="F171" s="46">
        <f t="shared" si="37"/>
        <v>0.57521806047364954</v>
      </c>
      <c r="G171" s="46">
        <f t="shared" si="35"/>
        <v>1.1507361729129808</v>
      </c>
      <c r="H171" s="46">
        <f t="shared" si="35"/>
        <v>1.9651142116695217</v>
      </c>
      <c r="I171" s="46">
        <f t="shared" si="35"/>
        <v>2.6072180702850587</v>
      </c>
      <c r="J171" s="46">
        <f t="shared" si="35"/>
        <v>3.3013681834800552</v>
      </c>
      <c r="K171" s="46">
        <f t="shared" si="35"/>
        <v>3.8889619653891474</v>
      </c>
      <c r="L171" s="46">
        <f t="shared" si="35"/>
        <v>4.7407552661045846</v>
      </c>
      <c r="M171" s="46">
        <f t="shared" si="35"/>
        <v>5.7204152292598867</v>
      </c>
      <c r="N171" s="46">
        <f t="shared" si="35"/>
        <v>6.6321088030745887</v>
      </c>
      <c r="O171" s="46">
        <f t="shared" si="35"/>
        <v>7.5538998685348853</v>
      </c>
      <c r="P171" s="46">
        <f t="shared" si="35"/>
        <v>8.408320832615706</v>
      </c>
      <c r="Q171" s="46">
        <f t="shared" si="35"/>
        <v>9.233245361985416</v>
      </c>
      <c r="R171" s="46">
        <f t="shared" si="35"/>
        <v>9.9798956455763506</v>
      </c>
      <c r="S171" s="46">
        <f t="shared" si="35"/>
        <v>10.577793475944167</v>
      </c>
      <c r="T171" s="46">
        <f t="shared" si="35"/>
        <v>11.070435096403356</v>
      </c>
      <c r="U171" s="46">
        <f t="shared" si="35"/>
        <v>11.587213696892412</v>
      </c>
      <c r="V171" s="46">
        <f t="shared" si="35"/>
        <v>12.031237026722579</v>
      </c>
      <c r="W171" s="46">
        <f t="shared" si="35"/>
        <v>12.468870621655796</v>
      </c>
      <c r="X171" s="46">
        <f t="shared" si="35"/>
        <v>12.912073396289056</v>
      </c>
    </row>
    <row r="172" spans="2:24">
      <c r="C172" s="21" t="s">
        <v>376</v>
      </c>
      <c r="E172" s="46">
        <f t="shared" si="36"/>
        <v>7.6584973773669986</v>
      </c>
      <c r="F172" s="46">
        <f t="shared" si="37"/>
        <v>15.235467175341109</v>
      </c>
      <c r="G172" s="46">
        <f t="shared" si="35"/>
        <v>20.880071504984741</v>
      </c>
      <c r="H172" s="46">
        <f t="shared" si="35"/>
        <v>25.67960115604804</v>
      </c>
      <c r="I172" s="46">
        <f t="shared" si="35"/>
        <v>29.266124225731062</v>
      </c>
      <c r="J172" s="46">
        <f t="shared" si="35"/>
        <v>32.416840746320304</v>
      </c>
      <c r="K172" s="46">
        <f t="shared" si="35"/>
        <v>36.481607592659486</v>
      </c>
      <c r="L172" s="46">
        <f t="shared" si="35"/>
        <v>41.014572590412271</v>
      </c>
      <c r="M172" s="46">
        <f t="shared" si="35"/>
        <v>45.859725958618967</v>
      </c>
      <c r="N172" s="46">
        <f t="shared" si="35"/>
        <v>50.543069546362425</v>
      </c>
      <c r="O172" s="46">
        <f t="shared" si="35"/>
        <v>55.381287570371541</v>
      </c>
      <c r="P172" s="46">
        <f t="shared" si="35"/>
        <v>59.813330716938701</v>
      </c>
      <c r="Q172" s="46">
        <f t="shared" si="35"/>
        <v>63.658820156913293</v>
      </c>
      <c r="R172" s="46">
        <f t="shared" si="35"/>
        <v>67.616545914150265</v>
      </c>
      <c r="S172" s="46">
        <f t="shared" si="35"/>
        <v>71.584890331743608</v>
      </c>
      <c r="T172" s="46">
        <f t="shared" si="35"/>
        <v>76.026161041753781</v>
      </c>
      <c r="U172" s="46">
        <f t="shared" si="35"/>
        <v>80.267011831514424</v>
      </c>
      <c r="V172" s="46">
        <f t="shared" si="35"/>
        <v>84.321443426995771</v>
      </c>
      <c r="W172" s="46">
        <f t="shared" si="35"/>
        <v>88.42545258271025</v>
      </c>
      <c r="X172" s="46">
        <f t="shared" si="35"/>
        <v>92.087265399431757</v>
      </c>
    </row>
    <row r="173" spans="2:24">
      <c r="C173" s="21" t="s">
        <v>377</v>
      </c>
      <c r="E173" s="46">
        <f t="shared" si="36"/>
        <v>0.38920740482790894</v>
      </c>
      <c r="F173" s="46">
        <f t="shared" si="37"/>
        <v>0.73251052594877675</v>
      </c>
      <c r="G173" s="46">
        <f t="shared" si="35"/>
        <v>1.0315746982699716</v>
      </c>
      <c r="H173" s="46">
        <f t="shared" si="35"/>
        <v>1.3280727335373297</v>
      </c>
      <c r="I173" s="46">
        <f t="shared" si="35"/>
        <v>1.6212104481306828</v>
      </c>
      <c r="J173" s="46">
        <f t="shared" si="35"/>
        <v>1.9105848013665421</v>
      </c>
      <c r="K173" s="46">
        <f t="shared" si="35"/>
        <v>2.1951765447246414</v>
      </c>
      <c r="L173" s="46">
        <f t="shared" si="35"/>
        <v>2.4746241051958702</v>
      </c>
      <c r="M173" s="46">
        <f t="shared" si="35"/>
        <v>2.7485484944413874</v>
      </c>
      <c r="N173" s="46">
        <f t="shared" si="35"/>
        <v>3.0182546496393639</v>
      </c>
      <c r="O173" s="46">
        <f t="shared" si="35"/>
        <v>3.284009975550378</v>
      </c>
      <c r="P173" s="46">
        <f t="shared" si="35"/>
        <v>3.5460918990650447</v>
      </c>
      <c r="Q173" s="46">
        <f t="shared" si="35"/>
        <v>3.805691741750354</v>
      </c>
      <c r="R173" s="46">
        <f t="shared" si="35"/>
        <v>4.0494917717593584</v>
      </c>
      <c r="S173" s="46">
        <f t="shared" si="35"/>
        <v>4.3051599227505335</v>
      </c>
      <c r="T173" s="46">
        <f t="shared" si="35"/>
        <v>4.5585856433350589</v>
      </c>
      <c r="U173" s="46">
        <f t="shared" si="35"/>
        <v>4.8099416445766714</v>
      </c>
      <c r="V173" s="46">
        <f t="shared" si="35"/>
        <v>5.0590720219001408</v>
      </c>
      <c r="W173" s="46">
        <f t="shared" si="35"/>
        <v>5.3060867192116099</v>
      </c>
      <c r="X173" s="46">
        <f t="shared" si="35"/>
        <v>5.5511909817281877</v>
      </c>
    </row>
    <row r="174" spans="2:24">
      <c r="C174" s="21" t="s">
        <v>406</v>
      </c>
      <c r="E174" s="46">
        <f t="shared" si="36"/>
        <v>0.19763428977744441</v>
      </c>
      <c r="F174" s="46">
        <f t="shared" si="37"/>
        <v>0.38358014017476949</v>
      </c>
      <c r="G174" s="46">
        <f t="shared" si="35"/>
        <v>0.47927396886651757</v>
      </c>
      <c r="H174" s="46">
        <f t="shared" si="35"/>
        <v>0.57976206575050282</v>
      </c>
      <c r="I174" s="46">
        <f t="shared" si="35"/>
        <v>0.6652159848457887</v>
      </c>
      <c r="J174" s="46">
        <f t="shared" si="35"/>
        <v>0.73039602682926297</v>
      </c>
      <c r="K174" s="46">
        <f t="shared" si="35"/>
        <v>0.78732900245789528</v>
      </c>
      <c r="L174" s="46">
        <f t="shared" si="35"/>
        <v>0.8419875928225804</v>
      </c>
      <c r="M174" s="46">
        <f t="shared" si="35"/>
        <v>0.91511265861205493</v>
      </c>
      <c r="N174" s="46">
        <f t="shared" si="35"/>
        <v>1.005866143512925</v>
      </c>
      <c r="O174" s="46">
        <f t="shared" si="35"/>
        <v>1.1079303935230742</v>
      </c>
      <c r="P174" s="46">
        <f t="shared" si="35"/>
        <v>1.2562939064246517</v>
      </c>
      <c r="Q174" s="46">
        <f t="shared" si="35"/>
        <v>1.4092382927092064</v>
      </c>
      <c r="R174" s="46">
        <f t="shared" si="35"/>
        <v>1.5499675485251352</v>
      </c>
      <c r="S174" s="46">
        <f t="shared" si="35"/>
        <v>1.697565154280315</v>
      </c>
      <c r="T174" s="46">
        <f t="shared" si="35"/>
        <v>1.8334812643703959</v>
      </c>
      <c r="U174" s="46">
        <f t="shared" si="35"/>
        <v>1.9459888828781331</v>
      </c>
      <c r="V174" s="46">
        <f t="shared" si="35"/>
        <v>2.0612104105721807</v>
      </c>
      <c r="W174" s="46">
        <f t="shared" si="35"/>
        <v>2.1711167677758758</v>
      </c>
      <c r="X174" s="46">
        <f t="shared" si="35"/>
        <v>2.287306045119228</v>
      </c>
    </row>
    <row r="175" spans="2:24">
      <c r="C175" s="21" t="s">
        <v>378</v>
      </c>
      <c r="E175" s="46">
        <f t="shared" si="36"/>
        <v>0.4686982825473851</v>
      </c>
      <c r="F175" s="46">
        <f t="shared" si="37"/>
        <v>0.94181346351231388</v>
      </c>
      <c r="G175" s="46">
        <f t="shared" si="35"/>
        <v>1.3916806938785635</v>
      </c>
      <c r="H175" s="46">
        <f t="shared" si="35"/>
        <v>1.8392299012791864</v>
      </c>
      <c r="I175" s="46">
        <f t="shared" si="35"/>
        <v>2.2819684357148051</v>
      </c>
      <c r="J175" s="46">
        <f t="shared" si="35"/>
        <v>2.7192050038310005</v>
      </c>
      <c r="K175" s="46">
        <f t="shared" si="35"/>
        <v>3.149951385260366</v>
      </c>
      <c r="L175" s="46">
        <f t="shared" si="35"/>
        <v>3.5727474819295781</v>
      </c>
      <c r="M175" s="46">
        <f t="shared" si="35"/>
        <v>3.9864421991476804</v>
      </c>
      <c r="N175" s="46">
        <f t="shared" si="35"/>
        <v>4.390793146929445</v>
      </c>
      <c r="O175" s="46">
        <f t="shared" si="35"/>
        <v>4.78733339222173</v>
      </c>
      <c r="P175" s="46">
        <f t="shared" si="35"/>
        <v>5.3134779420200227</v>
      </c>
      <c r="Q175" s="46">
        <f t="shared" si="35"/>
        <v>5.8908631213881879</v>
      </c>
      <c r="R175" s="46">
        <f t="shared" si="35"/>
        <v>6.4458456608790655</v>
      </c>
      <c r="S175" s="46">
        <f t="shared" si="35"/>
        <v>7.0083763040572551</v>
      </c>
      <c r="T175" s="46">
        <f t="shared" si="35"/>
        <v>7.5856488328179159</v>
      </c>
      <c r="U175" s="46">
        <f t="shared" si="35"/>
        <v>8.0961792412203657</v>
      </c>
      <c r="V175" s="46">
        <f t="shared" si="35"/>
        <v>8.6063897201492257</v>
      </c>
      <c r="W175" s="46">
        <f t="shared" si="35"/>
        <v>9.0704946881872068</v>
      </c>
      <c r="X175" s="46">
        <f t="shared" si="35"/>
        <v>9.5782150201496901</v>
      </c>
    </row>
    <row r="176" spans="2:24">
      <c r="C176" s="21" t="s">
        <v>379</v>
      </c>
      <c r="E176" s="46">
        <f t="shared" si="36"/>
        <v>1.0311332696336526</v>
      </c>
      <c r="F176" s="46">
        <f t="shared" si="37"/>
        <v>2.0424553792050713</v>
      </c>
      <c r="G176" s="46">
        <f t="shared" si="35"/>
        <v>2.7782290252270387</v>
      </c>
      <c r="H176" s="46">
        <f t="shared" si="35"/>
        <v>3.5247577084449606</v>
      </c>
      <c r="I176" s="46">
        <f t="shared" si="35"/>
        <v>4.1602345302352681</v>
      </c>
      <c r="J176" s="46">
        <f t="shared" si="35"/>
        <v>4.7562226072679135</v>
      </c>
      <c r="K176" s="46">
        <f t="shared" si="35"/>
        <v>5.3201863647365588</v>
      </c>
      <c r="L176" s="46">
        <f t="shared" si="35"/>
        <v>5.8599313546456555</v>
      </c>
      <c r="M176" s="46">
        <f t="shared" si="35"/>
        <v>6.4133635197766026</v>
      </c>
      <c r="N176" s="46">
        <f t="shared" si="35"/>
        <v>6.9692296638750344</v>
      </c>
      <c r="O176" s="46">
        <f t="shared" si="35"/>
        <v>7.5587713406161408</v>
      </c>
      <c r="P176" s="46">
        <f t="shared" si="35"/>
        <v>8.5004931444449436</v>
      </c>
      <c r="Q176" s="46">
        <f t="shared" si="35"/>
        <v>9.5141736954907206</v>
      </c>
      <c r="R176" s="46">
        <f t="shared" si="35"/>
        <v>10.462408438888083</v>
      </c>
      <c r="S176" s="46">
        <f t="shared" si="35"/>
        <v>11.347322112812092</v>
      </c>
      <c r="T176" s="46">
        <f t="shared" si="35"/>
        <v>12.20894770778683</v>
      </c>
      <c r="U176" s="46">
        <f t="shared" si="35"/>
        <v>12.895406578045938</v>
      </c>
      <c r="V176" s="46">
        <f t="shared" si="35"/>
        <v>13.53153892892777</v>
      </c>
      <c r="W176" s="46">
        <f t="shared" si="35"/>
        <v>14.111486779644281</v>
      </c>
      <c r="X176" s="46">
        <f t="shared" si="35"/>
        <v>14.725406538464844</v>
      </c>
    </row>
    <row r="177" spans="3:24">
      <c r="C177" s="21" t="s">
        <v>380</v>
      </c>
      <c r="E177" s="46">
        <f t="shared" si="36"/>
        <v>4.1331655317535381</v>
      </c>
      <c r="F177" s="46">
        <f t="shared" si="37"/>
        <v>7.692170135582491</v>
      </c>
      <c r="G177" s="46">
        <f t="shared" si="35"/>
        <v>10.890708579106921</v>
      </c>
      <c r="H177" s="46">
        <f t="shared" si="35"/>
        <v>13.54036358181467</v>
      </c>
      <c r="I177" s="46">
        <f t="shared" si="35"/>
        <v>15.409153882380911</v>
      </c>
      <c r="J177" s="46">
        <f t="shared" si="35"/>
        <v>17.049966633155012</v>
      </c>
      <c r="K177" s="46">
        <f t="shared" si="35"/>
        <v>18.561360576172621</v>
      </c>
      <c r="L177" s="46">
        <f t="shared" si="35"/>
        <v>19.883806271017274</v>
      </c>
      <c r="M177" s="46">
        <f t="shared" si="35"/>
        <v>21.206727689663104</v>
      </c>
      <c r="N177" s="46">
        <f t="shared" si="35"/>
        <v>22.595462306551113</v>
      </c>
      <c r="O177" s="46">
        <f t="shared" si="35"/>
        <v>24.237917172639193</v>
      </c>
      <c r="P177" s="46">
        <f t="shared" si="35"/>
        <v>26.209145253432503</v>
      </c>
      <c r="Q177" s="46">
        <f t="shared" si="35"/>
        <v>28.452016003795535</v>
      </c>
      <c r="R177" s="46">
        <f t="shared" si="35"/>
        <v>30.4536958466567</v>
      </c>
      <c r="S177" s="46">
        <f t="shared" si="35"/>
        <v>32.374935310191077</v>
      </c>
      <c r="T177" s="46">
        <f t="shared" si="35"/>
        <v>34.238807565010646</v>
      </c>
      <c r="U177" s="46">
        <f t="shared" si="35"/>
        <v>35.945072699832785</v>
      </c>
      <c r="V177" s="46">
        <f t="shared" si="35"/>
        <v>37.550771465299</v>
      </c>
      <c r="W177" s="46">
        <f t="shared" si="35"/>
        <v>39.029397987875655</v>
      </c>
      <c r="X177" s="46">
        <f t="shared" si="35"/>
        <v>40.5216458103558</v>
      </c>
    </row>
    <row r="178" spans="3:24">
      <c r="C178" s="99" t="s">
        <v>407</v>
      </c>
      <c r="E178" s="46">
        <f t="shared" si="36"/>
        <v>4.4952455543706824</v>
      </c>
      <c r="F178" s="46">
        <f t="shared" si="37"/>
        <v>8.5529500473998965</v>
      </c>
      <c r="G178" s="46">
        <f t="shared" ref="G178:X180" si="38">(G28-G51)+F178</f>
        <v>12.104738515002929</v>
      </c>
      <c r="H178" s="46">
        <f t="shared" si="38"/>
        <v>15.080819191039987</v>
      </c>
      <c r="I178" s="46">
        <f t="shared" si="38"/>
        <v>17.299746737868425</v>
      </c>
      <c r="J178" s="46">
        <f t="shared" si="38"/>
        <v>19.309339656245296</v>
      </c>
      <c r="K178" s="46">
        <f t="shared" si="38"/>
        <v>21.115162334434324</v>
      </c>
      <c r="L178" s="46">
        <f t="shared" si="38"/>
        <v>22.699518817974649</v>
      </c>
      <c r="M178" s="46">
        <f t="shared" si="38"/>
        <v>24.276083784960999</v>
      </c>
      <c r="N178" s="46">
        <f t="shared" si="38"/>
        <v>25.833292088444981</v>
      </c>
      <c r="O178" s="46">
        <f t="shared" si="38"/>
        <v>27.473057591992582</v>
      </c>
      <c r="P178" s="46">
        <f t="shared" si="38"/>
        <v>29.280969589684116</v>
      </c>
      <c r="Q178" s="46">
        <f t="shared" si="38"/>
        <v>31.059762655485954</v>
      </c>
      <c r="R178" s="46">
        <f t="shared" si="38"/>
        <v>32.479657243990431</v>
      </c>
      <c r="S178" s="46">
        <f t="shared" si="38"/>
        <v>33.777166939845102</v>
      </c>
      <c r="T178" s="46">
        <f t="shared" si="38"/>
        <v>34.917650943923377</v>
      </c>
      <c r="U178" s="46">
        <f t="shared" si="38"/>
        <v>35.877805238296901</v>
      </c>
      <c r="V178" s="46">
        <f t="shared" si="38"/>
        <v>36.760818542986812</v>
      </c>
      <c r="W178" s="46">
        <f t="shared" si="38"/>
        <v>37.574957595720718</v>
      </c>
      <c r="X178" s="46">
        <f t="shared" si="38"/>
        <v>38.36384862099527</v>
      </c>
    </row>
    <row r="179" spans="3:24">
      <c r="C179" s="21" t="s">
        <v>381</v>
      </c>
      <c r="E179" s="46">
        <f t="shared" si="36"/>
        <v>3.1837817735581173</v>
      </c>
      <c r="F179" s="46">
        <f t="shared" si="37"/>
        <v>6.3486107941721412</v>
      </c>
      <c r="G179" s="46">
        <f t="shared" si="38"/>
        <v>8.6035505597476707</v>
      </c>
      <c r="H179" s="46">
        <f t="shared" si="38"/>
        <v>11.188788564732601</v>
      </c>
      <c r="I179" s="46">
        <f t="shared" si="38"/>
        <v>13.454949898169113</v>
      </c>
      <c r="J179" s="46">
        <f t="shared" si="38"/>
        <v>15.571874726845707</v>
      </c>
      <c r="K179" s="46">
        <f t="shared" si="38"/>
        <v>17.013781526589106</v>
      </c>
      <c r="L179" s="46">
        <f t="shared" si="38"/>
        <v>18.513423070150203</v>
      </c>
      <c r="M179" s="46">
        <f t="shared" si="38"/>
        <v>20.742022129645427</v>
      </c>
      <c r="N179" s="46">
        <f t="shared" si="38"/>
        <v>23.784406638644516</v>
      </c>
      <c r="O179" s="46">
        <f t="shared" si="38"/>
        <v>27.082061447304046</v>
      </c>
      <c r="P179" s="46">
        <f t="shared" si="38"/>
        <v>31.032479951992084</v>
      </c>
      <c r="Q179" s="46">
        <f t="shared" si="38"/>
        <v>36.09024959097141</v>
      </c>
      <c r="R179" s="46">
        <f t="shared" si="38"/>
        <v>41.576419839396891</v>
      </c>
      <c r="S179" s="46">
        <f t="shared" si="38"/>
        <v>47.318941078468903</v>
      </c>
      <c r="T179" s="46">
        <f t="shared" si="38"/>
        <v>52.840117948484533</v>
      </c>
      <c r="U179" s="46">
        <f t="shared" si="38"/>
        <v>58.03894039720214</v>
      </c>
      <c r="V179" s="46">
        <f t="shared" si="38"/>
        <v>63.087157012253286</v>
      </c>
      <c r="W179" s="46">
        <f t="shared" si="38"/>
        <v>68.042975074047661</v>
      </c>
      <c r="X179" s="46">
        <f t="shared" si="38"/>
        <v>72.83889687507191</v>
      </c>
    </row>
    <row r="180" spans="3:24">
      <c r="C180" s="21" t="s">
        <v>382</v>
      </c>
      <c r="E180" s="46">
        <f t="shared" si="36"/>
        <v>12.841125182568756</v>
      </c>
      <c r="F180" s="46">
        <f t="shared" si="37"/>
        <v>23.508213398369733</v>
      </c>
      <c r="G180" s="46">
        <f t="shared" si="38"/>
        <v>33.536849416196432</v>
      </c>
      <c r="H180" s="46">
        <f t="shared" si="38"/>
        <v>42.798825007812212</v>
      </c>
      <c r="I180" s="46">
        <f t="shared" si="38"/>
        <v>49.897350564493294</v>
      </c>
      <c r="J180" s="46">
        <f t="shared" si="38"/>
        <v>57.587514078550704</v>
      </c>
      <c r="K180" s="46">
        <f t="shared" si="38"/>
        <v>64.85808460957918</v>
      </c>
      <c r="L180" s="46">
        <f t="shared" si="38"/>
        <v>72.389891195465765</v>
      </c>
      <c r="M180" s="46">
        <f t="shared" si="38"/>
        <v>80.114459346280768</v>
      </c>
      <c r="N180" s="46">
        <f t="shared" si="38"/>
        <v>87.12102939322692</v>
      </c>
      <c r="O180" s="46">
        <f t="shared" si="38"/>
        <v>94.36924018965874</v>
      </c>
      <c r="P180" s="46">
        <f t="shared" si="38"/>
        <v>101.33653245060356</v>
      </c>
      <c r="Q180" s="46">
        <f t="shared" si="38"/>
        <v>107.71684477947123</v>
      </c>
      <c r="R180" s="46">
        <f t="shared" si="38"/>
        <v>113.0292539324993</v>
      </c>
      <c r="S180" s="46">
        <f t="shared" si="38"/>
        <v>118.13086216655745</v>
      </c>
      <c r="T180" s="46">
        <f t="shared" si="38"/>
        <v>122.29475212096251</v>
      </c>
      <c r="U180" s="46">
        <f t="shared" si="38"/>
        <v>126.27239051923772</v>
      </c>
      <c r="V180" s="46">
        <f t="shared" si="38"/>
        <v>129.83397062274506</v>
      </c>
      <c r="W180" s="46">
        <f t="shared" si="38"/>
        <v>133.08130820283236</v>
      </c>
      <c r="X180" s="46">
        <f t="shared" si="38"/>
        <v>136.16652987510992</v>
      </c>
    </row>
    <row r="181" spans="3:24">
      <c r="E181" s="46">
        <f>SUM(E163:E180)</f>
        <v>57.06137952080833</v>
      </c>
      <c r="F181" s="46">
        <f t="shared" ref="F181:X181" si="39">SUM(F163:F180)</f>
        <v>106.28491091690613</v>
      </c>
      <c r="G181" s="46">
        <f t="shared" si="39"/>
        <v>148.8966161847539</v>
      </c>
      <c r="H181" s="46">
        <f t="shared" si="39"/>
        <v>191.15382761782868</v>
      </c>
      <c r="I181" s="46">
        <f t="shared" si="39"/>
        <v>226.96692194509075</v>
      </c>
      <c r="J181" s="46">
        <f t="shared" si="39"/>
        <v>259.18212308294665</v>
      </c>
      <c r="K181" s="46">
        <f t="shared" si="39"/>
        <v>293.86312570067275</v>
      </c>
      <c r="L181" s="46">
        <f t="shared" si="39"/>
        <v>327.49840358510983</v>
      </c>
      <c r="M181" s="46">
        <f t="shared" si="39"/>
        <v>362.60678037303489</v>
      </c>
      <c r="N181" s="46">
        <f t="shared" si="39"/>
        <v>398.8657599935749</v>
      </c>
      <c r="O181" s="46">
        <f t="shared" si="39"/>
        <v>435.74259744434517</v>
      </c>
      <c r="P181" s="46">
        <f t="shared" si="39"/>
        <v>475.37994167718449</v>
      </c>
      <c r="Q181" s="46">
        <f t="shared" si="39"/>
        <v>516.21608796380588</v>
      </c>
      <c r="R181" s="46">
        <f t="shared" si="39"/>
        <v>553.45741312349276</v>
      </c>
      <c r="S181" s="46">
        <f t="shared" si="39"/>
        <v>590.71234757843945</v>
      </c>
      <c r="T181" s="46">
        <f t="shared" si="39"/>
        <v>625.83994841447827</v>
      </c>
      <c r="U181" s="46">
        <f t="shared" si="39"/>
        <v>658.70941479571138</v>
      </c>
      <c r="V181" s="46">
        <f t="shared" si="39"/>
        <v>689.44636693146845</v>
      </c>
      <c r="W181" s="46">
        <f t="shared" si="39"/>
        <v>719.12846398041984</v>
      </c>
      <c r="X181" s="46">
        <f t="shared" si="39"/>
        <v>748.8286634150902</v>
      </c>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CB159"/>
  <sheetViews>
    <sheetView zoomScale="85" zoomScaleNormal="85" workbookViewId="0">
      <selection activeCell="A120" sqref="A120:C120"/>
    </sheetView>
  </sheetViews>
  <sheetFormatPr defaultRowHeight="12.75"/>
  <cols>
    <col min="1" max="1" width="22" style="21" customWidth="1"/>
    <col min="2" max="2" width="20.28515625" style="21" customWidth="1"/>
    <col min="3" max="3" width="20.5703125" style="21" customWidth="1"/>
    <col min="4" max="4" width="17.7109375" style="21" customWidth="1"/>
    <col min="5" max="5" width="11" style="21" customWidth="1"/>
    <col min="6" max="24" width="10.42578125" style="21" bestFit="1" customWidth="1"/>
    <col min="25" max="25" width="17.7109375" style="21" bestFit="1" customWidth="1"/>
    <col min="26" max="255" width="9.140625" style="21"/>
    <col min="256" max="256" width="35" style="21" customWidth="1"/>
    <col min="257" max="257" width="16" style="21" customWidth="1"/>
    <col min="258" max="258" width="29.140625" style="21" customWidth="1"/>
    <col min="259" max="259" width="12.85546875" style="21" bestFit="1" customWidth="1"/>
    <col min="260" max="260" width="9.42578125" style="21" customWidth="1"/>
    <col min="261" max="511" width="9.140625" style="21"/>
    <col min="512" max="512" width="35" style="21" customWidth="1"/>
    <col min="513" max="513" width="16" style="21" customWidth="1"/>
    <col min="514" max="514" width="29.140625" style="21" customWidth="1"/>
    <col min="515" max="515" width="12.85546875" style="21" bestFit="1" customWidth="1"/>
    <col min="516" max="516" width="9.42578125" style="21" customWidth="1"/>
    <col min="517" max="767" width="9.140625" style="21"/>
    <col min="768" max="768" width="35" style="21" customWidth="1"/>
    <col min="769" max="769" width="16" style="21" customWidth="1"/>
    <col min="770" max="770" width="29.140625" style="21" customWidth="1"/>
    <col min="771" max="771" width="12.85546875" style="21" bestFit="1" customWidth="1"/>
    <col min="772" max="772" width="9.42578125" style="21" customWidth="1"/>
    <col min="773" max="1023" width="9.140625" style="21"/>
    <col min="1024" max="1024" width="35" style="21" customWidth="1"/>
    <col min="1025" max="1025" width="16" style="21" customWidth="1"/>
    <col min="1026" max="1026" width="29.140625" style="21" customWidth="1"/>
    <col min="1027" max="1027" width="12.85546875" style="21" bestFit="1" customWidth="1"/>
    <col min="1028" max="1028" width="9.42578125" style="21" customWidth="1"/>
    <col min="1029" max="1279" width="9.140625" style="21"/>
    <col min="1280" max="1280" width="35" style="21" customWidth="1"/>
    <col min="1281" max="1281" width="16" style="21" customWidth="1"/>
    <col min="1282" max="1282" width="29.140625" style="21" customWidth="1"/>
    <col min="1283" max="1283" width="12.85546875" style="21" bestFit="1" customWidth="1"/>
    <col min="1284" max="1284" width="9.42578125" style="21" customWidth="1"/>
    <col min="1285" max="1535" width="9.140625" style="21"/>
    <col min="1536" max="1536" width="35" style="21" customWidth="1"/>
    <col min="1537" max="1537" width="16" style="21" customWidth="1"/>
    <col min="1538" max="1538" width="29.140625" style="21" customWidth="1"/>
    <col min="1539" max="1539" width="12.85546875" style="21" bestFit="1" customWidth="1"/>
    <col min="1540" max="1540" width="9.42578125" style="21" customWidth="1"/>
    <col min="1541" max="1791" width="9.140625" style="21"/>
    <col min="1792" max="1792" width="35" style="21" customWidth="1"/>
    <col min="1793" max="1793" width="16" style="21" customWidth="1"/>
    <col min="1794" max="1794" width="29.140625" style="21" customWidth="1"/>
    <col min="1795" max="1795" width="12.85546875" style="21" bestFit="1" customWidth="1"/>
    <col min="1796" max="1796" width="9.42578125" style="21" customWidth="1"/>
    <col min="1797" max="2047" width="9.140625" style="21"/>
    <col min="2048" max="2048" width="35" style="21" customWidth="1"/>
    <col min="2049" max="2049" width="16" style="21" customWidth="1"/>
    <col min="2050" max="2050" width="29.140625" style="21" customWidth="1"/>
    <col min="2051" max="2051" width="12.85546875" style="21" bestFit="1" customWidth="1"/>
    <col min="2052" max="2052" width="9.42578125" style="21" customWidth="1"/>
    <col min="2053" max="2303" width="9.140625" style="21"/>
    <col min="2304" max="2304" width="35" style="21" customWidth="1"/>
    <col min="2305" max="2305" width="16" style="21" customWidth="1"/>
    <col min="2306" max="2306" width="29.140625" style="21" customWidth="1"/>
    <col min="2307" max="2307" width="12.85546875" style="21" bestFit="1" customWidth="1"/>
    <col min="2308" max="2308" width="9.42578125" style="21" customWidth="1"/>
    <col min="2309" max="2559" width="9.140625" style="21"/>
    <col min="2560" max="2560" width="35" style="21" customWidth="1"/>
    <col min="2561" max="2561" width="16" style="21" customWidth="1"/>
    <col min="2562" max="2562" width="29.140625" style="21" customWidth="1"/>
    <col min="2563" max="2563" width="12.85546875" style="21" bestFit="1" customWidth="1"/>
    <col min="2564" max="2564" width="9.42578125" style="21" customWidth="1"/>
    <col min="2565" max="2815" width="9.140625" style="21"/>
    <col min="2816" max="2816" width="35" style="21" customWidth="1"/>
    <col min="2817" max="2817" width="16" style="21" customWidth="1"/>
    <col min="2818" max="2818" width="29.140625" style="21" customWidth="1"/>
    <col min="2819" max="2819" width="12.85546875" style="21" bestFit="1" customWidth="1"/>
    <col min="2820" max="2820" width="9.42578125" style="21" customWidth="1"/>
    <col min="2821" max="3071" width="9.140625" style="21"/>
    <col min="3072" max="3072" width="35" style="21" customWidth="1"/>
    <col min="3073" max="3073" width="16" style="21" customWidth="1"/>
    <col min="3074" max="3074" width="29.140625" style="21" customWidth="1"/>
    <col min="3075" max="3075" width="12.85546875" style="21" bestFit="1" customWidth="1"/>
    <col min="3076" max="3076" width="9.42578125" style="21" customWidth="1"/>
    <col min="3077" max="3327" width="9.140625" style="21"/>
    <col min="3328" max="3328" width="35" style="21" customWidth="1"/>
    <col min="3329" max="3329" width="16" style="21" customWidth="1"/>
    <col min="3330" max="3330" width="29.140625" style="21" customWidth="1"/>
    <col min="3331" max="3331" width="12.85546875" style="21" bestFit="1" customWidth="1"/>
    <col min="3332" max="3332" width="9.42578125" style="21" customWidth="1"/>
    <col min="3333" max="3583" width="9.140625" style="21"/>
    <col min="3584" max="3584" width="35" style="21" customWidth="1"/>
    <col min="3585" max="3585" width="16" style="21" customWidth="1"/>
    <col min="3586" max="3586" width="29.140625" style="21" customWidth="1"/>
    <col min="3587" max="3587" width="12.85546875" style="21" bestFit="1" customWidth="1"/>
    <col min="3588" max="3588" width="9.42578125" style="21" customWidth="1"/>
    <col min="3589" max="3839" width="9.140625" style="21"/>
    <col min="3840" max="3840" width="35" style="21" customWidth="1"/>
    <col min="3841" max="3841" width="16" style="21" customWidth="1"/>
    <col min="3842" max="3842" width="29.140625" style="21" customWidth="1"/>
    <col min="3843" max="3843" width="12.85546875" style="21" bestFit="1" customWidth="1"/>
    <col min="3844" max="3844" width="9.42578125" style="21" customWidth="1"/>
    <col min="3845" max="4095" width="9.140625" style="21"/>
    <col min="4096" max="4096" width="35" style="21" customWidth="1"/>
    <col min="4097" max="4097" width="16" style="21" customWidth="1"/>
    <col min="4098" max="4098" width="29.140625" style="21" customWidth="1"/>
    <col min="4099" max="4099" width="12.85546875" style="21" bestFit="1" customWidth="1"/>
    <col min="4100" max="4100" width="9.42578125" style="21" customWidth="1"/>
    <col min="4101" max="4351" width="9.140625" style="21"/>
    <col min="4352" max="4352" width="35" style="21" customWidth="1"/>
    <col min="4353" max="4353" width="16" style="21" customWidth="1"/>
    <col min="4354" max="4354" width="29.140625" style="21" customWidth="1"/>
    <col min="4355" max="4355" width="12.85546875" style="21" bestFit="1" customWidth="1"/>
    <col min="4356" max="4356" width="9.42578125" style="21" customWidth="1"/>
    <col min="4357" max="4607" width="9.140625" style="21"/>
    <col min="4608" max="4608" width="35" style="21" customWidth="1"/>
    <col min="4609" max="4609" width="16" style="21" customWidth="1"/>
    <col min="4610" max="4610" width="29.140625" style="21" customWidth="1"/>
    <col min="4611" max="4611" width="12.85546875" style="21" bestFit="1" customWidth="1"/>
    <col min="4612" max="4612" width="9.42578125" style="21" customWidth="1"/>
    <col min="4613" max="4863" width="9.140625" style="21"/>
    <col min="4864" max="4864" width="35" style="21" customWidth="1"/>
    <col min="4865" max="4865" width="16" style="21" customWidth="1"/>
    <col min="4866" max="4866" width="29.140625" style="21" customWidth="1"/>
    <col min="4867" max="4867" width="12.85546875" style="21" bestFit="1" customWidth="1"/>
    <col min="4868" max="4868" width="9.42578125" style="21" customWidth="1"/>
    <col min="4869" max="5119" width="9.140625" style="21"/>
    <col min="5120" max="5120" width="35" style="21" customWidth="1"/>
    <col min="5121" max="5121" width="16" style="21" customWidth="1"/>
    <col min="5122" max="5122" width="29.140625" style="21" customWidth="1"/>
    <col min="5123" max="5123" width="12.85546875" style="21" bestFit="1" customWidth="1"/>
    <col min="5124" max="5124" width="9.42578125" style="21" customWidth="1"/>
    <col min="5125" max="5375" width="9.140625" style="21"/>
    <col min="5376" max="5376" width="35" style="21" customWidth="1"/>
    <col min="5377" max="5377" width="16" style="21" customWidth="1"/>
    <col min="5378" max="5378" width="29.140625" style="21" customWidth="1"/>
    <col min="5379" max="5379" width="12.85546875" style="21" bestFit="1" customWidth="1"/>
    <col min="5380" max="5380" width="9.42578125" style="21" customWidth="1"/>
    <col min="5381" max="5631" width="9.140625" style="21"/>
    <col min="5632" max="5632" width="35" style="21" customWidth="1"/>
    <col min="5633" max="5633" width="16" style="21" customWidth="1"/>
    <col min="5634" max="5634" width="29.140625" style="21" customWidth="1"/>
    <col min="5635" max="5635" width="12.85546875" style="21" bestFit="1" customWidth="1"/>
    <col min="5636" max="5636" width="9.42578125" style="21" customWidth="1"/>
    <col min="5637" max="5887" width="9.140625" style="21"/>
    <col min="5888" max="5888" width="35" style="21" customWidth="1"/>
    <col min="5889" max="5889" width="16" style="21" customWidth="1"/>
    <col min="5890" max="5890" width="29.140625" style="21" customWidth="1"/>
    <col min="5891" max="5891" width="12.85546875" style="21" bestFit="1" customWidth="1"/>
    <col min="5892" max="5892" width="9.42578125" style="21" customWidth="1"/>
    <col min="5893" max="6143" width="9.140625" style="21"/>
    <col min="6144" max="6144" width="35" style="21" customWidth="1"/>
    <col min="6145" max="6145" width="16" style="21" customWidth="1"/>
    <col min="6146" max="6146" width="29.140625" style="21" customWidth="1"/>
    <col min="6147" max="6147" width="12.85546875" style="21" bestFit="1" customWidth="1"/>
    <col min="6148" max="6148" width="9.42578125" style="21" customWidth="1"/>
    <col min="6149" max="6399" width="9.140625" style="21"/>
    <col min="6400" max="6400" width="35" style="21" customWidth="1"/>
    <col min="6401" max="6401" width="16" style="21" customWidth="1"/>
    <col min="6402" max="6402" width="29.140625" style="21" customWidth="1"/>
    <col min="6403" max="6403" width="12.85546875" style="21" bestFit="1" customWidth="1"/>
    <col min="6404" max="6404" width="9.42578125" style="21" customWidth="1"/>
    <col min="6405" max="6655" width="9.140625" style="21"/>
    <col min="6656" max="6656" width="35" style="21" customWidth="1"/>
    <col min="6657" max="6657" width="16" style="21" customWidth="1"/>
    <col min="6658" max="6658" width="29.140625" style="21" customWidth="1"/>
    <col min="6659" max="6659" width="12.85546875" style="21" bestFit="1" customWidth="1"/>
    <col min="6660" max="6660" width="9.42578125" style="21" customWidth="1"/>
    <col min="6661" max="6911" width="9.140625" style="21"/>
    <col min="6912" max="6912" width="35" style="21" customWidth="1"/>
    <col min="6913" max="6913" width="16" style="21" customWidth="1"/>
    <col min="6914" max="6914" width="29.140625" style="21" customWidth="1"/>
    <col min="6915" max="6915" width="12.85546875" style="21" bestFit="1" customWidth="1"/>
    <col min="6916" max="6916" width="9.42578125" style="21" customWidth="1"/>
    <col min="6917" max="7167" width="9.140625" style="21"/>
    <col min="7168" max="7168" width="35" style="21" customWidth="1"/>
    <col min="7169" max="7169" width="16" style="21" customWidth="1"/>
    <col min="7170" max="7170" width="29.140625" style="21" customWidth="1"/>
    <col min="7171" max="7171" width="12.85546875" style="21" bestFit="1" customWidth="1"/>
    <col min="7172" max="7172" width="9.42578125" style="21" customWidth="1"/>
    <col min="7173" max="7423" width="9.140625" style="21"/>
    <col min="7424" max="7424" width="35" style="21" customWidth="1"/>
    <col min="7425" max="7425" width="16" style="21" customWidth="1"/>
    <col min="7426" max="7426" width="29.140625" style="21" customWidth="1"/>
    <col min="7427" max="7427" width="12.85546875" style="21" bestFit="1" customWidth="1"/>
    <col min="7428" max="7428" width="9.42578125" style="21" customWidth="1"/>
    <col min="7429" max="7679" width="9.140625" style="21"/>
    <col min="7680" max="7680" width="35" style="21" customWidth="1"/>
    <col min="7681" max="7681" width="16" style="21" customWidth="1"/>
    <col min="7682" max="7682" width="29.140625" style="21" customWidth="1"/>
    <col min="7683" max="7683" width="12.85546875" style="21" bestFit="1" customWidth="1"/>
    <col min="7684" max="7684" width="9.42578125" style="21" customWidth="1"/>
    <col min="7685" max="7935" width="9.140625" style="21"/>
    <col min="7936" max="7936" width="35" style="21" customWidth="1"/>
    <col min="7937" max="7937" width="16" style="21" customWidth="1"/>
    <col min="7938" max="7938" width="29.140625" style="21" customWidth="1"/>
    <col min="7939" max="7939" width="12.85546875" style="21" bestFit="1" customWidth="1"/>
    <col min="7940" max="7940" width="9.42578125" style="21" customWidth="1"/>
    <col min="7941" max="8191" width="9.140625" style="21"/>
    <col min="8192" max="8192" width="35" style="21" customWidth="1"/>
    <col min="8193" max="8193" width="16" style="21" customWidth="1"/>
    <col min="8194" max="8194" width="29.140625" style="21" customWidth="1"/>
    <col min="8195" max="8195" width="12.85546875" style="21" bestFit="1" customWidth="1"/>
    <col min="8196" max="8196" width="9.42578125" style="21" customWidth="1"/>
    <col min="8197" max="8447" width="9.140625" style="21"/>
    <col min="8448" max="8448" width="35" style="21" customWidth="1"/>
    <col min="8449" max="8449" width="16" style="21" customWidth="1"/>
    <col min="8450" max="8450" width="29.140625" style="21" customWidth="1"/>
    <col min="8451" max="8451" width="12.85546875" style="21" bestFit="1" customWidth="1"/>
    <col min="8452" max="8452" width="9.42578125" style="21" customWidth="1"/>
    <col min="8453" max="8703" width="9.140625" style="21"/>
    <col min="8704" max="8704" width="35" style="21" customWidth="1"/>
    <col min="8705" max="8705" width="16" style="21" customWidth="1"/>
    <col min="8706" max="8706" width="29.140625" style="21" customWidth="1"/>
    <col min="8707" max="8707" width="12.85546875" style="21" bestFit="1" customWidth="1"/>
    <col min="8708" max="8708" width="9.42578125" style="21" customWidth="1"/>
    <col min="8709" max="8959" width="9.140625" style="21"/>
    <col min="8960" max="8960" width="35" style="21" customWidth="1"/>
    <col min="8961" max="8961" width="16" style="21" customWidth="1"/>
    <col min="8962" max="8962" width="29.140625" style="21" customWidth="1"/>
    <col min="8963" max="8963" width="12.85546875" style="21" bestFit="1" customWidth="1"/>
    <col min="8964" max="8964" width="9.42578125" style="21" customWidth="1"/>
    <col min="8965" max="9215" width="9.140625" style="21"/>
    <col min="9216" max="9216" width="35" style="21" customWidth="1"/>
    <col min="9217" max="9217" width="16" style="21" customWidth="1"/>
    <col min="9218" max="9218" width="29.140625" style="21" customWidth="1"/>
    <col min="9219" max="9219" width="12.85546875" style="21" bestFit="1" customWidth="1"/>
    <col min="9220" max="9220" width="9.42578125" style="21" customWidth="1"/>
    <col min="9221" max="9471" width="9.140625" style="21"/>
    <col min="9472" max="9472" width="35" style="21" customWidth="1"/>
    <col min="9473" max="9473" width="16" style="21" customWidth="1"/>
    <col min="9474" max="9474" width="29.140625" style="21" customWidth="1"/>
    <col min="9475" max="9475" width="12.85546875" style="21" bestFit="1" customWidth="1"/>
    <col min="9476" max="9476" width="9.42578125" style="21" customWidth="1"/>
    <col min="9477" max="9727" width="9.140625" style="21"/>
    <col min="9728" max="9728" width="35" style="21" customWidth="1"/>
    <col min="9729" max="9729" width="16" style="21" customWidth="1"/>
    <col min="9730" max="9730" width="29.140625" style="21" customWidth="1"/>
    <col min="9731" max="9731" width="12.85546875" style="21" bestFit="1" customWidth="1"/>
    <col min="9732" max="9732" width="9.42578125" style="21" customWidth="1"/>
    <col min="9733" max="9983" width="9.140625" style="21"/>
    <col min="9984" max="9984" width="35" style="21" customWidth="1"/>
    <col min="9985" max="9985" width="16" style="21" customWidth="1"/>
    <col min="9986" max="9986" width="29.140625" style="21" customWidth="1"/>
    <col min="9987" max="9987" width="12.85546875" style="21" bestFit="1" customWidth="1"/>
    <col min="9988" max="9988" width="9.42578125" style="21" customWidth="1"/>
    <col min="9989" max="10239" width="9.140625" style="21"/>
    <col min="10240" max="10240" width="35" style="21" customWidth="1"/>
    <col min="10241" max="10241" width="16" style="21" customWidth="1"/>
    <col min="10242" max="10242" width="29.140625" style="21" customWidth="1"/>
    <col min="10243" max="10243" width="12.85546875" style="21" bestFit="1" customWidth="1"/>
    <col min="10244" max="10244" width="9.42578125" style="21" customWidth="1"/>
    <col min="10245" max="10495" width="9.140625" style="21"/>
    <col min="10496" max="10496" width="35" style="21" customWidth="1"/>
    <col min="10497" max="10497" width="16" style="21" customWidth="1"/>
    <col min="10498" max="10498" width="29.140625" style="21" customWidth="1"/>
    <col min="10499" max="10499" width="12.85546875" style="21" bestFit="1" customWidth="1"/>
    <col min="10500" max="10500" width="9.42578125" style="21" customWidth="1"/>
    <col min="10501" max="10751" width="9.140625" style="21"/>
    <col min="10752" max="10752" width="35" style="21" customWidth="1"/>
    <col min="10753" max="10753" width="16" style="21" customWidth="1"/>
    <col min="10754" max="10754" width="29.140625" style="21" customWidth="1"/>
    <col min="10755" max="10755" width="12.85546875" style="21" bestFit="1" customWidth="1"/>
    <col min="10756" max="10756" width="9.42578125" style="21" customWidth="1"/>
    <col min="10757" max="11007" width="9.140625" style="21"/>
    <col min="11008" max="11008" width="35" style="21" customWidth="1"/>
    <col min="11009" max="11009" width="16" style="21" customWidth="1"/>
    <col min="11010" max="11010" width="29.140625" style="21" customWidth="1"/>
    <col min="11011" max="11011" width="12.85546875" style="21" bestFit="1" customWidth="1"/>
    <col min="11012" max="11012" width="9.42578125" style="21" customWidth="1"/>
    <col min="11013" max="11263" width="9.140625" style="21"/>
    <col min="11264" max="11264" width="35" style="21" customWidth="1"/>
    <col min="11265" max="11265" width="16" style="21" customWidth="1"/>
    <col min="11266" max="11266" width="29.140625" style="21" customWidth="1"/>
    <col min="11267" max="11267" width="12.85546875" style="21" bestFit="1" customWidth="1"/>
    <col min="11268" max="11268" width="9.42578125" style="21" customWidth="1"/>
    <col min="11269" max="11519" width="9.140625" style="21"/>
    <col min="11520" max="11520" width="35" style="21" customWidth="1"/>
    <col min="11521" max="11521" width="16" style="21" customWidth="1"/>
    <col min="11522" max="11522" width="29.140625" style="21" customWidth="1"/>
    <col min="11523" max="11523" width="12.85546875" style="21" bestFit="1" customWidth="1"/>
    <col min="11524" max="11524" width="9.42578125" style="21" customWidth="1"/>
    <col min="11525" max="11775" width="9.140625" style="21"/>
    <col min="11776" max="11776" width="35" style="21" customWidth="1"/>
    <col min="11777" max="11777" width="16" style="21" customWidth="1"/>
    <col min="11778" max="11778" width="29.140625" style="21" customWidth="1"/>
    <col min="11779" max="11779" width="12.85546875" style="21" bestFit="1" customWidth="1"/>
    <col min="11780" max="11780" width="9.42578125" style="21" customWidth="1"/>
    <col min="11781" max="12031" width="9.140625" style="21"/>
    <col min="12032" max="12032" width="35" style="21" customWidth="1"/>
    <col min="12033" max="12033" width="16" style="21" customWidth="1"/>
    <col min="12034" max="12034" width="29.140625" style="21" customWidth="1"/>
    <col min="12035" max="12035" width="12.85546875" style="21" bestFit="1" customWidth="1"/>
    <col min="12036" max="12036" width="9.42578125" style="21" customWidth="1"/>
    <col min="12037" max="12287" width="9.140625" style="21"/>
    <col min="12288" max="12288" width="35" style="21" customWidth="1"/>
    <col min="12289" max="12289" width="16" style="21" customWidth="1"/>
    <col min="12290" max="12290" width="29.140625" style="21" customWidth="1"/>
    <col min="12291" max="12291" width="12.85546875" style="21" bestFit="1" customWidth="1"/>
    <col min="12292" max="12292" width="9.42578125" style="21" customWidth="1"/>
    <col min="12293" max="12543" width="9.140625" style="21"/>
    <col min="12544" max="12544" width="35" style="21" customWidth="1"/>
    <col min="12545" max="12545" width="16" style="21" customWidth="1"/>
    <col min="12546" max="12546" width="29.140625" style="21" customWidth="1"/>
    <col min="12547" max="12547" width="12.85546875" style="21" bestFit="1" customWidth="1"/>
    <col min="12548" max="12548" width="9.42578125" style="21" customWidth="1"/>
    <col min="12549" max="12799" width="9.140625" style="21"/>
    <col min="12800" max="12800" width="35" style="21" customWidth="1"/>
    <col min="12801" max="12801" width="16" style="21" customWidth="1"/>
    <col min="12802" max="12802" width="29.140625" style="21" customWidth="1"/>
    <col min="12803" max="12803" width="12.85546875" style="21" bestFit="1" customWidth="1"/>
    <col min="12804" max="12804" width="9.42578125" style="21" customWidth="1"/>
    <col min="12805" max="13055" width="9.140625" style="21"/>
    <col min="13056" max="13056" width="35" style="21" customWidth="1"/>
    <col min="13057" max="13057" width="16" style="21" customWidth="1"/>
    <col min="13058" max="13058" width="29.140625" style="21" customWidth="1"/>
    <col min="13059" max="13059" width="12.85546875" style="21" bestFit="1" customWidth="1"/>
    <col min="13060" max="13060" width="9.42578125" style="21" customWidth="1"/>
    <col min="13061" max="13311" width="9.140625" style="21"/>
    <col min="13312" max="13312" width="35" style="21" customWidth="1"/>
    <col min="13313" max="13313" width="16" style="21" customWidth="1"/>
    <col min="13314" max="13314" width="29.140625" style="21" customWidth="1"/>
    <col min="13315" max="13315" width="12.85546875" style="21" bestFit="1" customWidth="1"/>
    <col min="13316" max="13316" width="9.42578125" style="21" customWidth="1"/>
    <col min="13317" max="13567" width="9.140625" style="21"/>
    <col min="13568" max="13568" width="35" style="21" customWidth="1"/>
    <col min="13569" max="13569" width="16" style="21" customWidth="1"/>
    <col min="13570" max="13570" width="29.140625" style="21" customWidth="1"/>
    <col min="13571" max="13571" width="12.85546875" style="21" bestFit="1" customWidth="1"/>
    <col min="13572" max="13572" width="9.42578125" style="21" customWidth="1"/>
    <col min="13573" max="13823" width="9.140625" style="21"/>
    <col min="13824" max="13824" width="35" style="21" customWidth="1"/>
    <col min="13825" max="13825" width="16" style="21" customWidth="1"/>
    <col min="13826" max="13826" width="29.140625" style="21" customWidth="1"/>
    <col min="13827" max="13827" width="12.85546875" style="21" bestFit="1" customWidth="1"/>
    <col min="13828" max="13828" width="9.42578125" style="21" customWidth="1"/>
    <col min="13829" max="14079" width="9.140625" style="21"/>
    <col min="14080" max="14080" width="35" style="21" customWidth="1"/>
    <col min="14081" max="14081" width="16" style="21" customWidth="1"/>
    <col min="14082" max="14082" width="29.140625" style="21" customWidth="1"/>
    <col min="14083" max="14083" width="12.85546875" style="21" bestFit="1" customWidth="1"/>
    <col min="14084" max="14084" width="9.42578125" style="21" customWidth="1"/>
    <col min="14085" max="14335" width="9.140625" style="21"/>
    <col min="14336" max="14336" width="35" style="21" customWidth="1"/>
    <col min="14337" max="14337" width="16" style="21" customWidth="1"/>
    <col min="14338" max="14338" width="29.140625" style="21" customWidth="1"/>
    <col min="14339" max="14339" width="12.85546875" style="21" bestFit="1" customWidth="1"/>
    <col min="14340" max="14340" width="9.42578125" style="21" customWidth="1"/>
    <col min="14341" max="14591" width="9.140625" style="21"/>
    <col min="14592" max="14592" width="35" style="21" customWidth="1"/>
    <col min="14593" max="14593" width="16" style="21" customWidth="1"/>
    <col min="14594" max="14594" width="29.140625" style="21" customWidth="1"/>
    <col min="14595" max="14595" width="12.85546875" style="21" bestFit="1" customWidth="1"/>
    <col min="14596" max="14596" width="9.42578125" style="21" customWidth="1"/>
    <col min="14597" max="14847" width="9.140625" style="21"/>
    <col min="14848" max="14848" width="35" style="21" customWidth="1"/>
    <col min="14849" max="14849" width="16" style="21" customWidth="1"/>
    <col min="14850" max="14850" width="29.140625" style="21" customWidth="1"/>
    <col min="14851" max="14851" width="12.85546875" style="21" bestFit="1" customWidth="1"/>
    <col min="14852" max="14852" width="9.42578125" style="21" customWidth="1"/>
    <col min="14853" max="15103" width="9.140625" style="21"/>
    <col min="15104" max="15104" width="35" style="21" customWidth="1"/>
    <col min="15105" max="15105" width="16" style="21" customWidth="1"/>
    <col min="15106" max="15106" width="29.140625" style="21" customWidth="1"/>
    <col min="15107" max="15107" width="12.85546875" style="21" bestFit="1" customWidth="1"/>
    <col min="15108" max="15108" width="9.42578125" style="21" customWidth="1"/>
    <col min="15109" max="15359" width="9.140625" style="21"/>
    <col min="15360" max="15360" width="35" style="21" customWidth="1"/>
    <col min="15361" max="15361" width="16" style="21" customWidth="1"/>
    <col min="15362" max="15362" width="29.140625" style="21" customWidth="1"/>
    <col min="15363" max="15363" width="12.85546875" style="21" bestFit="1" customWidth="1"/>
    <col min="15364" max="15364" width="9.42578125" style="21" customWidth="1"/>
    <col min="15365" max="15615" width="9.140625" style="21"/>
    <col min="15616" max="15616" width="35" style="21" customWidth="1"/>
    <col min="15617" max="15617" width="16" style="21" customWidth="1"/>
    <col min="15618" max="15618" width="29.140625" style="21" customWidth="1"/>
    <col min="15619" max="15619" width="12.85546875" style="21" bestFit="1" customWidth="1"/>
    <col min="15620" max="15620" width="9.42578125" style="21" customWidth="1"/>
    <col min="15621" max="15871" width="9.140625" style="21"/>
    <col min="15872" max="15872" width="35" style="21" customWidth="1"/>
    <col min="15873" max="15873" width="16" style="21" customWidth="1"/>
    <col min="15874" max="15874" width="29.140625" style="21" customWidth="1"/>
    <col min="15875" max="15875" width="12.85546875" style="21" bestFit="1" customWidth="1"/>
    <col min="15876" max="15876" width="9.42578125" style="21" customWidth="1"/>
    <col min="15877" max="16127" width="9.140625" style="21"/>
    <col min="16128" max="16128" width="35" style="21" customWidth="1"/>
    <col min="16129" max="16129" width="16" style="21" customWidth="1"/>
    <col min="16130" max="16130" width="29.140625" style="21" customWidth="1"/>
    <col min="16131" max="16131" width="12.85546875" style="21" bestFit="1" customWidth="1"/>
    <col min="16132" max="16132" width="9.42578125" style="21" customWidth="1"/>
    <col min="16133" max="16384" width="9.140625" style="21"/>
  </cols>
  <sheetData>
    <row r="1" spans="1:25" ht="12.75" customHeight="1">
      <c r="A1" s="105" t="s">
        <v>41</v>
      </c>
      <c r="B1" s="431" t="s">
        <v>706</v>
      </c>
      <c r="C1" s="432"/>
      <c r="D1" s="432"/>
      <c r="E1" s="432"/>
      <c r="F1" s="432"/>
      <c r="G1" s="432"/>
      <c r="H1" s="432"/>
      <c r="I1" s="432"/>
      <c r="J1" s="432"/>
      <c r="K1" s="432"/>
      <c r="L1" s="432"/>
      <c r="M1" s="432"/>
      <c r="N1" s="432"/>
      <c r="O1" s="432"/>
      <c r="P1" s="432"/>
      <c r="Q1" s="432"/>
      <c r="R1" s="432"/>
      <c r="S1" s="433"/>
      <c r="T1" s="43"/>
      <c r="U1" s="43"/>
      <c r="V1" s="43"/>
      <c r="W1" s="43"/>
    </row>
    <row r="2" spans="1:25" ht="12.75" customHeight="1">
      <c r="A2" s="106"/>
      <c r="B2" s="434"/>
      <c r="C2" s="435"/>
      <c r="D2" s="435"/>
      <c r="E2" s="435"/>
      <c r="F2" s="435"/>
      <c r="G2" s="435"/>
      <c r="H2" s="435"/>
      <c r="I2" s="435"/>
      <c r="J2" s="435"/>
      <c r="K2" s="435"/>
      <c r="L2" s="435"/>
      <c r="M2" s="435"/>
      <c r="N2" s="435"/>
      <c r="O2" s="435"/>
      <c r="P2" s="435"/>
      <c r="Q2" s="435"/>
      <c r="R2" s="435"/>
      <c r="S2" s="436"/>
      <c r="T2" s="44"/>
      <c r="U2" s="44"/>
      <c r="V2" s="44"/>
      <c r="W2" s="44"/>
    </row>
    <row r="3" spans="1:25">
      <c r="A3" s="106"/>
      <c r="B3" s="434"/>
      <c r="C3" s="435"/>
      <c r="D3" s="435"/>
      <c r="E3" s="435"/>
      <c r="F3" s="435"/>
      <c r="G3" s="435"/>
      <c r="H3" s="435"/>
      <c r="I3" s="435"/>
      <c r="J3" s="435"/>
      <c r="K3" s="435"/>
      <c r="L3" s="435"/>
      <c r="M3" s="435"/>
      <c r="N3" s="435"/>
      <c r="O3" s="435"/>
      <c r="P3" s="435"/>
      <c r="Q3" s="435"/>
      <c r="R3" s="435"/>
      <c r="S3" s="436"/>
      <c r="T3" s="44"/>
      <c r="U3" s="44"/>
      <c r="V3" s="44"/>
      <c r="W3" s="44"/>
    </row>
    <row r="4" spans="1:25">
      <c r="A4" s="106"/>
      <c r="B4" s="434"/>
      <c r="C4" s="435"/>
      <c r="D4" s="435"/>
      <c r="E4" s="435"/>
      <c r="F4" s="435"/>
      <c r="G4" s="435"/>
      <c r="H4" s="435"/>
      <c r="I4" s="435"/>
      <c r="J4" s="435"/>
      <c r="K4" s="435"/>
      <c r="L4" s="435"/>
      <c r="M4" s="435"/>
      <c r="N4" s="435"/>
      <c r="O4" s="435"/>
      <c r="P4" s="435"/>
      <c r="Q4" s="435"/>
      <c r="R4" s="435"/>
      <c r="S4" s="436"/>
      <c r="T4" s="44"/>
      <c r="U4" s="44"/>
      <c r="V4" s="44"/>
      <c r="W4" s="44"/>
    </row>
    <row r="5" spans="1:25">
      <c r="A5" s="107"/>
      <c r="B5" s="434"/>
      <c r="C5" s="435"/>
      <c r="D5" s="437"/>
      <c r="E5" s="437"/>
      <c r="F5" s="437"/>
      <c r="G5" s="437"/>
      <c r="H5" s="437"/>
      <c r="I5" s="437"/>
      <c r="J5" s="437"/>
      <c r="K5" s="437"/>
      <c r="L5" s="437"/>
      <c r="M5" s="437"/>
      <c r="N5" s="437"/>
      <c r="O5" s="437"/>
      <c r="P5" s="437"/>
      <c r="Q5" s="437"/>
      <c r="R5" s="437"/>
      <c r="S5" s="438"/>
      <c r="T5" s="44"/>
      <c r="U5" s="44"/>
      <c r="V5" s="44"/>
      <c r="W5" s="44"/>
    </row>
    <row r="6" spans="1:25">
      <c r="A6" s="112"/>
      <c r="B6" s="111"/>
      <c r="C6" s="111"/>
      <c r="D6" s="110"/>
      <c r="E6" s="108"/>
      <c r="F6" s="108"/>
      <c r="G6" s="108"/>
      <c r="H6" s="108"/>
      <c r="I6" s="108"/>
      <c r="J6" s="108"/>
      <c r="K6" s="108"/>
      <c r="L6" s="108"/>
      <c r="M6" s="108"/>
      <c r="N6" s="108"/>
      <c r="O6" s="108"/>
      <c r="P6" s="108"/>
      <c r="Q6" s="108"/>
      <c r="R6" s="108"/>
      <c r="S6" s="109"/>
      <c r="T6" s="44"/>
      <c r="U6" s="44"/>
      <c r="V6" s="44"/>
      <c r="W6" s="44"/>
    </row>
    <row r="7" spans="1:25">
      <c r="A7" s="316"/>
      <c r="B7" s="331" t="s">
        <v>322</v>
      </c>
      <c r="C7" s="332" t="s">
        <v>622</v>
      </c>
      <c r="D7" s="333" t="s">
        <v>789</v>
      </c>
    </row>
    <row r="8" spans="1:25">
      <c r="A8" s="317" t="s">
        <v>705</v>
      </c>
      <c r="B8" s="334" t="s">
        <v>42</v>
      </c>
      <c r="C8" s="335" t="s">
        <v>623</v>
      </c>
      <c r="D8" s="336" t="str">
        <f>[2]!switch_ForecastState</f>
        <v>Region</v>
      </c>
      <c r="E8" s="113"/>
      <c r="F8" s="99"/>
    </row>
    <row r="9" spans="1:25">
      <c r="A9" s="317" t="str">
        <f>INDEX([1]ACHIEV!$A$19:$B$100,MATCH(C8,[1]ACHIEV!$B$19:$B$100,0),1)</f>
        <v>HVAC</v>
      </c>
      <c r="B9" s="337" t="s">
        <v>43</v>
      </c>
      <c r="C9" s="335">
        <f>[1]FILES!$H$4</f>
        <v>2035</v>
      </c>
      <c r="D9" s="336" t="str">
        <f>[2]!switch_ForecastScenario</f>
        <v>Base</v>
      </c>
      <c r="E9" s="114"/>
    </row>
    <row r="10" spans="1:25">
      <c r="A10" s="318"/>
      <c r="B10" s="338" t="s">
        <v>323</v>
      </c>
      <c r="C10" s="339">
        <f>MIN(SUM(E80:X80),Y80)</f>
        <v>31.395155521232557</v>
      </c>
      <c r="D10" s="427"/>
      <c r="E10" s="21">
        <v>1</v>
      </c>
      <c r="F10" s="21">
        <f>E10+1</f>
        <v>2</v>
      </c>
      <c r="G10" s="21">
        <f t="shared" ref="G10:V11" si="0">F10+1</f>
        <v>3</v>
      </c>
      <c r="H10" s="21">
        <f t="shared" si="0"/>
        <v>4</v>
      </c>
      <c r="I10" s="21">
        <f t="shared" si="0"/>
        <v>5</v>
      </c>
      <c r="J10" s="21">
        <f t="shared" si="0"/>
        <v>6</v>
      </c>
      <c r="K10" s="21">
        <f t="shared" si="0"/>
        <v>7</v>
      </c>
      <c r="L10" s="21">
        <f t="shared" si="0"/>
        <v>8</v>
      </c>
      <c r="M10" s="21">
        <f t="shared" si="0"/>
        <v>9</v>
      </c>
      <c r="N10" s="21">
        <f t="shared" si="0"/>
        <v>10</v>
      </c>
      <c r="O10" s="21">
        <f t="shared" si="0"/>
        <v>11</v>
      </c>
      <c r="P10" s="21">
        <f t="shared" si="0"/>
        <v>12</v>
      </c>
      <c r="Q10" s="21">
        <f t="shared" si="0"/>
        <v>13</v>
      </c>
      <c r="R10" s="21">
        <f t="shared" si="0"/>
        <v>14</v>
      </c>
      <c r="S10" s="21">
        <f t="shared" si="0"/>
        <v>15</v>
      </c>
      <c r="T10" s="21">
        <f t="shared" si="0"/>
        <v>16</v>
      </c>
      <c r="U10" s="21">
        <f t="shared" si="0"/>
        <v>17</v>
      </c>
      <c r="V10" s="21">
        <f t="shared" si="0"/>
        <v>18</v>
      </c>
      <c r="W10" s="21">
        <f>V10+1</f>
        <v>19</v>
      </c>
      <c r="X10" s="21">
        <f>W10+1</f>
        <v>20</v>
      </c>
    </row>
    <row r="11" spans="1:25">
      <c r="A11" s="48" t="s">
        <v>44</v>
      </c>
      <c r="B11" s="48"/>
      <c r="C11" s="48"/>
      <c r="D11" s="48"/>
      <c r="E11" s="48">
        <f>C9-20+1</f>
        <v>2016</v>
      </c>
      <c r="F11" s="48">
        <f>E11+1</f>
        <v>2017</v>
      </c>
      <c r="G11" s="48">
        <f t="shared" si="0"/>
        <v>2018</v>
      </c>
      <c r="H11" s="48">
        <f t="shared" si="0"/>
        <v>2019</v>
      </c>
      <c r="I11" s="48">
        <f t="shared" si="0"/>
        <v>2020</v>
      </c>
      <c r="J11" s="48">
        <f t="shared" si="0"/>
        <v>2021</v>
      </c>
      <c r="K11" s="48">
        <f t="shared" si="0"/>
        <v>2022</v>
      </c>
      <c r="L11" s="48">
        <f t="shared" si="0"/>
        <v>2023</v>
      </c>
      <c r="M11" s="48">
        <f t="shared" si="0"/>
        <v>2024</v>
      </c>
      <c r="N11" s="48">
        <f t="shared" si="0"/>
        <v>2025</v>
      </c>
      <c r="O11" s="48">
        <f t="shared" si="0"/>
        <v>2026</v>
      </c>
      <c r="P11" s="48">
        <f t="shared" si="0"/>
        <v>2027</v>
      </c>
      <c r="Q11" s="48">
        <f t="shared" si="0"/>
        <v>2028</v>
      </c>
      <c r="R11" s="48">
        <f t="shared" si="0"/>
        <v>2029</v>
      </c>
      <c r="S11" s="48">
        <f t="shared" si="0"/>
        <v>2030</v>
      </c>
      <c r="T11" s="48">
        <f t="shared" si="0"/>
        <v>2031</v>
      </c>
      <c r="U11" s="48">
        <f t="shared" si="0"/>
        <v>2032</v>
      </c>
      <c r="V11" s="48">
        <f t="shared" si="0"/>
        <v>2033</v>
      </c>
      <c r="W11" s="48">
        <f>V11+1</f>
        <v>2034</v>
      </c>
      <c r="X11" s="48">
        <f>W11+1</f>
        <v>2035</v>
      </c>
    </row>
    <row r="12" spans="1:25">
      <c r="A12" s="48" t="s">
        <v>797</v>
      </c>
      <c r="B12" s="48"/>
      <c r="C12" s="48"/>
      <c r="D12" s="48"/>
      <c r="E12" s="48" t="str">
        <f>CONCATENATE("FLOOR_",E11)</f>
        <v>FLOOR_2016</v>
      </c>
      <c r="F12" s="48" t="str">
        <f t="shared" ref="F12:X12" si="1">CONCATENATE("FLOOR_",F11)</f>
        <v>FLOOR_2017</v>
      </c>
      <c r="G12" s="48" t="str">
        <f t="shared" si="1"/>
        <v>FLOOR_2018</v>
      </c>
      <c r="H12" s="48" t="str">
        <f t="shared" si="1"/>
        <v>FLOOR_2019</v>
      </c>
      <c r="I12" s="48" t="str">
        <f t="shared" si="1"/>
        <v>FLOOR_2020</v>
      </c>
      <c r="J12" s="48" t="str">
        <f t="shared" si="1"/>
        <v>FLOOR_2021</v>
      </c>
      <c r="K12" s="48" t="str">
        <f t="shared" si="1"/>
        <v>FLOOR_2022</v>
      </c>
      <c r="L12" s="48" t="str">
        <f t="shared" si="1"/>
        <v>FLOOR_2023</v>
      </c>
      <c r="M12" s="48" t="str">
        <f t="shared" si="1"/>
        <v>FLOOR_2024</v>
      </c>
      <c r="N12" s="48" t="str">
        <f t="shared" si="1"/>
        <v>FLOOR_2025</v>
      </c>
      <c r="O12" s="48" t="str">
        <f t="shared" si="1"/>
        <v>FLOOR_2026</v>
      </c>
      <c r="P12" s="48" t="str">
        <f t="shared" si="1"/>
        <v>FLOOR_2027</v>
      </c>
      <c r="Q12" s="48" t="str">
        <f t="shared" si="1"/>
        <v>FLOOR_2028</v>
      </c>
      <c r="R12" s="48" t="str">
        <f t="shared" si="1"/>
        <v>FLOOR_2029</v>
      </c>
      <c r="S12" s="48" t="str">
        <f t="shared" si="1"/>
        <v>FLOOR_2030</v>
      </c>
      <c r="T12" s="48" t="str">
        <f t="shared" si="1"/>
        <v>FLOOR_2031</v>
      </c>
      <c r="U12" s="48" t="str">
        <f t="shared" si="1"/>
        <v>FLOOR_2032</v>
      </c>
      <c r="V12" s="48" t="str">
        <f t="shared" si="1"/>
        <v>FLOOR_2033</v>
      </c>
      <c r="W12" s="48" t="str">
        <f t="shared" si="1"/>
        <v>FLOOR_2034</v>
      </c>
      <c r="X12" s="48" t="str">
        <f t="shared" si="1"/>
        <v>FLOOR_2035</v>
      </c>
    </row>
    <row r="13" spans="1:25">
      <c r="C13" s="21" t="s">
        <v>370</v>
      </c>
      <c r="E13" s="113">
        <f>INDEX([2]!tbl_Forecast,MATCH($D$8&amp;$C13&amp;$D$7,[2]!rng_ForecastRowLookup,0),MATCH(E$11,[2]!rng_ForecastColumnLookup,0))</f>
        <v>380.08828477966154</v>
      </c>
      <c r="F13" s="113">
        <f>INDEX([2]!tbl_Forecast,MATCH($D$8&amp;$C13&amp;$D$7,[2]!rng_ForecastRowLookup,0),MATCH(F$11,[2]!rng_ForecastColumnLookup,0))</f>
        <v>378.94801992532251</v>
      </c>
      <c r="G13" s="113">
        <f>INDEX([2]!tbl_Forecast,MATCH($D$8&amp;$C13&amp;$D$7,[2]!rng_ForecastRowLookup,0),MATCH(G$11,[2]!rng_ForecastColumnLookup,0))</f>
        <v>377.81117586554655</v>
      </c>
      <c r="H13" s="113">
        <f>INDEX([2]!tbl_Forecast,MATCH($D$8&amp;$C13&amp;$D$7,[2]!rng_ForecastRowLookup,0),MATCH(H$11,[2]!rng_ForecastColumnLookup,0))</f>
        <v>376.67774233794995</v>
      </c>
      <c r="I13" s="113">
        <f>INDEX([2]!tbl_Forecast,MATCH($D$8&amp;$C13&amp;$D$7,[2]!rng_ForecastRowLookup,0),MATCH(I$11,[2]!rng_ForecastColumnLookup,0))</f>
        <v>375.54770911093607</v>
      </c>
      <c r="J13" s="113">
        <f>INDEX([2]!tbl_Forecast,MATCH($D$8&amp;$C13&amp;$D$7,[2]!rng_ForecastRowLookup,0),MATCH(J$11,[2]!rng_ForecastColumnLookup,0))</f>
        <v>374.42106598360328</v>
      </c>
      <c r="K13" s="113">
        <f>INDEX([2]!tbl_Forecast,MATCH($D$8&amp;$C13&amp;$D$7,[2]!rng_ForecastRowLookup,0),MATCH(K$11,[2]!rng_ForecastColumnLookup,0))</f>
        <v>373.29780278565244</v>
      </c>
      <c r="L13" s="113">
        <f>INDEX([2]!tbl_Forecast,MATCH($D$8&amp;$C13&amp;$D$7,[2]!rng_ForecastRowLookup,0),MATCH(L$11,[2]!rng_ForecastColumnLookup,0))</f>
        <v>372.17790937729552</v>
      </c>
      <c r="M13" s="113">
        <f>INDEX([2]!tbl_Forecast,MATCH($D$8&amp;$C13&amp;$D$7,[2]!rng_ForecastRowLookup,0),MATCH(M$11,[2]!rng_ForecastColumnLookup,0))</f>
        <v>371.06137564916361</v>
      </c>
      <c r="N13" s="113">
        <f>INDEX([2]!tbl_Forecast,MATCH($D$8&amp;$C13&amp;$D$7,[2]!rng_ForecastRowLookup,0),MATCH(N$11,[2]!rng_ForecastColumnLookup,0))</f>
        <v>369.94819152221612</v>
      </c>
      <c r="O13" s="113">
        <f>INDEX([2]!tbl_Forecast,MATCH($D$8&amp;$C13&amp;$D$7,[2]!rng_ForecastRowLookup,0),MATCH(O$11,[2]!rng_ForecastColumnLookup,0))</f>
        <v>368.83834694764948</v>
      </c>
      <c r="P13" s="113">
        <f>INDEX([2]!tbl_Forecast,MATCH($D$8&amp;$C13&amp;$D$7,[2]!rng_ForecastRowLookup,0),MATCH(P$11,[2]!rng_ForecastColumnLookup,0))</f>
        <v>367.73183190680658</v>
      </c>
      <c r="Q13" s="113">
        <f>INDEX([2]!tbl_Forecast,MATCH($D$8&amp;$C13&amp;$D$7,[2]!rng_ForecastRowLookup,0),MATCH(Q$11,[2]!rng_ForecastColumnLookup,0))</f>
        <v>366.62863641108612</v>
      </c>
      <c r="R13" s="113">
        <f>INDEX([2]!tbl_Forecast,MATCH($D$8&amp;$C13&amp;$D$7,[2]!rng_ForecastRowLookup,0),MATCH(R$11,[2]!rng_ForecastColumnLookup,0))</f>
        <v>365.52875050185287</v>
      </c>
      <c r="S13" s="113">
        <f>INDEX([2]!tbl_Forecast,MATCH($D$8&amp;$C13&amp;$D$7,[2]!rng_ForecastRowLookup,0),MATCH(S$11,[2]!rng_ForecastColumnLookup,0))</f>
        <v>364.43216425034728</v>
      </c>
      <c r="T13" s="113">
        <f>INDEX([2]!tbl_Forecast,MATCH($D$8&amp;$C13&amp;$D$7,[2]!rng_ForecastRowLookup,0),MATCH(T$11,[2]!rng_ForecastColumnLookup,0))</f>
        <v>363.33886775759629</v>
      </c>
      <c r="U13" s="113">
        <f>INDEX([2]!tbl_Forecast,MATCH($D$8&amp;$C13&amp;$D$7,[2]!rng_ForecastRowLookup,0),MATCH(U$11,[2]!rng_ForecastColumnLookup,0))</f>
        <v>362.24885115432346</v>
      </c>
      <c r="V13" s="113">
        <f>INDEX([2]!tbl_Forecast,MATCH($D$8&amp;$C13&amp;$D$7,[2]!rng_ForecastRowLookup,0),MATCH(V$11,[2]!rng_ForecastColumnLookup,0))</f>
        <v>361.16210460086046</v>
      </c>
      <c r="W13" s="113">
        <f>INDEX([2]!tbl_Forecast,MATCH($D$8&amp;$C13&amp;$D$7,[2]!rng_ForecastRowLookup,0),MATCH(W$11,[2]!rng_ForecastColumnLookup,0))</f>
        <v>360.07861828705791</v>
      </c>
      <c r="X13" s="113">
        <f>INDEX([2]!tbl_Forecast,MATCH($D$8&amp;$C13&amp;$D$7,[2]!rng_ForecastRowLookup,0),MATCH(X$11,[2]!rng_ForecastColumnLookup,0))</f>
        <v>358.99838243219671</v>
      </c>
      <c r="Y13" s="46"/>
    </row>
    <row r="14" spans="1:25">
      <c r="C14" s="21" t="s">
        <v>373</v>
      </c>
      <c r="E14" s="113">
        <f>INDEX([2]!tbl_Forecast,MATCH($D$8&amp;$C14&amp;$D$7,[2]!rng_ForecastRowLookup,0),MATCH(E$11,[2]!rng_ForecastColumnLookup,0))</f>
        <v>190.73687138333023</v>
      </c>
      <c r="F14" s="113">
        <f>INDEX([2]!tbl_Forecast,MATCH($D$8&amp;$C14&amp;$D$7,[2]!rng_ForecastRowLookup,0),MATCH(F$11,[2]!rng_ForecastColumnLookup,0))</f>
        <v>190.16466076918024</v>
      </c>
      <c r="G14" s="113">
        <f>INDEX([2]!tbl_Forecast,MATCH($D$8&amp;$C14&amp;$D$7,[2]!rng_ForecastRowLookup,0),MATCH(G$11,[2]!rng_ForecastColumnLookup,0))</f>
        <v>189.59416678687271</v>
      </c>
      <c r="H14" s="113">
        <f>INDEX([2]!tbl_Forecast,MATCH($D$8&amp;$C14&amp;$D$7,[2]!rng_ForecastRowLookup,0),MATCH(H$11,[2]!rng_ForecastColumnLookup,0))</f>
        <v>189.02538428651209</v>
      </c>
      <c r="I14" s="113">
        <f>INDEX([2]!tbl_Forecast,MATCH($D$8&amp;$C14&amp;$D$7,[2]!rng_ForecastRowLookup,0),MATCH(I$11,[2]!rng_ForecastColumnLookup,0))</f>
        <v>188.45830813365254</v>
      </c>
      <c r="J14" s="113">
        <f>INDEX([2]!tbl_Forecast,MATCH($D$8&amp;$C14&amp;$D$7,[2]!rng_ForecastRowLookup,0),MATCH(J$11,[2]!rng_ForecastColumnLookup,0))</f>
        <v>187.89293320925157</v>
      </c>
      <c r="K14" s="113">
        <f>INDEX([2]!tbl_Forecast,MATCH($D$8&amp;$C14&amp;$D$7,[2]!rng_ForecastRowLookup,0),MATCH(K$11,[2]!rng_ForecastColumnLookup,0))</f>
        <v>187.32925440962381</v>
      </c>
      <c r="L14" s="113">
        <f>INDEX([2]!tbl_Forecast,MATCH($D$8&amp;$C14&amp;$D$7,[2]!rng_ForecastRowLookup,0),MATCH(L$11,[2]!rng_ForecastColumnLookup,0))</f>
        <v>186.76726664639497</v>
      </c>
      <c r="M14" s="113">
        <f>INDEX([2]!tbl_Forecast,MATCH($D$8&amp;$C14&amp;$D$7,[2]!rng_ForecastRowLookup,0),MATCH(M$11,[2]!rng_ForecastColumnLookup,0))</f>
        <v>186.20696484645578</v>
      </c>
      <c r="N14" s="113">
        <f>INDEX([2]!tbl_Forecast,MATCH($D$8&amp;$C14&amp;$D$7,[2]!rng_ForecastRowLookup,0),MATCH(N$11,[2]!rng_ForecastColumnLookup,0))</f>
        <v>185.64834395191642</v>
      </c>
      <c r="O14" s="113">
        <f>INDEX([2]!tbl_Forecast,MATCH($D$8&amp;$C14&amp;$D$7,[2]!rng_ForecastRowLookup,0),MATCH(O$11,[2]!rng_ForecastColumnLookup,0))</f>
        <v>185.09139892006067</v>
      </c>
      <c r="P14" s="113">
        <f>INDEX([2]!tbl_Forecast,MATCH($D$8&amp;$C14&amp;$D$7,[2]!rng_ForecastRowLookup,0),MATCH(P$11,[2]!rng_ForecastColumnLookup,0))</f>
        <v>184.5361247233005</v>
      </c>
      <c r="Q14" s="113">
        <f>INDEX([2]!tbl_Forecast,MATCH($D$8&amp;$C14&amp;$D$7,[2]!rng_ForecastRowLookup,0),MATCH(Q$11,[2]!rng_ForecastColumnLookup,0))</f>
        <v>183.98251634913058</v>
      </c>
      <c r="R14" s="113">
        <f>INDEX([2]!tbl_Forecast,MATCH($D$8&amp;$C14&amp;$D$7,[2]!rng_ForecastRowLookup,0),MATCH(R$11,[2]!rng_ForecastColumnLookup,0))</f>
        <v>183.43056880008319</v>
      </c>
      <c r="S14" s="113">
        <f>INDEX([2]!tbl_Forecast,MATCH($D$8&amp;$C14&amp;$D$7,[2]!rng_ForecastRowLookup,0),MATCH(S$11,[2]!rng_ForecastColumnLookup,0))</f>
        <v>182.88027709368296</v>
      </c>
      <c r="T14" s="113">
        <f>INDEX([2]!tbl_Forecast,MATCH($D$8&amp;$C14&amp;$D$7,[2]!rng_ForecastRowLookup,0),MATCH(T$11,[2]!rng_ForecastColumnLookup,0))</f>
        <v>182.33163626240187</v>
      </c>
      <c r="U14" s="113">
        <f>INDEX([2]!tbl_Forecast,MATCH($D$8&amp;$C14&amp;$D$7,[2]!rng_ForecastRowLookup,0),MATCH(U$11,[2]!rng_ForecastColumnLookup,0))</f>
        <v>181.78464135361469</v>
      </c>
      <c r="V14" s="113">
        <f>INDEX([2]!tbl_Forecast,MATCH($D$8&amp;$C14&amp;$D$7,[2]!rng_ForecastRowLookup,0),MATCH(V$11,[2]!rng_ForecastColumnLookup,0))</f>
        <v>181.23928742955383</v>
      </c>
      <c r="W14" s="113">
        <f>INDEX([2]!tbl_Forecast,MATCH($D$8&amp;$C14&amp;$D$7,[2]!rng_ForecastRowLookup,0),MATCH(W$11,[2]!rng_ForecastColumnLookup,0))</f>
        <v>180.69556956726515</v>
      </c>
      <c r="X14" s="113">
        <f>INDEX([2]!tbl_Forecast,MATCH($D$8&amp;$C14&amp;$D$7,[2]!rng_ForecastRowLookup,0),MATCH(X$11,[2]!rng_ForecastColumnLookup,0))</f>
        <v>180.15348285856339</v>
      </c>
      <c r="Y14" s="46"/>
    </row>
    <row r="15" spans="1:25">
      <c r="C15" s="21" t="s">
        <v>374</v>
      </c>
      <c r="E15" s="113">
        <f>INDEX([2]!tbl_Forecast,MATCH($D$8&amp;$C15&amp;$D$7,[2]!rng_ForecastRowLookup,0),MATCH(E$11,[2]!rng_ForecastColumnLookup,0))</f>
        <v>184.0913556049378</v>
      </c>
      <c r="F15" s="113">
        <f>INDEX([2]!tbl_Forecast,MATCH($D$8&amp;$C15&amp;$D$7,[2]!rng_ForecastRowLookup,0),MATCH(F$11,[2]!rng_ForecastColumnLookup,0))</f>
        <v>183.53908153812301</v>
      </c>
      <c r="G15" s="113">
        <f>INDEX([2]!tbl_Forecast,MATCH($D$8&amp;$C15&amp;$D$7,[2]!rng_ForecastRowLookup,0),MATCH(G$11,[2]!rng_ForecastColumnLookup,0))</f>
        <v>182.98846429350866</v>
      </c>
      <c r="H15" s="113">
        <f>INDEX([2]!tbl_Forecast,MATCH($D$8&amp;$C15&amp;$D$7,[2]!rng_ForecastRowLookup,0),MATCH(H$11,[2]!rng_ForecastColumnLookup,0))</f>
        <v>182.43949890062811</v>
      </c>
      <c r="I15" s="113">
        <f>INDEX([2]!tbl_Forecast,MATCH($D$8&amp;$C15&amp;$D$7,[2]!rng_ForecastRowLookup,0),MATCH(I$11,[2]!rng_ForecastColumnLookup,0))</f>
        <v>181.89218040392623</v>
      </c>
      <c r="J15" s="113">
        <f>INDEX([2]!tbl_Forecast,MATCH($D$8&amp;$C15&amp;$D$7,[2]!rng_ForecastRowLookup,0),MATCH(J$11,[2]!rng_ForecastColumnLookup,0))</f>
        <v>181.34650386271446</v>
      </c>
      <c r="K15" s="113">
        <f>INDEX([2]!tbl_Forecast,MATCH($D$8&amp;$C15&amp;$D$7,[2]!rng_ForecastRowLookup,0),MATCH(K$11,[2]!rng_ForecastColumnLookup,0))</f>
        <v>180.80246435112633</v>
      </c>
      <c r="L15" s="113">
        <f>INDEX([2]!tbl_Forecast,MATCH($D$8&amp;$C15&amp;$D$7,[2]!rng_ForecastRowLookup,0),MATCH(L$11,[2]!rng_ForecastColumnLookup,0))</f>
        <v>180.26005695807294</v>
      </c>
      <c r="M15" s="113">
        <f>INDEX([2]!tbl_Forecast,MATCH($D$8&amp;$C15&amp;$D$7,[2]!rng_ForecastRowLookup,0),MATCH(M$11,[2]!rng_ForecastColumnLookup,0))</f>
        <v>179.71927678719871</v>
      </c>
      <c r="N15" s="113">
        <f>INDEX([2]!tbl_Forecast,MATCH($D$8&amp;$C15&amp;$D$7,[2]!rng_ForecastRowLookup,0),MATCH(N$11,[2]!rng_ForecastColumnLookup,0))</f>
        <v>179.18011895683713</v>
      </c>
      <c r="O15" s="113">
        <f>INDEX([2]!tbl_Forecast,MATCH($D$8&amp;$C15&amp;$D$7,[2]!rng_ForecastRowLookup,0),MATCH(O$11,[2]!rng_ForecastColumnLookup,0))</f>
        <v>178.64257859996661</v>
      </c>
      <c r="P15" s="113">
        <f>INDEX([2]!tbl_Forecast,MATCH($D$8&amp;$C15&amp;$D$7,[2]!rng_ForecastRowLookup,0),MATCH(P$11,[2]!rng_ForecastColumnLookup,0))</f>
        <v>178.10665086416668</v>
      </c>
      <c r="Q15" s="113">
        <f>INDEX([2]!tbl_Forecast,MATCH($D$8&amp;$C15&amp;$D$7,[2]!rng_ForecastRowLookup,0),MATCH(Q$11,[2]!rng_ForecastColumnLookup,0))</f>
        <v>177.57233091157423</v>
      </c>
      <c r="R15" s="113">
        <f>INDEX([2]!tbl_Forecast,MATCH($D$8&amp;$C15&amp;$D$7,[2]!rng_ForecastRowLookup,0),MATCH(R$11,[2]!rng_ForecastColumnLookup,0))</f>
        <v>177.03961391883951</v>
      </c>
      <c r="S15" s="113">
        <f>INDEX([2]!tbl_Forecast,MATCH($D$8&amp;$C15&amp;$D$7,[2]!rng_ForecastRowLookup,0),MATCH(S$11,[2]!rng_ForecastColumnLookup,0))</f>
        <v>176.50849507708296</v>
      </c>
      <c r="T15" s="113">
        <f>INDEX([2]!tbl_Forecast,MATCH($D$8&amp;$C15&amp;$D$7,[2]!rng_ForecastRowLookup,0),MATCH(T$11,[2]!rng_ForecastColumnLookup,0))</f>
        <v>175.97896959185172</v>
      </c>
      <c r="U15" s="113">
        <f>INDEX([2]!tbl_Forecast,MATCH($D$8&amp;$C15&amp;$D$7,[2]!rng_ForecastRowLookup,0),MATCH(U$11,[2]!rng_ForecastColumnLookup,0))</f>
        <v>175.45103268307616</v>
      </c>
      <c r="V15" s="113">
        <f>INDEX([2]!tbl_Forecast,MATCH($D$8&amp;$C15&amp;$D$7,[2]!rng_ForecastRowLookup,0),MATCH(V$11,[2]!rng_ForecastColumnLookup,0))</f>
        <v>174.92467958502692</v>
      </c>
      <c r="W15" s="113">
        <f>INDEX([2]!tbl_Forecast,MATCH($D$8&amp;$C15&amp;$D$7,[2]!rng_ForecastRowLookup,0),MATCH(W$11,[2]!rng_ForecastColumnLookup,0))</f>
        <v>174.39990554627184</v>
      </c>
      <c r="X15" s="113">
        <f>INDEX([2]!tbl_Forecast,MATCH($D$8&amp;$C15&amp;$D$7,[2]!rng_ForecastRowLookup,0),MATCH(X$11,[2]!rng_ForecastColumnLookup,0))</f>
        <v>173.87670582963304</v>
      </c>
      <c r="Y15" s="46"/>
    </row>
    <row r="16" spans="1:25">
      <c r="C16" s="99" t="s">
        <v>408</v>
      </c>
      <c r="E16" s="113">
        <f>INDEX([2]!tbl_Forecast,MATCH($D$8&amp;$C16&amp;$D$7,[2]!rng_ForecastRowLookup,0),MATCH(E$11,[2]!rng_ForecastColumnLookup,0))</f>
        <v>138.35734062238015</v>
      </c>
      <c r="F16" s="113">
        <f>INDEX([2]!tbl_Forecast,MATCH($D$8&amp;$C16&amp;$D$7,[2]!rng_ForecastRowLookup,0),MATCH(F$11,[2]!rng_ForecastColumnLookup,0))</f>
        <v>137.7208968555172</v>
      </c>
      <c r="G16" s="113">
        <f>INDEX([2]!tbl_Forecast,MATCH($D$8&amp;$C16&amp;$D$7,[2]!rng_ForecastRowLookup,0),MATCH(G$11,[2]!rng_ForecastColumnLookup,0))</f>
        <v>137.08738072998179</v>
      </c>
      <c r="H16" s="113">
        <f>INDEX([2]!tbl_Forecast,MATCH($D$8&amp;$C16&amp;$D$7,[2]!rng_ForecastRowLookup,0),MATCH(H$11,[2]!rng_ForecastColumnLookup,0))</f>
        <v>136.45677877862389</v>
      </c>
      <c r="I16" s="113">
        <f>INDEX([2]!tbl_Forecast,MATCH($D$8&amp;$C16&amp;$D$7,[2]!rng_ForecastRowLookup,0),MATCH(I$11,[2]!rng_ForecastColumnLookup,0))</f>
        <v>135.8290775962422</v>
      </c>
      <c r="J16" s="113">
        <f>INDEX([2]!tbl_Forecast,MATCH($D$8&amp;$C16&amp;$D$7,[2]!rng_ForecastRowLookup,0),MATCH(J$11,[2]!rng_ForecastColumnLookup,0))</f>
        <v>135.20426383929947</v>
      </c>
      <c r="K16" s="113">
        <f>INDEX([2]!tbl_Forecast,MATCH($D$8&amp;$C16&amp;$D$7,[2]!rng_ForecastRowLookup,0),MATCH(K$11,[2]!rng_ForecastColumnLookup,0))</f>
        <v>134.5823242256387</v>
      </c>
      <c r="L16" s="113">
        <f>INDEX([2]!tbl_Forecast,MATCH($D$8&amp;$C16&amp;$D$7,[2]!rng_ForecastRowLookup,0),MATCH(L$11,[2]!rng_ForecastColumnLookup,0))</f>
        <v>133.96324553420075</v>
      </c>
      <c r="M16" s="113">
        <f>INDEX([2]!tbl_Forecast,MATCH($D$8&amp;$C16&amp;$D$7,[2]!rng_ForecastRowLookup,0),MATCH(M$11,[2]!rng_ForecastColumnLookup,0))</f>
        <v>133.34701460474344</v>
      </c>
      <c r="N16" s="113">
        <f>INDEX([2]!tbl_Forecast,MATCH($D$8&amp;$C16&amp;$D$7,[2]!rng_ForecastRowLookup,0),MATCH(N$11,[2]!rng_ForecastColumnLookup,0))</f>
        <v>132.73361833756161</v>
      </c>
      <c r="O16" s="113">
        <f>INDEX([2]!tbl_Forecast,MATCH($D$8&amp;$C16&amp;$D$7,[2]!rng_ForecastRowLookup,0),MATCH(O$11,[2]!rng_ForecastColumnLookup,0))</f>
        <v>132.12304369320884</v>
      </c>
      <c r="P16" s="113">
        <f>INDEX([2]!tbl_Forecast,MATCH($D$8&amp;$C16&amp;$D$7,[2]!rng_ForecastRowLookup,0),MATCH(P$11,[2]!rng_ForecastColumnLookup,0))</f>
        <v>131.51527769222005</v>
      </c>
      <c r="Q16" s="113">
        <f>INDEX([2]!tbl_Forecast,MATCH($D$8&amp;$C16&amp;$D$7,[2]!rng_ForecastRowLookup,0),MATCH(Q$11,[2]!rng_ForecastColumnLookup,0))</f>
        <v>130.91030741483584</v>
      </c>
      <c r="R16" s="113">
        <f>INDEX([2]!tbl_Forecast,MATCH($D$8&amp;$C16&amp;$D$7,[2]!rng_ForecastRowLookup,0),MATCH(R$11,[2]!rng_ForecastColumnLookup,0))</f>
        <v>130.3081200007276</v>
      </c>
      <c r="S16" s="113">
        <f>INDEX([2]!tbl_Forecast,MATCH($D$8&amp;$C16&amp;$D$7,[2]!rng_ForecastRowLookup,0),MATCH(S$11,[2]!rng_ForecastColumnLookup,0))</f>
        <v>129.70870264872423</v>
      </c>
      <c r="T16" s="113">
        <f>INDEX([2]!tbl_Forecast,MATCH($D$8&amp;$C16&amp;$D$7,[2]!rng_ForecastRowLookup,0),MATCH(T$11,[2]!rng_ForecastColumnLookup,0))</f>
        <v>129.11204261654012</v>
      </c>
      <c r="U16" s="113">
        <f>INDEX([2]!tbl_Forecast,MATCH($D$8&amp;$C16&amp;$D$7,[2]!rng_ForecastRowLookup,0),MATCH(U$11,[2]!rng_ForecastColumnLookup,0))</f>
        <v>128.51812722050403</v>
      </c>
      <c r="V16" s="113">
        <f>INDEX([2]!tbl_Forecast,MATCH($D$8&amp;$C16&amp;$D$7,[2]!rng_ForecastRowLookup,0),MATCH(V$11,[2]!rng_ForecastColumnLookup,0))</f>
        <v>127.92694383528971</v>
      </c>
      <c r="W16" s="113">
        <f>INDEX([2]!tbl_Forecast,MATCH($D$8&amp;$C16&amp;$D$7,[2]!rng_ForecastRowLookup,0),MATCH(W$11,[2]!rng_ForecastColumnLookup,0))</f>
        <v>127.33847989364737</v>
      </c>
      <c r="X16" s="113">
        <f>INDEX([2]!tbl_Forecast,MATCH($D$8&amp;$C16&amp;$D$7,[2]!rng_ForecastRowLookup,0),MATCH(X$11,[2]!rng_ForecastColumnLookup,0))</f>
        <v>126.75272288613657</v>
      </c>
      <c r="Y16" s="46"/>
    </row>
    <row r="17" spans="2:25">
      <c r="C17" s="99" t="s">
        <v>402</v>
      </c>
      <c r="E17" s="113">
        <f>INDEX([2]!tbl_Forecast,MATCH($D$8&amp;$C17&amp;$D$7,[2]!rng_ForecastRowLookup,0),MATCH(E$11,[2]!rng_ForecastColumnLookup,0))</f>
        <v>208.9574509880029</v>
      </c>
      <c r="F17" s="113">
        <f>INDEX([2]!tbl_Forecast,MATCH($D$8&amp;$C17&amp;$D$7,[2]!rng_ForecastRowLookup,0),MATCH(F$11,[2]!rng_ForecastColumnLookup,0))</f>
        <v>207.99624671345808</v>
      </c>
      <c r="G17" s="113">
        <f>INDEX([2]!tbl_Forecast,MATCH($D$8&amp;$C17&amp;$D$7,[2]!rng_ForecastRowLookup,0),MATCH(G$11,[2]!rng_ForecastColumnLookup,0))</f>
        <v>207.03946397857615</v>
      </c>
      <c r="H17" s="113">
        <f>INDEX([2]!tbl_Forecast,MATCH($D$8&amp;$C17&amp;$D$7,[2]!rng_ForecastRowLookup,0),MATCH(H$11,[2]!rng_ForecastColumnLookup,0))</f>
        <v>206.0870824442747</v>
      </c>
      <c r="I17" s="113">
        <f>INDEX([2]!tbl_Forecast,MATCH($D$8&amp;$C17&amp;$D$7,[2]!rng_ForecastRowLookup,0),MATCH(I$11,[2]!rng_ForecastColumnLookup,0))</f>
        <v>205.13908186503102</v>
      </c>
      <c r="J17" s="113">
        <f>INDEX([2]!tbl_Forecast,MATCH($D$8&amp;$C17&amp;$D$7,[2]!rng_ForecastRowLookup,0),MATCH(J$11,[2]!rng_ForecastColumnLookup,0))</f>
        <v>204.1954420884519</v>
      </c>
      <c r="K17" s="113">
        <f>INDEX([2]!tbl_Forecast,MATCH($D$8&amp;$C17&amp;$D$7,[2]!rng_ForecastRowLookup,0),MATCH(K$11,[2]!rng_ForecastColumnLookup,0))</f>
        <v>203.25614305484498</v>
      </c>
      <c r="L17" s="113">
        <f>INDEX([2]!tbl_Forecast,MATCH($D$8&amp;$C17&amp;$D$7,[2]!rng_ForecastRowLookup,0),MATCH(L$11,[2]!rng_ForecastColumnLookup,0))</f>
        <v>202.32116479679266</v>
      </c>
      <c r="M17" s="113">
        <f>INDEX([2]!tbl_Forecast,MATCH($D$8&amp;$C17&amp;$D$7,[2]!rng_ForecastRowLookup,0),MATCH(M$11,[2]!rng_ForecastColumnLookup,0))</f>
        <v>201.3904874387274</v>
      </c>
      <c r="N17" s="113">
        <f>INDEX([2]!tbl_Forecast,MATCH($D$8&amp;$C17&amp;$D$7,[2]!rng_ForecastRowLookup,0),MATCH(N$11,[2]!rng_ForecastColumnLookup,0))</f>
        <v>200.46409119650929</v>
      </c>
      <c r="O17" s="113">
        <f>INDEX([2]!tbl_Forecast,MATCH($D$8&amp;$C17&amp;$D$7,[2]!rng_ForecastRowLookup,0),MATCH(O$11,[2]!rng_ForecastColumnLookup,0))</f>
        <v>199.54195637700533</v>
      </c>
      <c r="P17" s="113">
        <f>INDEX([2]!tbl_Forecast,MATCH($D$8&amp;$C17&amp;$D$7,[2]!rng_ForecastRowLookup,0),MATCH(P$11,[2]!rng_ForecastColumnLookup,0))</f>
        <v>198.62406337767112</v>
      </c>
      <c r="Q17" s="113">
        <f>INDEX([2]!tbl_Forecast,MATCH($D$8&amp;$C17&amp;$D$7,[2]!rng_ForecastRowLookup,0),MATCH(Q$11,[2]!rng_ForecastColumnLookup,0))</f>
        <v>197.71039268613379</v>
      </c>
      <c r="R17" s="113">
        <f>INDEX([2]!tbl_Forecast,MATCH($D$8&amp;$C17&amp;$D$7,[2]!rng_ForecastRowLookup,0),MATCH(R$11,[2]!rng_ForecastColumnLookup,0))</f>
        <v>196.8009248797776</v>
      </c>
      <c r="S17" s="113">
        <f>INDEX([2]!tbl_Forecast,MATCH($D$8&amp;$C17&amp;$D$7,[2]!rng_ForecastRowLookup,0),MATCH(S$11,[2]!rng_ForecastColumnLookup,0))</f>
        <v>195.8956406253306</v>
      </c>
      <c r="T17" s="113">
        <f>INDEX([2]!tbl_Forecast,MATCH($D$8&amp;$C17&amp;$D$7,[2]!rng_ForecastRowLookup,0),MATCH(T$11,[2]!rng_ForecastColumnLookup,0))</f>
        <v>194.99452067845405</v>
      </c>
      <c r="U17" s="113">
        <f>INDEX([2]!tbl_Forecast,MATCH($D$8&amp;$C17&amp;$D$7,[2]!rng_ForecastRowLookup,0),MATCH(U$11,[2]!rng_ForecastColumnLookup,0))</f>
        <v>194.09754588333314</v>
      </c>
      <c r="V17" s="113">
        <f>INDEX([2]!tbl_Forecast,MATCH($D$8&amp;$C17&amp;$D$7,[2]!rng_ForecastRowLookup,0),MATCH(V$11,[2]!rng_ForecastColumnLookup,0))</f>
        <v>193.20469717226982</v>
      </c>
      <c r="W17" s="113">
        <f>INDEX([2]!tbl_Forecast,MATCH($D$8&amp;$C17&amp;$D$7,[2]!rng_ForecastRowLookup,0),MATCH(W$11,[2]!rng_ForecastColumnLookup,0))</f>
        <v>192.31595556527733</v>
      </c>
      <c r="X17" s="113">
        <f>INDEX([2]!tbl_Forecast,MATCH($D$8&amp;$C17&amp;$D$7,[2]!rng_ForecastRowLookup,0),MATCH(X$11,[2]!rng_ForecastColumnLookup,0))</f>
        <v>191.43130216967708</v>
      </c>
      <c r="Y17" s="46"/>
    </row>
    <row r="18" spans="2:25">
      <c r="C18" s="99" t="s">
        <v>403</v>
      </c>
      <c r="E18" s="113">
        <f>INDEX([2]!tbl_Forecast,MATCH($D$8&amp;$C18&amp;$D$7,[2]!rng_ForecastRowLookup,0),MATCH(E$11,[2]!rng_ForecastColumnLookup,0))</f>
        <v>97.115689913224898</v>
      </c>
      <c r="F18" s="113">
        <f>INDEX([2]!tbl_Forecast,MATCH($D$8&amp;$C18&amp;$D$7,[2]!rng_ForecastRowLookup,0),MATCH(F$11,[2]!rng_ForecastColumnLookup,0))</f>
        <v>96.668957739624062</v>
      </c>
      <c r="G18" s="113">
        <f>INDEX([2]!tbl_Forecast,MATCH($D$8&amp;$C18&amp;$D$7,[2]!rng_ForecastRowLookup,0),MATCH(G$11,[2]!rng_ForecastColumnLookup,0))</f>
        <v>96.224280534021787</v>
      </c>
      <c r="H18" s="113">
        <f>INDEX([2]!tbl_Forecast,MATCH($D$8&amp;$C18&amp;$D$7,[2]!rng_ForecastRowLookup,0),MATCH(H$11,[2]!rng_ForecastColumnLookup,0))</f>
        <v>95.781648843565293</v>
      </c>
      <c r="I18" s="113">
        <f>INDEX([2]!tbl_Forecast,MATCH($D$8&amp;$C18&amp;$D$7,[2]!rng_ForecastRowLookup,0),MATCH(I$11,[2]!rng_ForecastColumnLookup,0))</f>
        <v>95.34105325888487</v>
      </c>
      <c r="J18" s="113">
        <f>INDEX([2]!tbl_Forecast,MATCH($D$8&amp;$C18&amp;$D$7,[2]!rng_ForecastRowLookup,0),MATCH(J$11,[2]!rng_ForecastColumnLookup,0))</f>
        <v>94.902484413894001</v>
      </c>
      <c r="K18" s="113">
        <f>INDEX([2]!tbl_Forecast,MATCH($D$8&amp;$C18&amp;$D$7,[2]!rng_ForecastRowLookup,0),MATCH(K$11,[2]!rng_ForecastColumnLookup,0))</f>
        <v>94.465932985590086</v>
      </c>
      <c r="L18" s="113">
        <f>INDEX([2]!tbl_Forecast,MATCH($D$8&amp;$C18&amp;$D$7,[2]!rng_ForecastRowLookup,0),MATCH(L$11,[2]!rng_ForecastColumnLookup,0))</f>
        <v>94.031389693856369</v>
      </c>
      <c r="M18" s="113">
        <f>INDEX([2]!tbl_Forecast,MATCH($D$8&amp;$C18&amp;$D$7,[2]!rng_ForecastRowLookup,0),MATCH(M$11,[2]!rng_ForecastColumnLookup,0))</f>
        <v>93.598845301264618</v>
      </c>
      <c r="N18" s="113">
        <f>INDEX([2]!tbl_Forecast,MATCH($D$8&amp;$C18&amp;$D$7,[2]!rng_ForecastRowLookup,0),MATCH(N$11,[2]!rng_ForecastColumnLookup,0))</f>
        <v>93.168290612878806</v>
      </c>
      <c r="O18" s="113">
        <f>INDEX([2]!tbl_Forecast,MATCH($D$8&amp;$C18&amp;$D$7,[2]!rng_ForecastRowLookup,0),MATCH(O$11,[2]!rng_ForecastColumnLookup,0))</f>
        <v>92.739716476059556</v>
      </c>
      <c r="P18" s="113">
        <f>INDEX([2]!tbl_Forecast,MATCH($D$8&amp;$C18&amp;$D$7,[2]!rng_ForecastRowLookup,0),MATCH(P$11,[2]!rng_ForecastColumnLookup,0))</f>
        <v>92.313113780269674</v>
      </c>
      <c r="Q18" s="113">
        <f>INDEX([2]!tbl_Forecast,MATCH($D$8&amp;$C18&amp;$D$7,[2]!rng_ForecastRowLookup,0),MATCH(Q$11,[2]!rng_ForecastColumnLookup,0))</f>
        <v>91.888473456880433</v>
      </c>
      <c r="R18" s="113">
        <f>INDEX([2]!tbl_Forecast,MATCH($D$8&amp;$C18&amp;$D$7,[2]!rng_ForecastRowLookup,0),MATCH(R$11,[2]!rng_ForecastColumnLookup,0))</f>
        <v>91.465786478978771</v>
      </c>
      <c r="S18" s="113">
        <f>INDEX([2]!tbl_Forecast,MATCH($D$8&amp;$C18&amp;$D$7,[2]!rng_ForecastRowLookup,0),MATCH(S$11,[2]!rng_ForecastColumnLookup,0))</f>
        <v>91.045043861175472</v>
      </c>
      <c r="T18" s="113">
        <f>INDEX([2]!tbl_Forecast,MATCH($D$8&amp;$C18&amp;$D$7,[2]!rng_ForecastRowLookup,0),MATCH(T$11,[2]!rng_ForecastColumnLookup,0))</f>
        <v>90.626236659414062</v>
      </c>
      <c r="U18" s="113">
        <f>INDEX([2]!tbl_Forecast,MATCH($D$8&amp;$C18&amp;$D$7,[2]!rng_ForecastRowLookup,0),MATCH(U$11,[2]!rng_ForecastColumnLookup,0))</f>
        <v>90.209355970780734</v>
      </c>
      <c r="V18" s="113">
        <f>INDEX([2]!tbl_Forecast,MATCH($D$8&amp;$C18&amp;$D$7,[2]!rng_ForecastRowLookup,0),MATCH(V$11,[2]!rng_ForecastColumnLookup,0))</f>
        <v>89.794392933315152</v>
      </c>
      <c r="W18" s="113">
        <f>INDEX([2]!tbl_Forecast,MATCH($D$8&amp;$C18&amp;$D$7,[2]!rng_ForecastRowLookup,0),MATCH(W$11,[2]!rng_ForecastColumnLookup,0))</f>
        <v>89.381338725821905</v>
      </c>
      <c r="X18" s="113">
        <f>INDEX([2]!tbl_Forecast,MATCH($D$8&amp;$C18&amp;$D$7,[2]!rng_ForecastRowLookup,0),MATCH(X$11,[2]!rng_ForecastColumnLookup,0))</f>
        <v>88.97018456768312</v>
      </c>
      <c r="Y18" s="46"/>
    </row>
    <row r="19" spans="2:25">
      <c r="C19" s="99" t="s">
        <v>404</v>
      </c>
      <c r="E19" s="113">
        <f>INDEX([2]!tbl_Forecast,MATCH($D$8&amp;$C19&amp;$D$7,[2]!rng_ForecastRowLookup,0),MATCH(E$11,[2]!rng_ForecastColumnLookup,0))</f>
        <v>109.47966092768364</v>
      </c>
      <c r="F19" s="113">
        <f>INDEX([2]!tbl_Forecast,MATCH($D$8&amp;$C19&amp;$D$7,[2]!rng_ForecastRowLookup,0),MATCH(F$11,[2]!rng_ForecastColumnLookup,0))</f>
        <v>108.97605448741629</v>
      </c>
      <c r="G19" s="113">
        <f>INDEX([2]!tbl_Forecast,MATCH($D$8&amp;$C19&amp;$D$7,[2]!rng_ForecastRowLookup,0),MATCH(G$11,[2]!rng_ForecastColumnLookup,0))</f>
        <v>108.47476463677417</v>
      </c>
      <c r="H19" s="113">
        <f>INDEX([2]!tbl_Forecast,MATCH($D$8&amp;$C19&amp;$D$7,[2]!rng_ForecastRowLookup,0),MATCH(H$11,[2]!rng_ForecastColumnLookup,0))</f>
        <v>107.975780719445</v>
      </c>
      <c r="I19" s="113">
        <f>INDEX([2]!tbl_Forecast,MATCH($D$8&amp;$C19&amp;$D$7,[2]!rng_ForecastRowLookup,0),MATCH(I$11,[2]!rng_ForecastColumnLookup,0))</f>
        <v>107.47909212813555</v>
      </c>
      <c r="J19" s="113">
        <f>INDEX([2]!tbl_Forecast,MATCH($D$8&amp;$C19&amp;$D$7,[2]!rng_ForecastRowLookup,0),MATCH(J$11,[2]!rng_ForecastColumnLookup,0))</f>
        <v>106.98468830434612</v>
      </c>
      <c r="K19" s="113">
        <f>INDEX([2]!tbl_Forecast,MATCH($D$8&amp;$C19&amp;$D$7,[2]!rng_ForecastRowLookup,0),MATCH(K$11,[2]!rng_ForecastColumnLookup,0))</f>
        <v>106.49255873814613</v>
      </c>
      <c r="L19" s="113">
        <f>INDEX([2]!tbl_Forecast,MATCH($D$8&amp;$C19&amp;$D$7,[2]!rng_ForecastRowLookup,0),MATCH(L$11,[2]!rng_ForecastColumnLookup,0))</f>
        <v>106.00269296795065</v>
      </c>
      <c r="M19" s="113">
        <f>INDEX([2]!tbl_Forecast,MATCH($D$8&amp;$C19&amp;$D$7,[2]!rng_ForecastRowLookup,0),MATCH(M$11,[2]!rng_ForecastColumnLookup,0))</f>
        <v>105.51508058029808</v>
      </c>
      <c r="N19" s="113">
        <f>INDEX([2]!tbl_Forecast,MATCH($D$8&amp;$C19&amp;$D$7,[2]!rng_ForecastRowLookup,0),MATCH(N$11,[2]!rng_ForecastColumnLookup,0))</f>
        <v>105.0297112096287</v>
      </c>
      <c r="O19" s="113">
        <f>INDEX([2]!tbl_Forecast,MATCH($D$8&amp;$C19&amp;$D$7,[2]!rng_ForecastRowLookup,0),MATCH(O$11,[2]!rng_ForecastColumnLookup,0))</f>
        <v>104.54657453806439</v>
      </c>
      <c r="P19" s="113">
        <f>INDEX([2]!tbl_Forecast,MATCH($D$8&amp;$C19&amp;$D$7,[2]!rng_ForecastRowLookup,0),MATCH(P$11,[2]!rng_ForecastColumnLookup,0))</f>
        <v>104.0656602951893</v>
      </c>
      <c r="Q19" s="113">
        <f>INDEX([2]!tbl_Forecast,MATCH($D$8&amp;$C19&amp;$D$7,[2]!rng_ForecastRowLookup,0),MATCH(Q$11,[2]!rng_ForecastColumnLookup,0))</f>
        <v>103.58695825783141</v>
      </c>
      <c r="R19" s="113">
        <f>INDEX([2]!tbl_Forecast,MATCH($D$8&amp;$C19&amp;$D$7,[2]!rng_ForecastRowLookup,0),MATCH(R$11,[2]!rng_ForecastColumnLookup,0))</f>
        <v>103.11045824984539</v>
      </c>
      <c r="S19" s="113">
        <f>INDEX([2]!tbl_Forecast,MATCH($D$8&amp;$C19&amp;$D$7,[2]!rng_ForecastRowLookup,0),MATCH(S$11,[2]!rng_ForecastColumnLookup,0))</f>
        <v>102.6361501418961</v>
      </c>
      <c r="T19" s="113">
        <f>INDEX([2]!tbl_Forecast,MATCH($D$8&amp;$C19&amp;$D$7,[2]!rng_ForecastRowLookup,0),MATCH(T$11,[2]!rng_ForecastColumnLookup,0))</f>
        <v>102.16402385124337</v>
      </c>
      <c r="U19" s="113">
        <f>INDEX([2]!tbl_Forecast,MATCH($D$8&amp;$C19&amp;$D$7,[2]!rng_ForecastRowLookup,0),MATCH(U$11,[2]!rng_ForecastColumnLookup,0))</f>
        <v>101.69406934152764</v>
      </c>
      <c r="V19" s="113">
        <f>INDEX([2]!tbl_Forecast,MATCH($D$8&amp;$C19&amp;$D$7,[2]!rng_ForecastRowLookup,0),MATCH(V$11,[2]!rng_ForecastColumnLookup,0))</f>
        <v>101.2262766225566</v>
      </c>
      <c r="W19" s="113">
        <f>INDEX([2]!tbl_Forecast,MATCH($D$8&amp;$C19&amp;$D$7,[2]!rng_ForecastRowLookup,0),MATCH(W$11,[2]!rng_ForecastColumnLookup,0))</f>
        <v>100.76063575009285</v>
      </c>
      <c r="X19" s="113">
        <f>INDEX([2]!tbl_Forecast,MATCH($D$8&amp;$C19&amp;$D$7,[2]!rng_ForecastRowLookup,0),MATCH(X$11,[2]!rng_ForecastColumnLookup,0))</f>
        <v>100.29713682564241</v>
      </c>
      <c r="Y19" s="46"/>
    </row>
    <row r="20" spans="2:25">
      <c r="C20" s="21" t="s">
        <v>405</v>
      </c>
      <c r="E20" s="113">
        <f>INDEX([2]!tbl_Forecast,MATCH($D$8&amp;$C20&amp;$D$7,[2]!rng_ForecastRowLookup,0),MATCH(E$11,[2]!rng_ForecastColumnLookup,0))</f>
        <v>241.11763975818661</v>
      </c>
      <c r="F20" s="113">
        <f>INDEX([2]!tbl_Forecast,MATCH($D$8&amp;$C20&amp;$D$7,[2]!rng_ForecastRowLookup,0),MATCH(F$11,[2]!rng_ForecastColumnLookup,0))</f>
        <v>240.12905743517803</v>
      </c>
      <c r="G20" s="113">
        <f>INDEX([2]!tbl_Forecast,MATCH($D$8&amp;$C20&amp;$D$7,[2]!rng_ForecastRowLookup,0),MATCH(G$11,[2]!rng_ForecastColumnLookup,0))</f>
        <v>239.14452829969383</v>
      </c>
      <c r="H20" s="113">
        <f>INDEX([2]!tbl_Forecast,MATCH($D$8&amp;$C20&amp;$D$7,[2]!rng_ForecastRowLookup,0),MATCH(H$11,[2]!rng_ForecastColumnLookup,0))</f>
        <v>238.16403573366509</v>
      </c>
      <c r="I20" s="113">
        <f>INDEX([2]!tbl_Forecast,MATCH($D$8&amp;$C20&amp;$D$7,[2]!rng_ForecastRowLookup,0),MATCH(I$11,[2]!rng_ForecastColumnLookup,0))</f>
        <v>237.18756318715711</v>
      </c>
      <c r="J20" s="113">
        <f>INDEX([2]!tbl_Forecast,MATCH($D$8&amp;$C20&amp;$D$7,[2]!rng_ForecastRowLookup,0),MATCH(J$11,[2]!rng_ForecastColumnLookup,0))</f>
        <v>236.21509417808971</v>
      </c>
      <c r="K20" s="113">
        <f>INDEX([2]!tbl_Forecast,MATCH($D$8&amp;$C20&amp;$D$7,[2]!rng_ForecastRowLookup,0),MATCH(K$11,[2]!rng_ForecastColumnLookup,0))</f>
        <v>235.24661229195956</v>
      </c>
      <c r="L20" s="113">
        <f>INDEX([2]!tbl_Forecast,MATCH($D$8&amp;$C20&amp;$D$7,[2]!rng_ForecastRowLookup,0),MATCH(L$11,[2]!rng_ForecastColumnLookup,0))</f>
        <v>234.28210118156252</v>
      </c>
      <c r="M20" s="113">
        <f>INDEX([2]!tbl_Forecast,MATCH($D$8&amp;$C20&amp;$D$7,[2]!rng_ForecastRowLookup,0),MATCH(M$11,[2]!rng_ForecastColumnLookup,0))</f>
        <v>233.32154456671807</v>
      </c>
      <c r="N20" s="113">
        <f>INDEX([2]!tbl_Forecast,MATCH($D$8&amp;$C20&amp;$D$7,[2]!rng_ForecastRowLookup,0),MATCH(N$11,[2]!rng_ForecastColumnLookup,0))</f>
        <v>232.36492623399457</v>
      </c>
      <c r="O20" s="113">
        <f>INDEX([2]!tbl_Forecast,MATCH($D$8&amp;$C20&amp;$D$7,[2]!rng_ForecastRowLookup,0),MATCH(O$11,[2]!rng_ForecastColumnLookup,0))</f>
        <v>231.41223003643518</v>
      </c>
      <c r="P20" s="113">
        <f>INDEX([2]!tbl_Forecast,MATCH($D$8&amp;$C20&amp;$D$7,[2]!rng_ForecastRowLookup,0),MATCH(P$11,[2]!rng_ForecastColumnLookup,0))</f>
        <v>230.46343989328579</v>
      </c>
      <c r="Q20" s="113">
        <f>INDEX([2]!tbl_Forecast,MATCH($D$8&amp;$C20&amp;$D$7,[2]!rng_ForecastRowLookup,0),MATCH(Q$11,[2]!rng_ForecastColumnLookup,0))</f>
        <v>229.51853978972335</v>
      </c>
      <c r="R20" s="113">
        <f>INDEX([2]!tbl_Forecast,MATCH($D$8&amp;$C20&amp;$D$7,[2]!rng_ForecastRowLookup,0),MATCH(R$11,[2]!rng_ForecastColumnLookup,0))</f>
        <v>228.57751377658545</v>
      </c>
      <c r="S20" s="113">
        <f>INDEX([2]!tbl_Forecast,MATCH($D$8&amp;$C20&amp;$D$7,[2]!rng_ForecastRowLookup,0),MATCH(S$11,[2]!rng_ForecastColumnLookup,0))</f>
        <v>227.64034597010144</v>
      </c>
      <c r="T20" s="113">
        <f>INDEX([2]!tbl_Forecast,MATCH($D$8&amp;$C20&amp;$D$7,[2]!rng_ForecastRowLookup,0),MATCH(T$11,[2]!rng_ForecastColumnLookup,0))</f>
        <v>226.70702055162403</v>
      </c>
      <c r="U20" s="113">
        <f>INDEX([2]!tbl_Forecast,MATCH($D$8&amp;$C20&amp;$D$7,[2]!rng_ForecastRowLookup,0),MATCH(U$11,[2]!rng_ForecastColumnLookup,0))</f>
        <v>225.77752176736234</v>
      </c>
      <c r="V20" s="113">
        <f>INDEX([2]!tbl_Forecast,MATCH($D$8&amp;$C20&amp;$D$7,[2]!rng_ForecastRowLookup,0),MATCH(V$11,[2]!rng_ForecastColumnLookup,0))</f>
        <v>224.85183392811618</v>
      </c>
      <c r="W20" s="113">
        <f>INDEX([2]!tbl_Forecast,MATCH($D$8&amp;$C20&amp;$D$7,[2]!rng_ForecastRowLookup,0),MATCH(W$11,[2]!rng_ForecastColumnLookup,0))</f>
        <v>223.92994140901092</v>
      </c>
      <c r="X20" s="113">
        <f>INDEX([2]!tbl_Forecast,MATCH($D$8&amp;$C20&amp;$D$7,[2]!rng_ForecastRowLookup,0),MATCH(X$11,[2]!rng_ForecastColumnLookup,0))</f>
        <v>223.01182864923393</v>
      </c>
      <c r="Y20" s="46"/>
    </row>
    <row r="21" spans="2:25">
      <c r="C21" s="21" t="s">
        <v>375</v>
      </c>
      <c r="E21" s="113">
        <f>INDEX([2]!tbl_Forecast,MATCH($D$8&amp;$C21&amp;$D$7,[2]!rng_ForecastRowLookup,0),MATCH(E$11,[2]!rng_ForecastColumnLookup,0))</f>
        <v>122.15340627232256</v>
      </c>
      <c r="F21" s="113">
        <f>INDEX([2]!tbl_Forecast,MATCH($D$8&amp;$C21&amp;$D$7,[2]!rng_ForecastRowLookup,0),MATCH(F$11,[2]!rng_ForecastColumnLookup,0))</f>
        <v>121.65257730660603</v>
      </c>
      <c r="G21" s="113">
        <f>INDEX([2]!tbl_Forecast,MATCH($D$8&amp;$C21&amp;$D$7,[2]!rng_ForecastRowLookup,0),MATCH(G$11,[2]!rng_ForecastColumnLookup,0))</f>
        <v>121.15380173964894</v>
      </c>
      <c r="H21" s="113">
        <f>INDEX([2]!tbl_Forecast,MATCH($D$8&amp;$C21&amp;$D$7,[2]!rng_ForecastRowLookup,0),MATCH(H$11,[2]!rng_ForecastColumnLookup,0))</f>
        <v>120.65707115251638</v>
      </c>
      <c r="I21" s="113">
        <f>INDEX([2]!tbl_Forecast,MATCH($D$8&amp;$C21&amp;$D$7,[2]!rng_ForecastRowLookup,0),MATCH(I$11,[2]!rng_ForecastColumnLookup,0))</f>
        <v>120.16237716079107</v>
      </c>
      <c r="J21" s="113">
        <f>INDEX([2]!tbl_Forecast,MATCH($D$8&amp;$C21&amp;$D$7,[2]!rng_ForecastRowLookup,0),MATCH(J$11,[2]!rng_ForecastColumnLookup,0))</f>
        <v>119.66971141443182</v>
      </c>
      <c r="K21" s="113">
        <f>INDEX([2]!tbl_Forecast,MATCH($D$8&amp;$C21&amp;$D$7,[2]!rng_ForecastRowLookup,0),MATCH(K$11,[2]!rng_ForecastColumnLookup,0))</f>
        <v>119.17906559763266</v>
      </c>
      <c r="L21" s="113">
        <f>INDEX([2]!tbl_Forecast,MATCH($D$8&amp;$C21&amp;$D$7,[2]!rng_ForecastRowLookup,0),MATCH(L$11,[2]!rng_ForecastColumnLookup,0))</f>
        <v>118.69043142868237</v>
      </c>
      <c r="M21" s="113">
        <f>INDEX([2]!tbl_Forecast,MATCH($D$8&amp;$C21&amp;$D$7,[2]!rng_ForecastRowLookup,0),MATCH(M$11,[2]!rng_ForecastColumnLookup,0))</f>
        <v>118.20380065982476</v>
      </c>
      <c r="N21" s="113">
        <f>INDEX([2]!tbl_Forecast,MATCH($D$8&amp;$C21&amp;$D$7,[2]!rng_ForecastRowLookup,0),MATCH(N$11,[2]!rng_ForecastColumnLookup,0))</f>
        <v>117.71916507711948</v>
      </c>
      <c r="O21" s="113">
        <f>INDEX([2]!tbl_Forecast,MATCH($D$8&amp;$C21&amp;$D$7,[2]!rng_ForecastRowLookup,0),MATCH(O$11,[2]!rng_ForecastColumnLookup,0))</f>
        <v>117.23651650030328</v>
      </c>
      <c r="P21" s="113">
        <f>INDEX([2]!tbl_Forecast,MATCH($D$8&amp;$C21&amp;$D$7,[2]!rng_ForecastRowLookup,0),MATCH(P$11,[2]!rng_ForecastColumnLookup,0))</f>
        <v>116.75584678265207</v>
      </c>
      <c r="Q21" s="113">
        <f>INDEX([2]!tbl_Forecast,MATCH($D$8&amp;$C21&amp;$D$7,[2]!rng_ForecastRowLookup,0),MATCH(Q$11,[2]!rng_ForecastColumnLookup,0))</f>
        <v>116.27714781084319</v>
      </c>
      <c r="R21" s="113">
        <f>INDEX([2]!tbl_Forecast,MATCH($D$8&amp;$C21&amp;$D$7,[2]!rng_ForecastRowLookup,0),MATCH(R$11,[2]!rng_ForecastColumnLookup,0))</f>
        <v>115.80041150481873</v>
      </c>
      <c r="S21" s="113">
        <f>INDEX([2]!tbl_Forecast,MATCH($D$8&amp;$C21&amp;$D$7,[2]!rng_ForecastRowLookup,0),MATCH(S$11,[2]!rng_ForecastColumnLookup,0))</f>
        <v>115.32562981764897</v>
      </c>
      <c r="T21" s="113">
        <f>INDEX([2]!tbl_Forecast,MATCH($D$8&amp;$C21&amp;$D$7,[2]!rng_ForecastRowLookup,0),MATCH(T$11,[2]!rng_ForecastColumnLookup,0))</f>
        <v>114.8527947353966</v>
      </c>
      <c r="U21" s="113">
        <f>INDEX([2]!tbl_Forecast,MATCH($D$8&amp;$C21&amp;$D$7,[2]!rng_ForecastRowLookup,0),MATCH(U$11,[2]!rng_ForecastColumnLookup,0))</f>
        <v>114.38189827698147</v>
      </c>
      <c r="V21" s="113">
        <f>INDEX([2]!tbl_Forecast,MATCH($D$8&amp;$C21&amp;$D$7,[2]!rng_ForecastRowLookup,0),MATCH(V$11,[2]!rng_ForecastColumnLookup,0))</f>
        <v>113.91293249404585</v>
      </c>
      <c r="W21" s="113">
        <f>INDEX([2]!tbl_Forecast,MATCH($D$8&amp;$C21&amp;$D$7,[2]!rng_ForecastRowLookup,0),MATCH(W$11,[2]!rng_ForecastColumnLookup,0))</f>
        <v>113.44588947082025</v>
      </c>
      <c r="X21" s="113">
        <f>INDEX([2]!tbl_Forecast,MATCH($D$8&amp;$C21&amp;$D$7,[2]!rng_ForecastRowLookup,0),MATCH(X$11,[2]!rng_ForecastColumnLookup,0))</f>
        <v>112.98076132398991</v>
      </c>
      <c r="Y21" s="46"/>
    </row>
    <row r="22" spans="2:25">
      <c r="C22" s="21" t="s">
        <v>376</v>
      </c>
      <c r="E22" s="113">
        <f>INDEX([2]!tbl_Forecast,MATCH($D$8&amp;$C22&amp;$D$7,[2]!rng_ForecastRowLookup,0),MATCH(E$11,[2]!rng_ForecastColumnLookup,0))</f>
        <v>448.69829599576161</v>
      </c>
      <c r="F22" s="113">
        <f>INDEX([2]!tbl_Forecast,MATCH($D$8&amp;$C22&amp;$D$7,[2]!rng_ForecastRowLookup,0),MATCH(F$11,[2]!rng_ForecastColumnLookup,0))</f>
        <v>447.03811230057732</v>
      </c>
      <c r="G22" s="113">
        <f>INDEX([2]!tbl_Forecast,MATCH($D$8&amp;$C22&amp;$D$7,[2]!rng_ForecastRowLookup,0),MATCH(G$11,[2]!rng_ForecastColumnLookup,0))</f>
        <v>445.3840712850652</v>
      </c>
      <c r="H22" s="113">
        <f>INDEX([2]!tbl_Forecast,MATCH($D$8&amp;$C22&amp;$D$7,[2]!rng_ForecastRowLookup,0),MATCH(H$11,[2]!rng_ForecastColumnLookup,0))</f>
        <v>443.73615022131042</v>
      </c>
      <c r="I22" s="113">
        <f>INDEX([2]!tbl_Forecast,MATCH($D$8&amp;$C22&amp;$D$7,[2]!rng_ForecastRowLookup,0),MATCH(I$11,[2]!rng_ForecastColumnLookup,0))</f>
        <v>442.09432646549152</v>
      </c>
      <c r="J22" s="113">
        <f>INDEX([2]!tbl_Forecast,MATCH($D$8&amp;$C22&amp;$D$7,[2]!rng_ForecastRowLookup,0),MATCH(J$11,[2]!rng_ForecastColumnLookup,0))</f>
        <v>440.45857745756916</v>
      </c>
      <c r="K22" s="113">
        <f>INDEX([2]!tbl_Forecast,MATCH($D$8&amp;$C22&amp;$D$7,[2]!rng_ForecastRowLookup,0),MATCH(K$11,[2]!rng_ForecastColumnLookup,0))</f>
        <v>438.82888072097626</v>
      </c>
      <c r="L22" s="113">
        <f>INDEX([2]!tbl_Forecast,MATCH($D$8&amp;$C22&amp;$D$7,[2]!rng_ForecastRowLookup,0),MATCH(L$11,[2]!rng_ForecastColumnLookup,0))</f>
        <v>437.2052138623086</v>
      </c>
      <c r="M22" s="113">
        <f>INDEX([2]!tbl_Forecast,MATCH($D$8&amp;$C22&amp;$D$7,[2]!rng_ForecastRowLookup,0),MATCH(M$11,[2]!rng_ForecastColumnLookup,0))</f>
        <v>435.58755457101802</v>
      </c>
      <c r="N22" s="113">
        <f>INDEX([2]!tbl_Forecast,MATCH($D$8&amp;$C22&amp;$D$7,[2]!rng_ForecastRowLookup,0),MATCH(N$11,[2]!rng_ForecastColumnLookup,0))</f>
        <v>433.97588061910528</v>
      </c>
      <c r="O22" s="113">
        <f>INDEX([2]!tbl_Forecast,MATCH($D$8&amp;$C22&amp;$D$7,[2]!rng_ForecastRowLookup,0),MATCH(O$11,[2]!rng_ForecastColumnLookup,0))</f>
        <v>432.37016986081449</v>
      </c>
      <c r="P22" s="113">
        <f>INDEX([2]!tbl_Forecast,MATCH($D$8&amp;$C22&amp;$D$7,[2]!rng_ForecastRowLookup,0),MATCH(P$11,[2]!rng_ForecastColumnLookup,0))</f>
        <v>430.77040023232951</v>
      </c>
      <c r="Q22" s="113">
        <f>INDEX([2]!tbl_Forecast,MATCH($D$8&amp;$C22&amp;$D$7,[2]!rng_ForecastRowLookup,0),MATCH(Q$11,[2]!rng_ForecastColumnLookup,0))</f>
        <v>429.17654975146979</v>
      </c>
      <c r="R22" s="113">
        <f>INDEX([2]!tbl_Forecast,MATCH($D$8&amp;$C22&amp;$D$7,[2]!rng_ForecastRowLookup,0),MATCH(R$11,[2]!rng_ForecastColumnLookup,0))</f>
        <v>427.58859651738936</v>
      </c>
      <c r="S22" s="113">
        <f>INDEX([2]!tbl_Forecast,MATCH($D$8&amp;$C22&amp;$D$7,[2]!rng_ForecastRowLookup,0),MATCH(S$11,[2]!rng_ForecastColumnLookup,0))</f>
        <v>426.00651871027503</v>
      </c>
      <c r="T22" s="113">
        <f>INDEX([2]!tbl_Forecast,MATCH($D$8&amp;$C22&amp;$D$7,[2]!rng_ForecastRowLookup,0),MATCH(T$11,[2]!rng_ForecastColumnLookup,0))</f>
        <v>424.43029459104702</v>
      </c>
      <c r="U22" s="113">
        <f>INDEX([2]!tbl_Forecast,MATCH($D$8&amp;$C22&amp;$D$7,[2]!rng_ForecastRowLookup,0),MATCH(U$11,[2]!rng_ForecastColumnLookup,0))</f>
        <v>422.85990250106011</v>
      </c>
      <c r="V22" s="113">
        <f>INDEX([2]!tbl_Forecast,MATCH($D$8&amp;$C22&amp;$D$7,[2]!rng_ForecastRowLookup,0),MATCH(V$11,[2]!rng_ForecastColumnLookup,0))</f>
        <v>421.2953208618062</v>
      </c>
      <c r="W22" s="113">
        <f>INDEX([2]!tbl_Forecast,MATCH($D$8&amp;$C22&amp;$D$7,[2]!rng_ForecastRowLookup,0),MATCH(W$11,[2]!rng_ForecastColumnLookup,0))</f>
        <v>419.73652817461749</v>
      </c>
      <c r="X22" s="113">
        <f>INDEX([2]!tbl_Forecast,MATCH($D$8&amp;$C22&amp;$D$7,[2]!rng_ForecastRowLookup,0),MATCH(X$11,[2]!rng_ForecastColumnLookup,0))</f>
        <v>418.18350302037135</v>
      </c>
      <c r="Y22" s="46"/>
    </row>
    <row r="23" spans="2:25">
      <c r="C23" s="21" t="s">
        <v>377</v>
      </c>
      <c r="E23" s="113">
        <f>INDEX([2]!tbl_Forecast,MATCH($D$8&amp;$C23&amp;$D$7,[2]!rng_ForecastRowLookup,0),MATCH(E$11,[2]!rng_ForecastColumnLookup,0))</f>
        <v>53.720939527021244</v>
      </c>
      <c r="F23" s="113">
        <f>INDEX([2]!tbl_Forecast,MATCH($D$8&amp;$C23&amp;$D$7,[2]!rng_ForecastRowLookup,0),MATCH(F$11,[2]!rng_ForecastColumnLookup,0))</f>
        <v>53.237451071278059</v>
      </c>
      <c r="G23" s="113">
        <f>INDEX([2]!tbl_Forecast,MATCH($D$8&amp;$C23&amp;$D$7,[2]!rng_ForecastRowLookup,0),MATCH(G$11,[2]!rng_ForecastColumnLookup,0))</f>
        <v>52.758314011636557</v>
      </c>
      <c r="H23" s="113">
        <f>INDEX([2]!tbl_Forecast,MATCH($D$8&amp;$C23&amp;$D$7,[2]!rng_ForecastRowLookup,0),MATCH(H$11,[2]!rng_ForecastColumnLookup,0))</f>
        <v>52.283489185531828</v>
      </c>
      <c r="I23" s="113">
        <f>INDEX([2]!tbl_Forecast,MATCH($D$8&amp;$C23&amp;$D$7,[2]!rng_ForecastRowLookup,0),MATCH(I$11,[2]!rng_ForecastColumnLookup,0))</f>
        <v>51.812937782862043</v>
      </c>
      <c r="J23" s="113">
        <f>INDEX([2]!tbl_Forecast,MATCH($D$8&amp;$C23&amp;$D$7,[2]!rng_ForecastRowLookup,0),MATCH(J$11,[2]!rng_ForecastColumnLookup,0))</f>
        <v>51.346621342816277</v>
      </c>
      <c r="K23" s="113">
        <f>INDEX([2]!tbl_Forecast,MATCH($D$8&amp;$C23&amp;$D$7,[2]!rng_ForecastRowLookup,0),MATCH(K$11,[2]!rng_ForecastColumnLookup,0))</f>
        <v>50.884501750730934</v>
      </c>
      <c r="L23" s="113">
        <f>INDEX([2]!tbl_Forecast,MATCH($D$8&amp;$C23&amp;$D$7,[2]!rng_ForecastRowLookup,0),MATCH(L$11,[2]!rng_ForecastColumnLookup,0))</f>
        <v>50.426541234974358</v>
      </c>
      <c r="M23" s="113">
        <f>INDEX([2]!tbl_Forecast,MATCH($D$8&amp;$C23&amp;$D$7,[2]!rng_ForecastRowLookup,0),MATCH(M$11,[2]!rng_ForecastColumnLookup,0))</f>
        <v>49.97270236385959</v>
      </c>
      <c r="N23" s="113">
        <f>INDEX([2]!tbl_Forecast,MATCH($D$8&amp;$C23&amp;$D$7,[2]!rng_ForecastRowLookup,0),MATCH(N$11,[2]!rng_ForecastColumnLookup,0))</f>
        <v>49.522948042584851</v>
      </c>
      <c r="O23" s="113">
        <f>INDEX([2]!tbl_Forecast,MATCH($D$8&amp;$C23&amp;$D$7,[2]!rng_ForecastRowLookup,0),MATCH(O$11,[2]!rng_ForecastColumnLookup,0))</f>
        <v>49.077241510201581</v>
      </c>
      <c r="P23" s="113">
        <f>INDEX([2]!tbl_Forecast,MATCH($D$8&amp;$C23&amp;$D$7,[2]!rng_ForecastRowLookup,0),MATCH(P$11,[2]!rng_ForecastColumnLookup,0))</f>
        <v>48.635546336609778</v>
      </c>
      <c r="Q23" s="113">
        <f>INDEX([2]!tbl_Forecast,MATCH($D$8&amp;$C23&amp;$D$7,[2]!rng_ForecastRowLookup,0),MATCH(Q$11,[2]!rng_ForecastColumnLookup,0))</f>
        <v>48.197826419580288</v>
      </c>
      <c r="R23" s="113">
        <f>INDEX([2]!tbl_Forecast,MATCH($D$8&amp;$C23&amp;$D$7,[2]!rng_ForecastRowLookup,0),MATCH(R$11,[2]!rng_ForecastColumnLookup,0))</f>
        <v>47.76404598180406</v>
      </c>
      <c r="S23" s="113">
        <f>INDEX([2]!tbl_Forecast,MATCH($D$8&amp;$C23&amp;$D$7,[2]!rng_ForecastRowLookup,0),MATCH(S$11,[2]!rng_ForecastColumnLookup,0))</f>
        <v>47.33416956796782</v>
      </c>
      <c r="T23" s="113">
        <f>INDEX([2]!tbl_Forecast,MATCH($D$8&amp;$C23&amp;$D$7,[2]!rng_ForecastRowLookup,0),MATCH(T$11,[2]!rng_ForecastColumnLookup,0))</f>
        <v>46.908162041856116</v>
      </c>
      <c r="U23" s="113">
        <f>INDEX([2]!tbl_Forecast,MATCH($D$8&amp;$C23&amp;$D$7,[2]!rng_ForecastRowLookup,0),MATCH(U$11,[2]!rng_ForecastColumnLookup,0))</f>
        <v>46.485988583479411</v>
      </c>
      <c r="V23" s="113">
        <f>INDEX([2]!tbl_Forecast,MATCH($D$8&amp;$C23&amp;$D$7,[2]!rng_ForecastRowLookup,0),MATCH(V$11,[2]!rng_ForecastColumnLookup,0))</f>
        <v>46.067614686228097</v>
      </c>
      <c r="W23" s="113">
        <f>INDEX([2]!tbl_Forecast,MATCH($D$8&amp;$C23&amp;$D$7,[2]!rng_ForecastRowLookup,0),MATCH(W$11,[2]!rng_ForecastColumnLookup,0))</f>
        <v>45.653006154052044</v>
      </c>
      <c r="X23" s="113">
        <f>INDEX([2]!tbl_Forecast,MATCH($D$8&amp;$C23&amp;$D$7,[2]!rng_ForecastRowLookup,0),MATCH(X$11,[2]!rng_ForecastColumnLookup,0))</f>
        <v>45.242129098665572</v>
      </c>
      <c r="Y23" s="46"/>
    </row>
    <row r="24" spans="2:25">
      <c r="C24" s="21" t="s">
        <v>406</v>
      </c>
      <c r="E24" s="113">
        <f>INDEX([2]!tbl_Forecast,MATCH($D$8&amp;$C24&amp;$D$7,[2]!rng_ForecastRowLookup,0),MATCH(E$11,[2]!rng_ForecastColumnLookup,0))</f>
        <v>22.491017060912501</v>
      </c>
      <c r="F24" s="113">
        <f>INDEX([2]!tbl_Forecast,MATCH($D$8&amp;$C24&amp;$D$7,[2]!rng_ForecastRowLookup,0),MATCH(F$11,[2]!rng_ForecastColumnLookup,0))</f>
        <v>22.384859460384995</v>
      </c>
      <c r="G24" s="113">
        <f>INDEX([2]!tbl_Forecast,MATCH($D$8&amp;$C24&amp;$D$7,[2]!rng_ForecastRowLookup,0),MATCH(G$11,[2]!rng_ForecastColumnLookup,0))</f>
        <v>22.279202923731983</v>
      </c>
      <c r="H24" s="113">
        <f>INDEX([2]!tbl_Forecast,MATCH($D$8&amp;$C24&amp;$D$7,[2]!rng_ForecastRowLookup,0),MATCH(H$11,[2]!rng_ForecastColumnLookup,0))</f>
        <v>22.174045085931969</v>
      </c>
      <c r="I24" s="113">
        <f>INDEX([2]!tbl_Forecast,MATCH($D$8&amp;$C24&amp;$D$7,[2]!rng_ForecastRowLookup,0),MATCH(I$11,[2]!rng_ForecastColumnLookup,0))</f>
        <v>22.069383593126368</v>
      </c>
      <c r="J24" s="113">
        <f>INDEX([2]!tbl_Forecast,MATCH($D$8&amp;$C24&amp;$D$7,[2]!rng_ForecastRowLookup,0),MATCH(J$11,[2]!rng_ForecastColumnLookup,0))</f>
        <v>21.965216102566814</v>
      </c>
      <c r="K24" s="113">
        <f>INDEX([2]!tbl_Forecast,MATCH($D$8&amp;$C24&amp;$D$7,[2]!rng_ForecastRowLookup,0),MATCH(K$11,[2]!rng_ForecastColumnLookup,0))</f>
        <v>21.8615402825627</v>
      </c>
      <c r="L24" s="113">
        <f>INDEX([2]!tbl_Forecast,MATCH($D$8&amp;$C24&amp;$D$7,[2]!rng_ForecastRowLookup,0),MATCH(L$11,[2]!rng_ForecastColumnLookup,0))</f>
        <v>21.758353812429004</v>
      </c>
      <c r="M24" s="113">
        <f>INDEX([2]!tbl_Forecast,MATCH($D$8&amp;$C24&amp;$D$7,[2]!rng_ForecastRowLookup,0),MATCH(M$11,[2]!rng_ForecastColumnLookup,0))</f>
        <v>21.655654382434342</v>
      </c>
      <c r="N24" s="113">
        <f>INDEX([2]!tbl_Forecast,MATCH($D$8&amp;$C24&amp;$D$7,[2]!rng_ForecastRowLookup,0),MATCH(N$11,[2]!rng_ForecastColumnLookup,0))</f>
        <v>21.553439693749251</v>
      </c>
      <c r="O24" s="113">
        <f>INDEX([2]!tbl_Forecast,MATCH($D$8&amp;$C24&amp;$D$7,[2]!rng_ForecastRowLookup,0),MATCH(O$11,[2]!rng_ForecastColumnLookup,0))</f>
        <v>21.451707458394754</v>
      </c>
      <c r="P24" s="113">
        <f>INDEX([2]!tbl_Forecast,MATCH($D$8&amp;$C24&amp;$D$7,[2]!rng_ForecastRowLookup,0),MATCH(P$11,[2]!rng_ForecastColumnLookup,0))</f>
        <v>21.350455399191134</v>
      </c>
      <c r="Q24" s="113">
        <f>INDEX([2]!tbl_Forecast,MATCH($D$8&amp;$C24&amp;$D$7,[2]!rng_ForecastRowLookup,0),MATCH(Q$11,[2]!rng_ForecastColumnLookup,0))</f>
        <v>21.249681249706953</v>
      </c>
      <c r="R24" s="113">
        <f>INDEX([2]!tbl_Forecast,MATCH($D$8&amp;$C24&amp;$D$7,[2]!rng_ForecastRowLookup,0),MATCH(R$11,[2]!rng_ForecastColumnLookup,0))</f>
        <v>21.149382754208336</v>
      </c>
      <c r="S24" s="113">
        <f>INDEX([2]!tbl_Forecast,MATCH($D$8&amp;$C24&amp;$D$7,[2]!rng_ForecastRowLookup,0),MATCH(S$11,[2]!rng_ForecastColumnLookup,0))</f>
        <v>21.049557667608472</v>
      </c>
      <c r="T24" s="113">
        <f>INDEX([2]!tbl_Forecast,MATCH($D$8&amp;$C24&amp;$D$7,[2]!rng_ForecastRowLookup,0),MATCH(T$11,[2]!rng_ForecastColumnLookup,0))</f>
        <v>20.950203755417366</v>
      </c>
      <c r="U24" s="113">
        <f>INDEX([2]!tbl_Forecast,MATCH($D$8&amp;$C24&amp;$D$7,[2]!rng_ForecastRowLookup,0),MATCH(U$11,[2]!rng_ForecastColumnLookup,0))</f>
        <v>20.851318793691796</v>
      </c>
      <c r="V24" s="113">
        <f>INDEX([2]!tbl_Forecast,MATCH($D$8&amp;$C24&amp;$D$7,[2]!rng_ForecastRowLookup,0),MATCH(V$11,[2]!rng_ForecastColumnLookup,0))</f>
        <v>20.75290056898557</v>
      </c>
      <c r="W24" s="113">
        <f>INDEX([2]!tbl_Forecast,MATCH($D$8&amp;$C24&amp;$D$7,[2]!rng_ForecastRowLookup,0),MATCH(W$11,[2]!rng_ForecastColumnLookup,0))</f>
        <v>20.654946878299963</v>
      </c>
      <c r="X24" s="113">
        <f>INDEX([2]!tbl_Forecast,MATCH($D$8&amp;$C24&amp;$D$7,[2]!rng_ForecastRowLookup,0),MATCH(X$11,[2]!rng_ForecastColumnLookup,0))</f>
        <v>20.557455529034385</v>
      </c>
      <c r="Y24" s="46"/>
    </row>
    <row r="25" spans="2:25">
      <c r="C25" s="21" t="s">
        <v>378</v>
      </c>
      <c r="E25" s="113">
        <f>INDEX([2]!tbl_Forecast,MATCH($D$8&amp;$C25&amp;$D$7,[2]!rng_ForecastRowLookup,0),MATCH(E$11,[2]!rng_ForecastColumnLookup,0))</f>
        <v>51.550857208753726</v>
      </c>
      <c r="F25" s="113">
        <f>INDEX([2]!tbl_Forecast,MATCH($D$8&amp;$C25&amp;$D$7,[2]!rng_ForecastRowLookup,0),MATCH(F$11,[2]!rng_ForecastColumnLookup,0))</f>
        <v>51.307537162728408</v>
      </c>
      <c r="G25" s="113">
        <f>INDEX([2]!tbl_Forecast,MATCH($D$8&amp;$C25&amp;$D$7,[2]!rng_ForecastRowLookup,0),MATCH(G$11,[2]!rng_ForecastColumnLookup,0))</f>
        <v>51.065365587320336</v>
      </c>
      <c r="H25" s="113">
        <f>INDEX([2]!tbl_Forecast,MATCH($D$8&amp;$C25&amp;$D$7,[2]!rng_ForecastRowLookup,0),MATCH(H$11,[2]!rng_ForecastColumnLookup,0))</f>
        <v>50.824337061748189</v>
      </c>
      <c r="I25" s="113">
        <f>INDEX([2]!tbl_Forecast,MATCH($D$8&amp;$C25&amp;$D$7,[2]!rng_ForecastRowLookup,0),MATCH(I$11,[2]!rng_ForecastColumnLookup,0))</f>
        <v>50.584446190816735</v>
      </c>
      <c r="J25" s="113">
        <f>INDEX([2]!tbl_Forecast,MATCH($D$8&amp;$C25&amp;$D$7,[2]!rng_ForecastRowLookup,0),MATCH(J$11,[2]!rng_ForecastColumnLookup,0))</f>
        <v>50.345687604796083</v>
      </c>
      <c r="K25" s="113">
        <f>INDEX([2]!tbl_Forecast,MATCH($D$8&amp;$C25&amp;$D$7,[2]!rng_ForecastRowLookup,0),MATCH(K$11,[2]!rng_ForecastColumnLookup,0))</f>
        <v>50.108055959301453</v>
      </c>
      <c r="L25" s="113">
        <f>INDEX([2]!tbl_Forecast,MATCH($D$8&amp;$C25&amp;$D$7,[2]!rng_ForecastRowLookup,0),MATCH(L$11,[2]!rng_ForecastColumnLookup,0))</f>
        <v>49.871545935173543</v>
      </c>
      <c r="M25" s="113">
        <f>INDEX([2]!tbl_Forecast,MATCH($D$8&amp;$C25&amp;$D$7,[2]!rng_ForecastRowLookup,0),MATCH(M$11,[2]!rng_ForecastColumnLookup,0))</f>
        <v>49.636152238359529</v>
      </c>
      <c r="N25" s="113">
        <f>INDEX([2]!tbl_Forecast,MATCH($D$8&amp;$C25&amp;$D$7,[2]!rng_ForecastRowLookup,0),MATCH(N$11,[2]!rng_ForecastColumnLookup,0))</f>
        <v>49.40186959979448</v>
      </c>
      <c r="O25" s="113">
        <f>INDEX([2]!tbl_Forecast,MATCH($D$8&amp;$C25&amp;$D$7,[2]!rng_ForecastRowLookup,0),MATCH(O$11,[2]!rng_ForecastColumnLookup,0))</f>
        <v>49.168692775283453</v>
      </c>
      <c r="P25" s="113">
        <f>INDEX([2]!tbl_Forecast,MATCH($D$8&amp;$C25&amp;$D$7,[2]!rng_ForecastRowLookup,0),MATCH(P$11,[2]!rng_ForecastColumnLookup,0))</f>
        <v>48.936616545384119</v>
      </c>
      <c r="Q25" s="113">
        <f>INDEX([2]!tbl_Forecast,MATCH($D$8&amp;$C25&amp;$D$7,[2]!rng_ForecastRowLookup,0),MATCH(Q$11,[2]!rng_ForecastColumnLookup,0))</f>
        <v>48.705635715289908</v>
      </c>
      <c r="R25" s="113">
        <f>INDEX([2]!tbl_Forecast,MATCH($D$8&amp;$C25&amp;$D$7,[2]!rng_ForecastRowLookup,0),MATCH(R$11,[2]!rng_ForecastColumnLookup,0))</f>
        <v>48.475745114713739</v>
      </c>
      <c r="S25" s="113">
        <f>INDEX([2]!tbl_Forecast,MATCH($D$8&amp;$C25&amp;$D$7,[2]!rng_ForecastRowLookup,0),MATCH(S$11,[2]!rng_ForecastColumnLookup,0))</f>
        <v>48.246939597772297</v>
      </c>
      <c r="T25" s="113">
        <f>INDEX([2]!tbl_Forecast,MATCH($D$8&amp;$C25&amp;$D$7,[2]!rng_ForecastRowLookup,0),MATCH(T$11,[2]!rng_ForecastColumnLookup,0))</f>
        <v>48.019214042870807</v>
      </c>
      <c r="U25" s="113">
        <f>INDEX([2]!tbl_Forecast,MATCH($D$8&amp;$C25&amp;$D$7,[2]!rng_ForecastRowLookup,0),MATCH(U$11,[2]!rng_ForecastColumnLookup,0))</f>
        <v>47.792563352588466</v>
      </c>
      <c r="V25" s="113">
        <f>INDEX([2]!tbl_Forecast,MATCH($D$8&amp;$C25&amp;$D$7,[2]!rng_ForecastRowLookup,0),MATCH(V$11,[2]!rng_ForecastColumnLookup,0))</f>
        <v>47.56698245356425</v>
      </c>
      <c r="W25" s="113">
        <f>INDEX([2]!tbl_Forecast,MATCH($D$8&amp;$C25&amp;$D$7,[2]!rng_ForecastRowLookup,0),MATCH(W$11,[2]!rng_ForecastColumnLookup,0))</f>
        <v>47.342466296383435</v>
      </c>
      <c r="X25" s="113">
        <f>INDEX([2]!tbl_Forecast,MATCH($D$8&amp;$C25&amp;$D$7,[2]!rng_ForecastRowLookup,0),MATCH(X$11,[2]!rng_ForecastColumnLookup,0))</f>
        <v>47.119009855464505</v>
      </c>
      <c r="Y25" s="46"/>
    </row>
    <row r="26" spans="2:25">
      <c r="C26" s="21" t="s">
        <v>379</v>
      </c>
      <c r="E26" s="113">
        <f>INDEX([2]!tbl_Forecast,MATCH($D$8&amp;$C26&amp;$D$7,[2]!rng_ForecastRowLookup,0),MATCH(E$11,[2]!rng_ForecastColumnLookup,0))</f>
        <v>170.15189589049527</v>
      </c>
      <c r="F26" s="113">
        <f>INDEX([2]!tbl_Forecast,MATCH($D$8&amp;$C26&amp;$D$7,[2]!rng_ForecastRowLookup,0),MATCH(F$11,[2]!rng_ForecastColumnLookup,0))</f>
        <v>169.74353134035809</v>
      </c>
      <c r="G26" s="113">
        <f>INDEX([2]!tbl_Forecast,MATCH($D$8&amp;$C26&amp;$D$7,[2]!rng_ForecastRowLookup,0),MATCH(G$11,[2]!rng_ForecastColumnLookup,0))</f>
        <v>169.33614686514122</v>
      </c>
      <c r="H26" s="113">
        <f>INDEX([2]!tbl_Forecast,MATCH($D$8&amp;$C26&amp;$D$7,[2]!rng_ForecastRowLookup,0),MATCH(H$11,[2]!rng_ForecastColumnLookup,0))</f>
        <v>168.92974011266489</v>
      </c>
      <c r="I26" s="113">
        <f>INDEX([2]!tbl_Forecast,MATCH($D$8&amp;$C26&amp;$D$7,[2]!rng_ForecastRowLookup,0),MATCH(I$11,[2]!rng_ForecastColumnLookup,0))</f>
        <v>168.52430873639449</v>
      </c>
      <c r="J26" s="113">
        <f>INDEX([2]!tbl_Forecast,MATCH($D$8&amp;$C26&amp;$D$7,[2]!rng_ForecastRowLookup,0),MATCH(J$11,[2]!rng_ForecastColumnLookup,0))</f>
        <v>168.11985039542716</v>
      </c>
      <c r="K26" s="113">
        <f>INDEX([2]!tbl_Forecast,MATCH($D$8&amp;$C26&amp;$D$7,[2]!rng_ForecastRowLookup,0),MATCH(K$11,[2]!rng_ForecastColumnLookup,0))</f>
        <v>167.71636275447813</v>
      </c>
      <c r="L26" s="113">
        <f>INDEX([2]!tbl_Forecast,MATCH($D$8&amp;$C26&amp;$D$7,[2]!rng_ForecastRowLookup,0),MATCH(L$11,[2]!rng_ForecastColumnLookup,0))</f>
        <v>167.31384348386743</v>
      </c>
      <c r="M26" s="113">
        <f>INDEX([2]!tbl_Forecast,MATCH($D$8&amp;$C26&amp;$D$7,[2]!rng_ForecastRowLookup,0),MATCH(M$11,[2]!rng_ForecastColumnLookup,0))</f>
        <v>166.91229025950614</v>
      </c>
      <c r="N26" s="113">
        <f>INDEX([2]!tbl_Forecast,MATCH($D$8&amp;$C26&amp;$D$7,[2]!rng_ForecastRowLookup,0),MATCH(N$11,[2]!rng_ForecastColumnLookup,0))</f>
        <v>166.51170076288332</v>
      </c>
      <c r="O26" s="113">
        <f>INDEX([2]!tbl_Forecast,MATCH($D$8&amp;$C26&amp;$D$7,[2]!rng_ForecastRowLookup,0),MATCH(O$11,[2]!rng_ForecastColumnLookup,0))</f>
        <v>166.11207268105238</v>
      </c>
      <c r="P26" s="113">
        <f>INDEX([2]!tbl_Forecast,MATCH($D$8&amp;$C26&amp;$D$7,[2]!rng_ForecastRowLookup,0),MATCH(P$11,[2]!rng_ForecastColumnLookup,0))</f>
        <v>165.7134037066179</v>
      </c>
      <c r="Q26" s="113">
        <f>INDEX([2]!tbl_Forecast,MATCH($D$8&amp;$C26&amp;$D$7,[2]!rng_ForecastRowLookup,0),MATCH(Q$11,[2]!rng_ForecastColumnLookup,0))</f>
        <v>165.31569153772202</v>
      </c>
      <c r="R26" s="113">
        <f>INDEX([2]!tbl_Forecast,MATCH($D$8&amp;$C26&amp;$D$7,[2]!rng_ForecastRowLookup,0),MATCH(R$11,[2]!rng_ForecastColumnLookup,0))</f>
        <v>164.91893387803151</v>
      </c>
      <c r="S26" s="113">
        <f>INDEX([2]!tbl_Forecast,MATCH($D$8&amp;$C26&amp;$D$7,[2]!rng_ForecastRowLookup,0),MATCH(S$11,[2]!rng_ForecastColumnLookup,0))</f>
        <v>164.52312843672422</v>
      </c>
      <c r="T26" s="113">
        <f>INDEX([2]!tbl_Forecast,MATCH($D$8&amp;$C26&amp;$D$7,[2]!rng_ForecastRowLookup,0),MATCH(T$11,[2]!rng_ForecastColumnLookup,0))</f>
        <v>164.12827292847609</v>
      </c>
      <c r="U26" s="113">
        <f>INDEX([2]!tbl_Forecast,MATCH($D$8&amp;$C26&amp;$D$7,[2]!rng_ForecastRowLookup,0),MATCH(U$11,[2]!rng_ForecastColumnLookup,0))</f>
        <v>163.73436507344778</v>
      </c>
      <c r="V26" s="113">
        <f>INDEX([2]!tbl_Forecast,MATCH($D$8&amp;$C26&amp;$D$7,[2]!rng_ForecastRowLookup,0),MATCH(V$11,[2]!rng_ForecastColumnLookup,0))</f>
        <v>163.3414025972715</v>
      </c>
      <c r="W26" s="113">
        <f>INDEX([2]!tbl_Forecast,MATCH($D$8&amp;$C26&amp;$D$7,[2]!rng_ForecastRowLookup,0),MATCH(W$11,[2]!rng_ForecastColumnLookup,0))</f>
        <v>162.94938323103807</v>
      </c>
      <c r="X26" s="113">
        <f>INDEX([2]!tbl_Forecast,MATCH($D$8&amp;$C26&amp;$D$7,[2]!rng_ForecastRowLookup,0),MATCH(X$11,[2]!rng_ForecastColumnLookup,0))</f>
        <v>162.55830471128357</v>
      </c>
      <c r="Y26" s="46"/>
    </row>
    <row r="27" spans="2:25">
      <c r="C27" s="21" t="s">
        <v>380</v>
      </c>
      <c r="E27" s="113">
        <f>INDEX([2]!tbl_Forecast,MATCH($D$8&amp;$C27&amp;$D$7,[2]!rng_ForecastRowLookup,0),MATCH(E$11,[2]!rng_ForecastColumnLookup,0))</f>
        <v>105.02947953487826</v>
      </c>
      <c r="F27" s="113">
        <f>INDEX([2]!tbl_Forecast,MATCH($D$8&amp;$C27&amp;$D$7,[2]!rng_ForecastRowLookup,0),MATCH(F$11,[2]!rng_ForecastColumnLookup,0))</f>
        <v>104.80891762785501</v>
      </c>
      <c r="G27" s="113">
        <f>INDEX([2]!tbl_Forecast,MATCH($D$8&amp;$C27&amp;$D$7,[2]!rng_ForecastRowLookup,0),MATCH(G$11,[2]!rng_ForecastColumnLookup,0))</f>
        <v>104.58881890083651</v>
      </c>
      <c r="H27" s="113">
        <f>INDEX([2]!tbl_Forecast,MATCH($D$8&amp;$C27&amp;$D$7,[2]!rng_ForecastRowLookup,0),MATCH(H$11,[2]!rng_ForecastColumnLookup,0))</f>
        <v>104.36918238114475</v>
      </c>
      <c r="I27" s="113">
        <f>INDEX([2]!tbl_Forecast,MATCH($D$8&amp;$C27&amp;$D$7,[2]!rng_ForecastRowLookup,0),MATCH(I$11,[2]!rng_ForecastColumnLookup,0))</f>
        <v>104.15000709814436</v>
      </c>
      <c r="J27" s="113">
        <f>INDEX([2]!tbl_Forecast,MATCH($D$8&amp;$C27&amp;$D$7,[2]!rng_ForecastRowLookup,0),MATCH(J$11,[2]!rng_ForecastColumnLookup,0))</f>
        <v>103.93129208323826</v>
      </c>
      <c r="K27" s="113">
        <f>INDEX([2]!tbl_Forecast,MATCH($D$8&amp;$C27&amp;$D$7,[2]!rng_ForecastRowLookup,0),MATCH(K$11,[2]!rng_ForecastColumnLookup,0))</f>
        <v>103.71303636986346</v>
      </c>
      <c r="L27" s="113">
        <f>INDEX([2]!tbl_Forecast,MATCH($D$8&amp;$C27&amp;$D$7,[2]!rng_ForecastRowLookup,0),MATCH(L$11,[2]!rng_ForecastColumnLookup,0))</f>
        <v>103.49523899348674</v>
      </c>
      <c r="M27" s="113">
        <f>INDEX([2]!tbl_Forecast,MATCH($D$8&amp;$C27&amp;$D$7,[2]!rng_ForecastRowLookup,0),MATCH(M$11,[2]!rng_ForecastColumnLookup,0))</f>
        <v>103.27789899160042</v>
      </c>
      <c r="N27" s="113">
        <f>INDEX([2]!tbl_Forecast,MATCH($D$8&amp;$C27&amp;$D$7,[2]!rng_ForecastRowLookup,0),MATCH(N$11,[2]!rng_ForecastColumnLookup,0))</f>
        <v>103.06101540371807</v>
      </c>
      <c r="O27" s="113">
        <f>INDEX([2]!tbl_Forecast,MATCH($D$8&amp;$C27&amp;$D$7,[2]!rng_ForecastRowLookup,0),MATCH(O$11,[2]!rng_ForecastColumnLookup,0))</f>
        <v>102.84458727137024</v>
      </c>
      <c r="P27" s="113">
        <f>INDEX([2]!tbl_Forecast,MATCH($D$8&amp;$C27&amp;$D$7,[2]!rng_ForecastRowLookup,0),MATCH(P$11,[2]!rng_ForecastColumnLookup,0))</f>
        <v>102.62861363810038</v>
      </c>
      <c r="Q27" s="113">
        <f>INDEX([2]!tbl_Forecast,MATCH($D$8&amp;$C27&amp;$D$7,[2]!rng_ForecastRowLookup,0),MATCH(Q$11,[2]!rng_ForecastColumnLookup,0))</f>
        <v>102.41309354946036</v>
      </c>
      <c r="R27" s="113">
        <f>INDEX([2]!tbl_Forecast,MATCH($D$8&amp;$C27&amp;$D$7,[2]!rng_ForecastRowLookup,0),MATCH(R$11,[2]!rng_ForecastColumnLookup,0))</f>
        <v>102.19802605300649</v>
      </c>
      <c r="S27" s="113">
        <f>INDEX([2]!tbl_Forecast,MATCH($D$8&amp;$C27&amp;$D$7,[2]!rng_ForecastRowLookup,0),MATCH(S$11,[2]!rng_ForecastColumnLookup,0))</f>
        <v>101.98341019829519</v>
      </c>
      <c r="T27" s="113">
        <f>INDEX([2]!tbl_Forecast,MATCH($D$8&amp;$C27&amp;$D$7,[2]!rng_ForecastRowLookup,0),MATCH(T$11,[2]!rng_ForecastColumnLookup,0))</f>
        <v>101.76924503687877</v>
      </c>
      <c r="U27" s="113">
        <f>INDEX([2]!tbl_Forecast,MATCH($D$8&amp;$C27&amp;$D$7,[2]!rng_ForecastRowLookup,0),MATCH(U$11,[2]!rng_ForecastColumnLookup,0))</f>
        <v>101.55552962230132</v>
      </c>
      <c r="V27" s="113">
        <f>INDEX([2]!tbl_Forecast,MATCH($D$8&amp;$C27&amp;$D$7,[2]!rng_ForecastRowLookup,0),MATCH(V$11,[2]!rng_ForecastColumnLookup,0))</f>
        <v>101.3422630100945</v>
      </c>
      <c r="W27" s="113">
        <f>INDEX([2]!tbl_Forecast,MATCH($D$8&amp;$C27&amp;$D$7,[2]!rng_ForecastRowLookup,0),MATCH(W$11,[2]!rng_ForecastColumnLookup,0))</f>
        <v>101.1294442577733</v>
      </c>
      <c r="X27" s="113">
        <f>INDEX([2]!tbl_Forecast,MATCH($D$8&amp;$C27&amp;$D$7,[2]!rng_ForecastRowLookup,0),MATCH(X$11,[2]!rng_ForecastColumnLookup,0))</f>
        <v>100.91707242483197</v>
      </c>
      <c r="Y27" s="46"/>
    </row>
    <row r="28" spans="2:25">
      <c r="C28" s="99" t="s">
        <v>407</v>
      </c>
      <c r="E28" s="113">
        <f>INDEX([2]!tbl_Forecast,MATCH($D$8&amp;$C28&amp;$D$7,[2]!rng_ForecastRowLookup,0),MATCH(E$11,[2]!rng_ForecastColumnLookup,0))</f>
        <v>128.74820917277606</v>
      </c>
      <c r="F28" s="113">
        <f>INDEX([2]!tbl_Forecast,MATCH($D$8&amp;$C28&amp;$D$7,[2]!rng_ForecastRowLookup,0),MATCH(F$11,[2]!rng_ForecastColumnLookup,0))</f>
        <v>128.43921347076139</v>
      </c>
      <c r="G28" s="113">
        <f>INDEX([2]!tbl_Forecast,MATCH($D$8&amp;$C28&amp;$D$7,[2]!rng_ForecastRowLookup,0),MATCH(G$11,[2]!rng_ForecastColumnLookup,0))</f>
        <v>128.1309593584316</v>
      </c>
      <c r="H28" s="113">
        <f>INDEX([2]!tbl_Forecast,MATCH($D$8&amp;$C28&amp;$D$7,[2]!rng_ForecastRowLookup,0),MATCH(H$11,[2]!rng_ForecastColumnLookup,0))</f>
        <v>127.82344505597135</v>
      </c>
      <c r="I28" s="113">
        <f>INDEX([2]!tbl_Forecast,MATCH($D$8&amp;$C28&amp;$D$7,[2]!rng_ForecastRowLookup,0),MATCH(I$11,[2]!rng_ForecastColumnLookup,0))</f>
        <v>127.51666878783702</v>
      </c>
      <c r="J28" s="113">
        <f>INDEX([2]!tbl_Forecast,MATCH($D$8&amp;$C28&amp;$D$7,[2]!rng_ForecastRowLookup,0),MATCH(J$11,[2]!rng_ForecastColumnLookup,0))</f>
        <v>127.21062878274621</v>
      </c>
      <c r="K28" s="113">
        <f>INDEX([2]!tbl_Forecast,MATCH($D$8&amp;$C28&amp;$D$7,[2]!rng_ForecastRowLookup,0),MATCH(K$11,[2]!rng_ForecastColumnLookup,0))</f>
        <v>126.90532327366765</v>
      </c>
      <c r="L28" s="113">
        <f>INDEX([2]!tbl_Forecast,MATCH($D$8&amp;$C28&amp;$D$7,[2]!rng_ForecastRowLookup,0),MATCH(L$11,[2]!rng_ForecastColumnLookup,0))</f>
        <v>126.60075049781085</v>
      </c>
      <c r="M28" s="113">
        <f>INDEX([2]!tbl_Forecast,MATCH($D$8&amp;$C28&amp;$D$7,[2]!rng_ForecastRowLookup,0),MATCH(M$11,[2]!rng_ForecastColumnLookup,0))</f>
        <v>126.29690869661611</v>
      </c>
      <c r="N28" s="113">
        <f>INDEX([2]!tbl_Forecast,MATCH($D$8&amp;$C28&amp;$D$7,[2]!rng_ForecastRowLookup,0),MATCH(N$11,[2]!rng_ForecastColumnLookup,0))</f>
        <v>125.99379611574425</v>
      </c>
      <c r="O28" s="113">
        <f>INDEX([2]!tbl_Forecast,MATCH($D$8&amp;$C28&amp;$D$7,[2]!rng_ForecastRowLookup,0),MATCH(O$11,[2]!rng_ForecastColumnLookup,0))</f>
        <v>125.69141100506647</v>
      </c>
      <c r="P28" s="113">
        <f>INDEX([2]!tbl_Forecast,MATCH($D$8&amp;$C28&amp;$D$7,[2]!rng_ForecastRowLookup,0),MATCH(P$11,[2]!rng_ForecastColumnLookup,0))</f>
        <v>125.3897516186543</v>
      </c>
      <c r="Q28" s="113">
        <f>INDEX([2]!tbl_Forecast,MATCH($D$8&amp;$C28&amp;$D$7,[2]!rng_ForecastRowLookup,0),MATCH(Q$11,[2]!rng_ForecastColumnLookup,0))</f>
        <v>125.08881621476955</v>
      </c>
      <c r="R28" s="113">
        <f>INDEX([2]!tbl_Forecast,MATCH($D$8&amp;$C28&amp;$D$7,[2]!rng_ForecastRowLookup,0),MATCH(R$11,[2]!rng_ForecastColumnLookup,0))</f>
        <v>124.78860305585408</v>
      </c>
      <c r="S28" s="113">
        <f>INDEX([2]!tbl_Forecast,MATCH($D$8&amp;$C28&amp;$D$7,[2]!rng_ForecastRowLookup,0),MATCH(S$11,[2]!rng_ForecastColumnLookup,0))</f>
        <v>124.48911040852005</v>
      </c>
      <c r="T28" s="113">
        <f>INDEX([2]!tbl_Forecast,MATCH($D$8&amp;$C28&amp;$D$7,[2]!rng_ForecastRowLookup,0),MATCH(T$11,[2]!rng_ForecastColumnLookup,0))</f>
        <v>124.1903365435396</v>
      </c>
      <c r="U28" s="113">
        <f>INDEX([2]!tbl_Forecast,MATCH($D$8&amp;$C28&amp;$D$7,[2]!rng_ForecastRowLookup,0),MATCH(U$11,[2]!rng_ForecastColumnLookup,0))</f>
        <v>123.8922797358351</v>
      </c>
      <c r="V28" s="113">
        <f>INDEX([2]!tbl_Forecast,MATCH($D$8&amp;$C28&amp;$D$7,[2]!rng_ForecastRowLookup,0),MATCH(V$11,[2]!rng_ForecastColumnLookup,0))</f>
        <v>123.59493826446912</v>
      </c>
      <c r="W28" s="113">
        <f>INDEX([2]!tbl_Forecast,MATCH($D$8&amp;$C28&amp;$D$7,[2]!rng_ForecastRowLookup,0),MATCH(W$11,[2]!rng_ForecastColumnLookup,0))</f>
        <v>123.29831041263438</v>
      </c>
      <c r="X28" s="113">
        <f>INDEX([2]!tbl_Forecast,MATCH($D$8&amp;$C28&amp;$D$7,[2]!rng_ForecastRowLookup,0),MATCH(X$11,[2]!rng_ForecastColumnLookup,0))</f>
        <v>123.00239446764408</v>
      </c>
      <c r="Y28" s="46"/>
    </row>
    <row r="29" spans="2:25">
      <c r="C29" s="21" t="s">
        <v>381</v>
      </c>
      <c r="E29" s="113">
        <f>INDEX([2]!tbl_Forecast,MATCH($D$8&amp;$C29&amp;$D$7,[2]!rng_ForecastRowLookup,0),MATCH(E$11,[2]!rng_ForecastColumnLookup,0))</f>
        <v>375.90224900649127</v>
      </c>
      <c r="F29" s="113">
        <f>INDEX([2]!tbl_Forecast,MATCH($D$8&amp;$C29&amp;$D$7,[2]!rng_ForecastRowLookup,0),MATCH(F$11,[2]!rng_ForecastColumnLookup,0))</f>
        <v>374.21570091594884</v>
      </c>
      <c r="G29" s="113">
        <f>INDEX([2]!tbl_Forecast,MATCH($D$8&amp;$C29&amp;$D$7,[2]!rng_ForecastRowLookup,0),MATCH(G$11,[2]!rng_ForecastColumnLookup,0))</f>
        <v>372.53671980450594</v>
      </c>
      <c r="H29" s="113">
        <f>INDEX([2]!tbl_Forecast,MATCH($D$8&amp;$C29&amp;$D$7,[2]!rng_ForecastRowLookup,0),MATCH(H$11,[2]!rng_ForecastColumnLookup,0))</f>
        <v>370.86527172164978</v>
      </c>
      <c r="I29" s="113">
        <f>INDEX([2]!tbl_Forecast,MATCH($D$8&amp;$C29&amp;$D$7,[2]!rng_ForecastRowLookup,0),MATCH(I$11,[2]!rng_ForecastColumnLookup,0))</f>
        <v>369.20132286919198</v>
      </c>
      <c r="J29" s="113">
        <f>INDEX([2]!tbl_Forecast,MATCH($D$8&amp;$C29&amp;$D$7,[2]!rng_ForecastRowLookup,0),MATCH(J$11,[2]!rng_ForecastColumnLookup,0))</f>
        <v>367.54483960058553</v>
      </c>
      <c r="K29" s="113">
        <f>INDEX([2]!tbl_Forecast,MATCH($D$8&amp;$C29&amp;$D$7,[2]!rng_ForecastRowLookup,0),MATCH(K$11,[2]!rng_ForecastColumnLookup,0))</f>
        <v>365.89578842024423</v>
      </c>
      <c r="L29" s="113">
        <f>INDEX([2]!tbl_Forecast,MATCH($D$8&amp;$C29&amp;$D$7,[2]!rng_ForecastRowLookup,0),MATCH(L$11,[2]!rng_ForecastColumnLookup,0))</f>
        <v>364.25413598286536</v>
      </c>
      <c r="M29" s="113">
        <f>INDEX([2]!tbl_Forecast,MATCH($D$8&amp;$C29&amp;$D$7,[2]!rng_ForecastRowLookup,0),MATCH(M$11,[2]!rng_ForecastColumnLookup,0))</f>
        <v>362.6198490927556</v>
      </c>
      <c r="N29" s="113">
        <f>INDEX([2]!tbl_Forecast,MATCH($D$8&amp;$C29&amp;$D$7,[2]!rng_ForecastRowLookup,0),MATCH(N$11,[2]!rng_ForecastColumnLookup,0))</f>
        <v>360.99289470315949</v>
      </c>
      <c r="O29" s="113">
        <f>INDEX([2]!tbl_Forecast,MATCH($D$8&amp;$C29&amp;$D$7,[2]!rng_ForecastRowLookup,0),MATCH(O$11,[2]!rng_ForecastColumnLookup,0))</f>
        <v>359.37323991559134</v>
      </c>
      <c r="P29" s="113">
        <f>INDEX([2]!tbl_Forecast,MATCH($D$8&amp;$C29&amp;$D$7,[2]!rng_ForecastRowLookup,0),MATCH(P$11,[2]!rng_ForecastColumnLookup,0))</f>
        <v>357.76085197917007</v>
      </c>
      <c r="Q29" s="113">
        <f>INDEX([2]!tbl_Forecast,MATCH($D$8&amp;$C29&amp;$D$7,[2]!rng_ForecastRowLookup,0),MATCH(Q$11,[2]!rng_ForecastColumnLookup,0))</f>
        <v>356.15569828995689</v>
      </c>
      <c r="R29" s="113">
        <f>INDEX([2]!tbl_Forecast,MATCH($D$8&amp;$C29&amp;$D$7,[2]!rng_ForecastRowLookup,0),MATCH(R$11,[2]!rng_ForecastColumnLookup,0))</f>
        <v>354.55774639029596</v>
      </c>
      <c r="S29" s="113">
        <f>INDEX([2]!tbl_Forecast,MATCH($D$8&amp;$C29&amp;$D$7,[2]!rng_ForecastRowLookup,0),MATCH(S$11,[2]!rng_ForecastColumnLookup,0))</f>
        <v>352.96696396815821</v>
      </c>
      <c r="T29" s="113">
        <f>INDEX([2]!tbl_Forecast,MATCH($D$8&amp;$C29&amp;$D$7,[2]!rng_ForecastRowLookup,0),MATCH(T$11,[2]!rng_ForecastColumnLookup,0))</f>
        <v>351.38331885648773</v>
      </c>
      <c r="U29" s="113">
        <f>INDEX([2]!tbl_Forecast,MATCH($D$8&amp;$C29&amp;$D$7,[2]!rng_ForecastRowLookup,0),MATCH(U$11,[2]!rng_ForecastColumnLookup,0))</f>
        <v>349.80677903255156</v>
      </c>
      <c r="V29" s="113">
        <f>INDEX([2]!tbl_Forecast,MATCH($D$8&amp;$C29&amp;$D$7,[2]!rng_ForecastRowLookup,0),MATCH(V$11,[2]!rng_ForecastColumnLookup,0))</f>
        <v>348.23731261729228</v>
      </c>
      <c r="W29" s="113">
        <f>INDEX([2]!tbl_Forecast,MATCH($D$8&amp;$C29&amp;$D$7,[2]!rng_ForecastRowLookup,0),MATCH(W$11,[2]!rng_ForecastColumnLookup,0))</f>
        <v>346.67488787468267</v>
      </c>
      <c r="X29" s="113">
        <f>INDEX([2]!tbl_Forecast,MATCH($D$8&amp;$C29&amp;$D$7,[2]!rng_ForecastRowLookup,0),MATCH(X$11,[2]!rng_ForecastColumnLookup,0))</f>
        <v>345.11947321108494</v>
      </c>
      <c r="Y29" s="46"/>
    </row>
    <row r="30" spans="2:25">
      <c r="C30" s="21" t="s">
        <v>382</v>
      </c>
      <c r="E30" s="113">
        <f>INDEX([2]!tbl_Forecast,MATCH($D$8&amp;$C30&amp;$D$7,[2]!rng_ForecastRowLookup,0),MATCH(E$11,[2]!rng_ForecastColumnLookup,0))</f>
        <v>342.64988330108076</v>
      </c>
      <c r="F30" s="113">
        <f>INDEX([2]!tbl_Forecast,MATCH($D$8&amp;$C30&amp;$D$7,[2]!rng_ForecastRowLookup,0),MATCH(F$11,[2]!rng_ForecastColumnLookup,0))</f>
        <v>339.56603435137106</v>
      </c>
      <c r="G30" s="113">
        <f>INDEX([2]!tbl_Forecast,MATCH($D$8&amp;$C30&amp;$D$7,[2]!rng_ForecastRowLookup,0),MATCH(G$11,[2]!rng_ForecastColumnLookup,0))</f>
        <v>336.50994004220871</v>
      </c>
      <c r="H30" s="113">
        <f>INDEX([2]!tbl_Forecast,MATCH($D$8&amp;$C30&amp;$D$7,[2]!rng_ForecastRowLookup,0),MATCH(H$11,[2]!rng_ForecastColumnLookup,0))</f>
        <v>333.48135058182885</v>
      </c>
      <c r="I30" s="113">
        <f>INDEX([2]!tbl_Forecast,MATCH($D$8&amp;$C30&amp;$D$7,[2]!rng_ForecastRowLookup,0),MATCH(I$11,[2]!rng_ForecastColumnLookup,0))</f>
        <v>330.48001842659238</v>
      </c>
      <c r="J30" s="113">
        <f>INDEX([2]!tbl_Forecast,MATCH($D$8&amp;$C30&amp;$D$7,[2]!rng_ForecastRowLookup,0),MATCH(J$11,[2]!rng_ForecastColumnLookup,0))</f>
        <v>327.50569826075304</v>
      </c>
      <c r="K30" s="113">
        <f>INDEX([2]!tbl_Forecast,MATCH($D$8&amp;$C30&amp;$D$7,[2]!rng_ForecastRowLookup,0),MATCH(K$11,[2]!rng_ForecastColumnLookup,0))</f>
        <v>324.55814697640625</v>
      </c>
      <c r="L30" s="113">
        <f>INDEX([2]!tbl_Forecast,MATCH($D$8&amp;$C30&amp;$D$7,[2]!rng_ForecastRowLookup,0),MATCH(L$11,[2]!rng_ForecastColumnLookup,0))</f>
        <v>321.63712365361863</v>
      </c>
      <c r="M30" s="113">
        <f>INDEX([2]!tbl_Forecast,MATCH($D$8&amp;$C30&amp;$D$7,[2]!rng_ForecastRowLookup,0),MATCH(M$11,[2]!rng_ForecastColumnLookup,0))</f>
        <v>318.7423895407361</v>
      </c>
      <c r="N30" s="113">
        <f>INDEX([2]!tbl_Forecast,MATCH($D$8&amp;$C30&amp;$D$7,[2]!rng_ForecastRowLookup,0),MATCH(N$11,[2]!rng_ForecastColumnLookup,0))</f>
        <v>315.87370803486942</v>
      </c>
      <c r="O30" s="113">
        <f>INDEX([2]!tbl_Forecast,MATCH($D$8&amp;$C30&amp;$D$7,[2]!rng_ForecastRowLookup,0),MATCH(O$11,[2]!rng_ForecastColumnLookup,0))</f>
        <v>313.03084466255564</v>
      </c>
      <c r="P30" s="113">
        <f>INDEX([2]!tbl_Forecast,MATCH($D$8&amp;$C30&amp;$D$7,[2]!rng_ForecastRowLookup,0),MATCH(P$11,[2]!rng_ForecastColumnLookup,0))</f>
        <v>310.21356706059254</v>
      </c>
      <c r="Q30" s="113">
        <f>INDEX([2]!tbl_Forecast,MATCH($D$8&amp;$C30&amp;$D$7,[2]!rng_ForecastRowLookup,0),MATCH(Q$11,[2]!rng_ForecastColumnLookup,0))</f>
        <v>307.42164495704725</v>
      </c>
      <c r="R30" s="113">
        <f>INDEX([2]!tbl_Forecast,MATCH($D$8&amp;$C30&amp;$D$7,[2]!rng_ForecastRowLookup,0),MATCH(R$11,[2]!rng_ForecastColumnLookup,0))</f>
        <v>304.65485015243382</v>
      </c>
      <c r="S30" s="113">
        <f>INDEX([2]!tbl_Forecast,MATCH($D$8&amp;$C30&amp;$D$7,[2]!rng_ForecastRowLookup,0),MATCH(S$11,[2]!rng_ForecastColumnLookup,0))</f>
        <v>301.9129565010619</v>
      </c>
      <c r="T30" s="113">
        <f>INDEX([2]!tbl_Forecast,MATCH($D$8&amp;$C30&amp;$D$7,[2]!rng_ForecastRowLookup,0),MATCH(T$11,[2]!rng_ForecastColumnLookup,0))</f>
        <v>299.19573989255235</v>
      </c>
      <c r="U30" s="113">
        <f>INDEX([2]!tbl_Forecast,MATCH($D$8&amp;$C30&amp;$D$7,[2]!rng_ForecastRowLookup,0),MATCH(U$11,[2]!rng_ForecastColumnLookup,0))</f>
        <v>296.50297823351934</v>
      </c>
      <c r="V30" s="113">
        <f>INDEX([2]!tbl_Forecast,MATCH($D$8&amp;$C30&amp;$D$7,[2]!rng_ForecastRowLookup,0),MATCH(V$11,[2]!rng_ForecastColumnLookup,0))</f>
        <v>293.83445142941764</v>
      </c>
      <c r="W30" s="113">
        <f>INDEX([2]!tbl_Forecast,MATCH($D$8&amp;$C30&amp;$D$7,[2]!rng_ForecastRowLookup,0),MATCH(W$11,[2]!rng_ForecastColumnLookup,0))</f>
        <v>291.18994136655289</v>
      </c>
      <c r="X30" s="113">
        <f>INDEX([2]!tbl_Forecast,MATCH($D$8&amp;$C30&amp;$D$7,[2]!rng_ForecastRowLookup,0),MATCH(X$11,[2]!rng_ForecastColumnLookup,0))</f>
        <v>288.5692318942539</v>
      </c>
      <c r="Y30" s="46"/>
    </row>
    <row r="31" spans="2:25">
      <c r="B31" s="152"/>
      <c r="E31" s="119">
        <f>SUM(E13:E30)</f>
        <v>3371.0405269479006</v>
      </c>
      <c r="F31" s="119">
        <f t="shared" ref="F31:X31" si="2">SUM(F13:F30)</f>
        <v>3356.5369104716883</v>
      </c>
      <c r="G31" s="119">
        <f t="shared" si="2"/>
        <v>3342.1075656435023</v>
      </c>
      <c r="H31" s="119">
        <f t="shared" si="2"/>
        <v>3327.7520346049623</v>
      </c>
      <c r="I31" s="119">
        <f t="shared" si="2"/>
        <v>3313.4698627952139</v>
      </c>
      <c r="J31" s="119">
        <f t="shared" si="2"/>
        <v>3299.2605989245808</v>
      </c>
      <c r="K31" s="119">
        <f t="shared" si="2"/>
        <v>3285.1237949484457</v>
      </c>
      <c r="L31" s="119">
        <f t="shared" si="2"/>
        <v>3271.0590060413433</v>
      </c>
      <c r="M31" s="119">
        <f t="shared" si="2"/>
        <v>3257.0657905712806</v>
      </c>
      <c r="N31" s="119">
        <f t="shared" si="2"/>
        <v>3243.1437100742696</v>
      </c>
      <c r="O31" s="119">
        <f t="shared" si="2"/>
        <v>3229.2923292290834</v>
      </c>
      <c r="P31" s="119">
        <f t="shared" si="2"/>
        <v>3215.5112158322117</v>
      </c>
      <c r="Q31" s="119">
        <f t="shared" si="2"/>
        <v>3201.7999407730422</v>
      </c>
      <c r="R31" s="119">
        <f t="shared" si="2"/>
        <v>3188.1580780092468</v>
      </c>
      <c r="S31" s="119">
        <f t="shared" si="2"/>
        <v>3174.5852045423726</v>
      </c>
      <c r="T31" s="119">
        <f t="shared" si="2"/>
        <v>3161.0809003936483</v>
      </c>
      <c r="U31" s="119">
        <f t="shared" si="2"/>
        <v>3147.644748579979</v>
      </c>
      <c r="V31" s="119">
        <f t="shared" si="2"/>
        <v>3134.2763350901637</v>
      </c>
      <c r="W31" s="119">
        <f t="shared" si="2"/>
        <v>3120.9752488612994</v>
      </c>
      <c r="X31" s="119">
        <f t="shared" si="2"/>
        <v>3107.74108175539</v>
      </c>
      <c r="Y31" s="118"/>
    </row>
    <row r="32" spans="2:25">
      <c r="E32" s="115"/>
      <c r="F32" s="115"/>
      <c r="G32" s="115"/>
      <c r="H32" s="115"/>
      <c r="I32" s="115"/>
      <c r="J32" s="115"/>
      <c r="K32" s="115"/>
      <c r="L32" s="115"/>
      <c r="M32" s="115"/>
      <c r="N32" s="115"/>
      <c r="O32" s="115"/>
      <c r="P32" s="115"/>
      <c r="Q32" s="115"/>
      <c r="R32" s="115"/>
      <c r="S32" s="115"/>
      <c r="T32" s="115"/>
      <c r="U32" s="115"/>
      <c r="V32" s="115"/>
      <c r="W32" s="115"/>
      <c r="X32" s="115"/>
      <c r="Y32" s="46"/>
    </row>
    <row r="33" spans="1:25">
      <c r="A33" s="43"/>
      <c r="B33" s="43"/>
      <c r="E33" s="119" t="s">
        <v>798</v>
      </c>
      <c r="F33" s="119"/>
      <c r="G33" s="119"/>
      <c r="H33" s="119"/>
      <c r="I33" s="119"/>
      <c r="J33" s="119"/>
      <c r="K33" s="119"/>
      <c r="L33" s="119"/>
      <c r="M33" s="119"/>
      <c r="N33" s="119"/>
      <c r="O33" s="119"/>
      <c r="P33" s="119"/>
      <c r="Q33" s="119"/>
      <c r="R33" s="119"/>
      <c r="S33" s="119"/>
      <c r="T33" s="119"/>
      <c r="U33" s="119"/>
      <c r="V33" s="119"/>
      <c r="W33" s="119"/>
      <c r="X33" s="119"/>
      <c r="Y33" s="43"/>
    </row>
    <row r="34" spans="1:25">
      <c r="A34" s="48" t="s">
        <v>409</v>
      </c>
      <c r="B34" s="48"/>
      <c r="C34" s="48"/>
      <c r="D34" s="153" t="s">
        <v>46</v>
      </c>
      <c r="E34" s="48">
        <f>E11</f>
        <v>2016</v>
      </c>
      <c r="F34" s="48">
        <f t="shared" ref="F34:X34" si="3">F11</f>
        <v>2017</v>
      </c>
      <c r="G34" s="48">
        <f t="shared" si="3"/>
        <v>2018</v>
      </c>
      <c r="H34" s="48">
        <f t="shared" si="3"/>
        <v>2019</v>
      </c>
      <c r="I34" s="48">
        <f t="shared" si="3"/>
        <v>2020</v>
      </c>
      <c r="J34" s="48">
        <f t="shared" si="3"/>
        <v>2021</v>
      </c>
      <c r="K34" s="48">
        <f t="shared" si="3"/>
        <v>2022</v>
      </c>
      <c r="L34" s="48">
        <f t="shared" si="3"/>
        <v>2023</v>
      </c>
      <c r="M34" s="48">
        <f t="shared" si="3"/>
        <v>2024</v>
      </c>
      <c r="N34" s="48">
        <f t="shared" si="3"/>
        <v>2025</v>
      </c>
      <c r="O34" s="48">
        <f t="shared" si="3"/>
        <v>2026</v>
      </c>
      <c r="P34" s="48">
        <f t="shared" si="3"/>
        <v>2027</v>
      </c>
      <c r="Q34" s="48">
        <f t="shared" si="3"/>
        <v>2028</v>
      </c>
      <c r="R34" s="48">
        <f t="shared" si="3"/>
        <v>2029</v>
      </c>
      <c r="S34" s="48">
        <f t="shared" si="3"/>
        <v>2030</v>
      </c>
      <c r="T34" s="48">
        <f t="shared" si="3"/>
        <v>2031</v>
      </c>
      <c r="U34" s="48">
        <f t="shared" si="3"/>
        <v>2032</v>
      </c>
      <c r="V34" s="48">
        <f t="shared" si="3"/>
        <v>2033</v>
      </c>
      <c r="W34" s="48">
        <f t="shared" si="3"/>
        <v>2034</v>
      </c>
      <c r="X34" s="48">
        <f t="shared" si="3"/>
        <v>2035</v>
      </c>
      <c r="Y34" s="154">
        <v>0.85</v>
      </c>
    </row>
    <row r="35" spans="1:25">
      <c r="A35" s="116"/>
      <c r="B35" s="116" t="s">
        <v>482</v>
      </c>
      <c r="C35" s="48" t="str">
        <f>C8</f>
        <v>VRF-Retro</v>
      </c>
      <c r="D35" s="153" t="str">
        <f>VLOOKUP(C35,[1]ACHIEV!$B$12:$C$93,2,FALSE)</f>
        <v>Retro3Slow</v>
      </c>
      <c r="E35" s="49">
        <f>VLOOKUP($C$35,[1]!ACHIEV,MATCH(E$11,$E$11:$X$11,0)+2,FALSE)</f>
        <v>5.5320496977002724E-3</v>
      </c>
      <c r="F35" s="49">
        <f>VLOOKUP($C$35,[1]!ACHIEV,MATCH(F$11,$E$11:$X$11,0)+2,FALSE)</f>
        <v>8.6958686465615706E-3</v>
      </c>
      <c r="G35" s="49">
        <f>VLOOKUP($C$35,[1]!ACHIEV,MATCH(G$11,$E$11:$X$11,0)+2,FALSE)</f>
        <v>1.7391737293123145E-2</v>
      </c>
      <c r="H35" s="49">
        <f>VLOOKUP($C$35,[1]!ACHIEV,MATCH(H$11,$E$11:$X$11,0)+2,FALSE)</f>
        <v>3.0435540262965514E-2</v>
      </c>
      <c r="I35" s="49">
        <f>VLOOKUP($C$35,[1]!ACHIEV,MATCH(I$11,$E$11:$X$11,0)+2,FALSE)</f>
        <v>4.7344173742390784E-2</v>
      </c>
      <c r="J35" s="49">
        <f>VLOOKUP($C$35,[1]!ACHIEV,MATCH(J$11,$E$11:$X$11,0)+2,FALSE)</f>
        <v>6.6281843239347063E-2</v>
      </c>
      <c r="K35" s="49">
        <f>VLOOKUP($C$35,[1]!ACHIEV,MATCH(K$11,$E$11:$X$11,0)+2,FALSE)</f>
        <v>8.4358709577350838E-2</v>
      </c>
      <c r="L35" s="49">
        <f>VLOOKUP($C$35,[1]!ACHIEV,MATCH(L$11,$E$11:$X$11,0)+2,FALSE)</f>
        <v>9.8418494506909315E-2</v>
      </c>
      <c r="M35" s="49">
        <f>VLOOKUP($C$35,[1]!ACHIEV,MATCH(M$11,$E$11:$X$11,0)+2,FALSE)</f>
        <v>0.10598914793051767</v>
      </c>
      <c r="N35" s="49">
        <f>VLOOKUP($C$35,[1]!ACHIEV,MATCH(N$11,$E$11:$X$11,0)+2,FALSE)</f>
        <v>0.10598914793051767</v>
      </c>
      <c r="O35" s="49">
        <f>VLOOKUP($C$35,[1]!ACHIEV,MATCH(O$11,$E$11:$X$11,0)+2,FALSE)</f>
        <v>9.8923204735149928E-2</v>
      </c>
      <c r="P35" s="49">
        <f>VLOOKUP($C$35,[1]!ACHIEV,MATCH(P$11,$E$11:$X$11,0)+2,FALSE)</f>
        <v>8.655780414325609E-2</v>
      </c>
      <c r="Q35" s="49">
        <f>VLOOKUP($C$35,[1]!ACHIEV,MATCH(Q$11,$E$11:$X$11,0)+2,FALSE)</f>
        <v>7.1282897529740263E-2</v>
      </c>
      <c r="R35" s="49">
        <f>VLOOKUP($C$35,[1]!ACHIEV,MATCH(R$11,$E$11:$X$11,0)+2,FALSE)</f>
        <v>5.5442253634242489E-2</v>
      </c>
      <c r="S35" s="49">
        <f>VLOOKUP($C$35,[1]!ACHIEV,MATCH(S$11,$E$11:$X$11,0)+2,FALSE)</f>
        <v>4.0852186888389319E-2</v>
      </c>
      <c r="T35" s="49">
        <f>VLOOKUP($C$35,[1]!ACHIEV,MATCH(T$11,$E$11:$X$11,0)+2,FALSE)</f>
        <v>2.8596530821872412E-2</v>
      </c>
      <c r="U35" s="49">
        <f>VLOOKUP($C$35,[1]!ACHIEV,MATCH(U$11,$E$11:$X$11,0)+2,FALSE)</f>
        <v>1.9064353881248275E-2</v>
      </c>
      <c r="V35" s="49">
        <f>VLOOKUP($C$35,[1]!ACHIEV,MATCH(V$11,$E$11:$X$11,0)+2,FALSE)</f>
        <v>1.2131861560794377E-2</v>
      </c>
      <c r="W35" s="49">
        <f>VLOOKUP($C$35,[1]!ACHIEV,MATCH(W$11,$E$11:$X$11,0)+2,FALSE)</f>
        <v>7.3846113848314854E-3</v>
      </c>
      <c r="X35" s="49">
        <f>VLOOKUP($C$35,[1]!ACHIEV,MATCH(X$11,$E$11:$X$11,0)+2,FALSE)</f>
        <v>4.3076899744848296E-3</v>
      </c>
      <c r="Y35" s="43"/>
    </row>
    <row r="36" spans="1:25">
      <c r="B36" s="228">
        <f>VLOOKUP($C$35,[1]!APPLIC,MATCH(C36,BLDGTYP,0)+1,FALSE)</f>
        <v>2.4820152866650024E-2</v>
      </c>
      <c r="C36" s="21" t="str">
        <f>C13</f>
        <v>Large Off</v>
      </c>
      <c r="E36" s="227">
        <f t="shared" ref="E36:E48" si="4">E13*E$35*$Y$34*$B36</f>
        <v>4.4360244839006149E-2</v>
      </c>
      <c r="F36" s="227">
        <f>(F13+'SC-New'!E163)*F$35*$Y$34*$B36</f>
        <v>7.0953036197548114E-2</v>
      </c>
      <c r="G36" s="227">
        <f>(G13+'SC-New'!F163)*G$35*$Y$34*$B36</f>
        <v>0.14367128548485181</v>
      </c>
      <c r="H36" s="227">
        <f>(H13+'SC-New'!G163)*H$35*$Y$34*$B36</f>
        <v>0.25447688773996546</v>
      </c>
      <c r="I36" s="227">
        <f>(I13+'SC-New'!H163)*I$35*$Y$34*$B36</f>
        <v>0.4015986503657335</v>
      </c>
      <c r="J36" s="227">
        <f>(J13+'SC-New'!I163)*J$35*$Y$34*$B36</f>
        <v>0.56992826206178415</v>
      </c>
      <c r="K36" s="227">
        <f>(K13+'SC-New'!J163)*K$35*$Y$34*$B36</f>
        <v>0.73300792137966486</v>
      </c>
      <c r="L36" s="227">
        <f>(L13+'SC-New'!K163)*L$35*$Y$34*$B36</f>
        <v>0.86714873989905539</v>
      </c>
      <c r="M36" s="227">
        <f>(M13+'SC-New'!L163)*M$35*$Y$34*$B36</f>
        <v>0.9447578752683492</v>
      </c>
      <c r="N36" s="227">
        <f>(N13+'SC-New'!M163)*N$35*$Y$34*$B36</f>
        <v>0.95523625666464718</v>
      </c>
      <c r="O36" s="227">
        <f>(O13+'SC-New'!N163)*O$35*$Y$34*$B36</f>
        <v>0.90282680088114153</v>
      </c>
      <c r="P36" s="227">
        <f>(P13+'SC-New'!O163)*P$35*$Y$34*$B36</f>
        <v>0.7998027266240646</v>
      </c>
      <c r="Q36" s="227">
        <f>(Q13+'SC-New'!P163)*Q$35*$Y$34*$B36</f>
        <v>0.66763079705435713</v>
      </c>
      <c r="R36" s="227">
        <f>(R13+'SC-New'!Q163)*R$35*$Y$34*$B36</f>
        <v>0.52701619893575502</v>
      </c>
      <c r="S36" s="227">
        <f>(S13+'SC-New'!R163)*S$35*$Y$34*$B36</f>
        <v>0.39345022242726957</v>
      </c>
      <c r="T36" s="227">
        <f>(T13+'SC-New'!S163)*T$35*$Y$34*$B36</f>
        <v>0.27936872745207381</v>
      </c>
      <c r="U36" s="227">
        <f>(U13+'SC-New'!T163)*U$35*$Y$34*$B36</f>
        <v>0.18881588575496427</v>
      </c>
      <c r="V36" s="227">
        <f>(V13+'SC-New'!U163)*V$35*$Y$34*$B36</f>
        <v>0.12175770787532797</v>
      </c>
      <c r="W36" s="227">
        <f>(W13+'SC-New'!V163)*W$35*$Y$34*$B36</f>
        <v>7.5017460273818809E-2</v>
      </c>
      <c r="X36" s="227">
        <f>(X13+'SC-New'!W163)*X$35*$Y$34*$B36</f>
        <v>4.4279319317314235E-2</v>
      </c>
      <c r="Y36" s="118">
        <f>X13*$Y$34*B36</f>
        <v>7.5738355212201283</v>
      </c>
    </row>
    <row r="37" spans="1:25">
      <c r="B37" s="228">
        <f>VLOOKUP($C$35,[1]!APPLIC,MATCH(C37,BLDGTYP,0)+1,FALSE)</f>
        <v>6.9496428026620066E-2</v>
      </c>
      <c r="C37" s="21" t="str">
        <f t="shared" ref="C37:C53" si="5">C14</f>
        <v>Medium Off</v>
      </c>
      <c r="E37" s="227">
        <f t="shared" si="4"/>
        <v>6.2330719017102583E-2</v>
      </c>
      <c r="F37" s="227">
        <f>(F14+'SC-New'!E164)*F$35*$Y$34*$B37</f>
        <v>0.10093057454238412</v>
      </c>
      <c r="G37" s="227">
        <f>(G14+'SC-New'!F164)*G$35*$Y$34*$B37</f>
        <v>0.2060017934387606</v>
      </c>
      <c r="H37" s="227">
        <f>(H14+'SC-New'!G164)*H$35*$Y$34*$B37</f>
        <v>0.36782793695420596</v>
      </c>
      <c r="I37" s="227">
        <f>(I14+'SC-New'!H164)*I$35*$Y$34*$B37</f>
        <v>0.58580267396700569</v>
      </c>
      <c r="J37" s="227">
        <f>(J14+'SC-New'!I164)*J$35*$Y$34*$B37</f>
        <v>0.83787748651741889</v>
      </c>
      <c r="K37" s="227">
        <f>(K14+'SC-New'!J164)*K$35*$Y$34*$B37</f>
        <v>1.0828162219229704</v>
      </c>
      <c r="L37" s="227">
        <f>(L14+'SC-New'!K164)*L$35*$Y$34*$B37</f>
        <v>1.289842640746713</v>
      </c>
      <c r="M37" s="227">
        <f>(M14+'SC-New'!L164)*M$35*$Y$34*$B37</f>
        <v>1.4123741167896273</v>
      </c>
      <c r="N37" s="227">
        <f>(N14+'SC-New'!M164)*N$35*$Y$34*$B37</f>
        <v>1.432999149793766</v>
      </c>
      <c r="O37" s="227">
        <f>(O14+'SC-New'!N164)*O$35*$Y$34*$B37</f>
        <v>1.3584415881454028</v>
      </c>
      <c r="P37" s="227">
        <f>(P14+'SC-New'!O164)*P$35*$Y$34*$B37</f>
        <v>1.2052480337982612</v>
      </c>
      <c r="Q37" s="227">
        <f>(Q14+'SC-New'!P164)*Q$35*$Y$34*$B37</f>
        <v>1.0057737013902093</v>
      </c>
      <c r="R37" s="227">
        <f>(R14+'SC-New'!Q164)*R$35*$Y$34*$B37</f>
        <v>0.79216519990905632</v>
      </c>
      <c r="S37" s="227">
        <f>(S14+'SC-New'!R164)*S$35*$Y$34*$B37</f>
        <v>0.58961536815573379</v>
      </c>
      <c r="T37" s="227">
        <f>(T14+'SC-New'!S164)*T$35*$Y$34*$B37</f>
        <v>0.41683147270020976</v>
      </c>
      <c r="U37" s="227">
        <f>(U14+'SC-New'!T164)*U$35*$Y$34*$B37</f>
        <v>0.28014694533953</v>
      </c>
      <c r="V37" s="227">
        <f>(V14+'SC-New'!U164)*V$35*$Y$34*$B37</f>
        <v>0.17962498248133199</v>
      </c>
      <c r="W37" s="227">
        <f>(W14+'SC-New'!V164)*W$35*$Y$34*$B37</f>
        <v>0.10997466988273018</v>
      </c>
      <c r="X37" s="227">
        <f>(X14+'SC-New'!W164)*X$35*$Y$34*$B37</f>
        <v>6.4503512937669732E-2</v>
      </c>
      <c r="Y37" s="118">
        <f t="shared" ref="Y37:Y53" si="6">X14*$Y$34*B37</f>
        <v>10.64202002194132</v>
      </c>
    </row>
    <row r="38" spans="1:25">
      <c r="B38" s="228">
        <f>VLOOKUP($C$35,[1]!APPLIC,MATCH(C38,BLDGTYP,0)+1,FALSE)</f>
        <v>6.9496428026620066E-2</v>
      </c>
      <c r="C38" s="21" t="str">
        <f t="shared" si="5"/>
        <v>Small Off</v>
      </c>
      <c r="E38" s="227">
        <f t="shared" si="4"/>
        <v>6.0159037298185072E-2</v>
      </c>
      <c r="F38" s="227">
        <f>(F15+'SC-New'!E165)*F$35*$Y$34*$B38</f>
        <v>9.5133071425207993E-2</v>
      </c>
      <c r="G38" s="227">
        <f>(G15+'SC-New'!F165)*G$35*$Y$34*$B38</f>
        <v>0.19094442004929316</v>
      </c>
      <c r="H38" s="227">
        <f>(H15+'SC-New'!G165)*H$35*$Y$34*$B38</f>
        <v>0.33537807158660421</v>
      </c>
      <c r="I38" s="227">
        <f>(I15+'SC-New'!H165)*I$35*$Y$34*$B38</f>
        <v>0.52416194719581199</v>
      </c>
      <c r="J38" s="227">
        <f>(J15+'SC-New'!I165)*J$35*$Y$34*$B38</f>
        <v>0.73697577087041199</v>
      </c>
      <c r="K38" s="227">
        <f>(K15+'SC-New'!J165)*K$35*$Y$34*$B38</f>
        <v>0.94032486702748674</v>
      </c>
      <c r="L38" s="227">
        <f>(L15+'SC-New'!K165)*L$35*$Y$34*$B38</f>
        <v>1.1017234014474191</v>
      </c>
      <c r="M38" s="227">
        <f>(M15+'SC-New'!L165)*M$35*$Y$34*$B38</f>
        <v>1.1901548712267822</v>
      </c>
      <c r="N38" s="227">
        <f>(N15+'SC-New'!M165)*N$35*$Y$34*$B38</f>
        <v>1.1931299027199991</v>
      </c>
      <c r="O38" s="227">
        <f>(O15+'SC-New'!N165)*O$35*$Y$34*$B38</f>
        <v>1.1167810824519067</v>
      </c>
      <c r="P38" s="227">
        <f>(P15+'SC-New'!O165)*P$35*$Y$34*$B38</f>
        <v>0.97953461303558831</v>
      </c>
      <c r="Q38" s="227">
        <f>(Q15+'SC-New'!P165)*Q$35*$Y$34*$B38</f>
        <v>0.80850400482973894</v>
      </c>
      <c r="R38" s="227">
        <f>(R15+'SC-New'!Q165)*R$35*$Y$34*$B38</f>
        <v>0.63016724581221606</v>
      </c>
      <c r="S38" s="227">
        <f>(S15+'SC-New'!R165)*S$35*$Y$34*$B38</f>
        <v>0.46494843429248145</v>
      </c>
      <c r="T38" s="227">
        <f>(T15+'SC-New'!S165)*T$35*$Y$34*$B38</f>
        <v>0.32588940420629853</v>
      </c>
      <c r="U38" s="227">
        <f>(U15+'SC-New'!T165)*U$35*$Y$34*$B38</f>
        <v>0.21741697757029019</v>
      </c>
      <c r="V38" s="227">
        <f>(V15+'SC-New'!U165)*V$35*$Y$34*$B38</f>
        <v>0.13843129619074365</v>
      </c>
      <c r="W38" s="227">
        <f>(W15+'SC-New'!V165)*W$35*$Y$34*$B38</f>
        <v>8.4263630054421362E-2</v>
      </c>
      <c r="X38" s="227">
        <f>(X15+'SC-New'!W165)*X$35*$Y$34*$B38</f>
        <v>4.9149375521020632E-2</v>
      </c>
      <c r="Y38" s="118">
        <f t="shared" si="6"/>
        <v>10.271238476365649</v>
      </c>
    </row>
    <row r="39" spans="1:25">
      <c r="B39" s="228">
        <f>VLOOKUP($C$35,[1]!APPLIC,MATCH(C39,BLDGTYP,0)+1,FALSE)</f>
        <v>4.9500000000000004E-3</v>
      </c>
      <c r="C39" s="21" t="str">
        <f t="shared" si="5"/>
        <v>XLarge Ret</v>
      </c>
      <c r="E39" s="227">
        <f t="shared" si="4"/>
        <v>3.2204191719642727E-3</v>
      </c>
      <c r="F39" s="227">
        <f>(F16+'SC-New'!E166)*F$35*$Y$34*$B39</f>
        <v>5.1047156167742724E-3</v>
      </c>
      <c r="G39" s="227">
        <f>(G16+'SC-New'!F166)*G$35*$Y$34*$B39</f>
        <v>1.0271620331066936E-2</v>
      </c>
      <c r="H39" s="227">
        <f>(H16+'SC-New'!G166)*H$35*$Y$34*$B39</f>
        <v>1.800916858817888E-2</v>
      </c>
      <c r="I39" s="227">
        <f>(I16+'SC-New'!H166)*I$35*$Y$34*$B39</f>
        <v>2.8069702693261551E-2</v>
      </c>
      <c r="J39" s="227">
        <f>(J16+'SC-New'!I166)*J$35*$Y$34*$B39</f>
        <v>3.9358060620424067E-2</v>
      </c>
      <c r="K39" s="227">
        <f>(K16+'SC-New'!J166)*K$35*$Y$34*$B39</f>
        <v>5.0126490717631297E-2</v>
      </c>
      <c r="L39" s="227">
        <f>(L16+'SC-New'!K166)*L$35*$Y$34*$B39</f>
        <v>5.8520377817638226E-2</v>
      </c>
      <c r="M39" s="227">
        <f>(M16+'SC-New'!L166)*M$35*$Y$34*$B39</f>
        <v>6.3052907702306121E-2</v>
      </c>
      <c r="N39" s="227">
        <f>(N16+'SC-New'!M166)*N$35*$Y$34*$B39</f>
        <v>6.3156942788710327E-2</v>
      </c>
      <c r="O39" s="227">
        <f>(O16+'SC-New'!N166)*O$35*$Y$34*$B39</f>
        <v>5.9091525823947548E-2</v>
      </c>
      <c r="P39" s="227">
        <f>(P16+'SC-New'!O166)*P$35*$Y$34*$B39</f>
        <v>5.1847046753185785E-2</v>
      </c>
      <c r="Q39" s="227">
        <f>(Q16+'SC-New'!P166)*Q$35*$Y$34*$B39</f>
        <v>4.2947503540332804E-2</v>
      </c>
      <c r="R39" s="227">
        <f>(R16+'SC-New'!Q166)*R$35*$Y$34*$B39</f>
        <v>3.3632731810672348E-2</v>
      </c>
      <c r="S39" s="227">
        <f>(S16+'SC-New'!R166)*S$35*$Y$34*$B39</f>
        <v>2.4916427002908772E-2</v>
      </c>
      <c r="T39" s="227">
        <f>(T16+'SC-New'!S166)*T$35*$Y$34*$B39</f>
        <v>1.7529595236220212E-2</v>
      </c>
      <c r="U39" s="227">
        <f>(U16+'SC-New'!T166)*U$35*$Y$34*$B39</f>
        <v>1.1739776162022778E-2</v>
      </c>
      <c r="V39" s="227">
        <f>(V16+'SC-New'!U166)*V$35*$Y$34*$B39</f>
        <v>7.4940255216643728E-3</v>
      </c>
      <c r="W39" s="227">
        <f>(W16+'SC-New'!V166)*W$35*$Y$34*$B39</f>
        <v>4.5760746226739596E-3</v>
      </c>
      <c r="X39" s="227">
        <f>(X16+'SC-New'!W166)*X$35*$Y$34*$B39</f>
        <v>2.6767573951589846E-3</v>
      </c>
      <c r="Y39" s="118">
        <f t="shared" si="6"/>
        <v>0.53331208154341969</v>
      </c>
    </row>
    <row r="40" spans="1:25">
      <c r="B40" s="228">
        <f>VLOOKUP($C$35,[1]!APPLIC,MATCH(C40,BLDGTYP,0)+1,FALSE)</f>
        <v>6.93E-2</v>
      </c>
      <c r="C40" s="21" t="str">
        <f t="shared" si="5"/>
        <v>Large Ret</v>
      </c>
      <c r="E40" s="227">
        <f t="shared" si="4"/>
        <v>6.8092000725314475E-2</v>
      </c>
      <c r="F40" s="227">
        <f>(F17+'SC-New'!E167)*F$35*$Y$34*$B40</f>
        <v>0.10691035327147085</v>
      </c>
      <c r="G40" s="227">
        <f>(G17+'SC-New'!F167)*G$35*$Y$34*$B40</f>
        <v>0.21345061048454697</v>
      </c>
      <c r="H40" s="227">
        <f>(H17+'SC-New'!G167)*H$35*$Y$34*$B40</f>
        <v>0.37248521722572869</v>
      </c>
      <c r="I40" s="227">
        <f>(I17+'SC-New'!H167)*I$35*$Y$34*$B40</f>
        <v>0.57781152764839949</v>
      </c>
      <c r="J40" s="227">
        <f>(J17+'SC-New'!I167)*J$35*$Y$34*$B40</f>
        <v>0.8065838593802972</v>
      </c>
      <c r="K40" s="227">
        <f>(K17+'SC-New'!J167)*K$35*$Y$34*$B40</f>
        <v>1.0233228948976043</v>
      </c>
      <c r="L40" s="227">
        <f>(L17+'SC-New'!K167)*L$35*$Y$34*$B40</f>
        <v>1.1901132492987352</v>
      </c>
      <c r="M40" s="227">
        <f>(M17+'SC-New'!L167)*M$35*$Y$34*$B40</f>
        <v>1.2775550355497063</v>
      </c>
      <c r="N40" s="227">
        <f>(N17+'SC-New'!M167)*N$35*$Y$34*$B40</f>
        <v>1.2739254906795898</v>
      </c>
      <c r="O40" s="227">
        <f>(O17+'SC-New'!N167)*O$35*$Y$34*$B40</f>
        <v>1.1859329993512364</v>
      </c>
      <c r="P40" s="227">
        <f>(P17+'SC-New'!O167)*P$35*$Y$34*$B40</f>
        <v>1.0350969956078719</v>
      </c>
      <c r="Q40" s="227">
        <f>(Q17+'SC-New'!P167)*Q$35*$Y$34*$B40</f>
        <v>0.85103162343216732</v>
      </c>
      <c r="R40" s="227">
        <f>(R17+'SC-New'!Q167)*R$35*$Y$34*$B40</f>
        <v>0.66102431453733401</v>
      </c>
      <c r="S40" s="227">
        <f>(S17+'SC-New'!R167)*S$35*$Y$34*$B40</f>
        <v>0.48623180783250758</v>
      </c>
      <c r="T40" s="227">
        <f>(T17+'SC-New'!S167)*T$35*$Y$34*$B40</f>
        <v>0.33974985455523515</v>
      </c>
      <c r="U40" s="227">
        <f>(U17+'SC-New'!T167)*U$35*$Y$34*$B40</f>
        <v>0.22606387627275701</v>
      </c>
      <c r="V40" s="227">
        <f>(V17+'SC-New'!U167)*V$35*$Y$34*$B40</f>
        <v>0.14352413027411381</v>
      </c>
      <c r="W40" s="227">
        <f>(W17+'SC-New'!V167)*W$35*$Y$34*$B40</f>
        <v>8.7161427861416799E-2</v>
      </c>
      <c r="X40" s="227">
        <f>(X17+'SC-New'!W167)*X$35*$Y$34*$B40</f>
        <v>5.0721634574847671E-2</v>
      </c>
      <c r="Y40" s="118">
        <f t="shared" si="6"/>
        <v>11.276260854304828</v>
      </c>
    </row>
    <row r="41" spans="1:25">
      <c r="B41" s="228">
        <f>VLOOKUP($C$35,[1]!APPLIC,MATCH(C41,BLDGTYP,0)+1,FALSE)</f>
        <v>6.93E-2</v>
      </c>
      <c r="C41" s="21" t="str">
        <f t="shared" si="5"/>
        <v>Medium Ret</v>
      </c>
      <c r="E41" s="227">
        <f t="shared" si="4"/>
        <v>3.164664192037063E-2</v>
      </c>
      <c r="F41" s="227">
        <f>(F18+'SC-New'!E168)*F$35*$Y$34*$B41</f>
        <v>5.0913161668033328E-2</v>
      </c>
      <c r="G41" s="227">
        <f>(G18+'SC-New'!F168)*G$35*$Y$34*$B41</f>
        <v>0.10366718351701409</v>
      </c>
      <c r="H41" s="227">
        <f>(H18+'SC-New'!G168)*H$35*$Y$34*$B41</f>
        <v>0.18309775515846827</v>
      </c>
      <c r="I41" s="227">
        <f>(I18+'SC-New'!H168)*I$35*$Y$34*$B41</f>
        <v>0.2875083435227872</v>
      </c>
      <c r="J41" s="227">
        <f>(J18+'SC-New'!I168)*J$35*$Y$34*$B41</f>
        <v>0.40583675007199188</v>
      </c>
      <c r="K41" s="227">
        <f>(K18+'SC-New'!J168)*K$35*$Y$34*$B41</f>
        <v>0.51973539509219557</v>
      </c>
      <c r="L41" s="227">
        <f>(L18+'SC-New'!K168)*L$35*$Y$34*$B41</f>
        <v>0.61000490835087018</v>
      </c>
      <c r="M41" s="227">
        <f>(M18+'SC-New'!L168)*M$35*$Y$34*$B41</f>
        <v>0.66058953154021582</v>
      </c>
      <c r="N41" s="227">
        <f>(N18+'SC-New'!M168)*N$35*$Y$34*$B41</f>
        <v>0.6659895826328962</v>
      </c>
      <c r="O41" s="227">
        <f>(O18+'SC-New'!N168)*O$35*$Y$34*$B41</f>
        <v>0.62781188517849029</v>
      </c>
      <c r="P41" s="227">
        <f>(P18+'SC-New'!O168)*P$35*$Y$34*$B41</f>
        <v>0.55505384726517115</v>
      </c>
      <c r="Q41" s="227">
        <f>(Q18+'SC-New'!P168)*Q$35*$Y$34*$B41</f>
        <v>0.46445982603503827</v>
      </c>
      <c r="R41" s="227">
        <f>(R18+'SC-New'!Q168)*R$35*$Y$34*$B41</f>
        <v>0.367708105725984</v>
      </c>
      <c r="S41" s="227">
        <f>(S18+'SC-New'!R168)*S$35*$Y$34*$B41</f>
        <v>0.2749665652114221</v>
      </c>
      <c r="T41" s="227">
        <f>(T18+'SC-New'!S168)*T$35*$Y$34*$B41</f>
        <v>0.19518433050903328</v>
      </c>
      <c r="U41" s="227">
        <f>(U18+'SC-New'!T168)*U$35*$Y$34*$B41</f>
        <v>0.13180798107172514</v>
      </c>
      <c r="V41" s="227">
        <f>(V18+'SC-New'!U168)*V$35*$Y$34*$B41</f>
        <v>8.4734015861352568E-2</v>
      </c>
      <c r="W41" s="227">
        <f>(W18+'SC-New'!V168)*W$35*$Y$34*$B41</f>
        <v>5.2101774784937605E-2</v>
      </c>
      <c r="X41" s="227">
        <f>(X18+'SC-New'!W168)*X$35*$Y$34*$B41</f>
        <v>3.0673783110837828E-2</v>
      </c>
      <c r="Y41" s="118">
        <f t="shared" si="6"/>
        <v>5.2407887219593734</v>
      </c>
    </row>
    <row r="42" spans="1:25">
      <c r="B42" s="228">
        <f>VLOOKUP($C$35,[1]!APPLIC,MATCH(C42,BLDGTYP,0)+1,FALSE)</f>
        <v>2.4750000000000001E-2</v>
      </c>
      <c r="C42" s="21" t="str">
        <f t="shared" si="5"/>
        <v>Small Ret</v>
      </c>
      <c r="E42" s="227">
        <f t="shared" si="4"/>
        <v>1.2741297187618459E-2</v>
      </c>
      <c r="F42" s="227">
        <f>(F19+'SC-New'!E169)*F$35*$Y$34*$B42</f>
        <v>2.0093707921495389E-2</v>
      </c>
      <c r="G42" s="227">
        <f>(G19+'SC-New'!F169)*G$35*$Y$34*$B42</f>
        <v>4.0264253023069178E-2</v>
      </c>
      <c r="H42" s="227">
        <f>(H19+'SC-New'!G169)*H$35*$Y$34*$B42</f>
        <v>7.0423615230725295E-2</v>
      </c>
      <c r="I42" s="227">
        <f>(I19+'SC-New'!H169)*I$35*$Y$34*$B42</f>
        <v>0.10949720392230122</v>
      </c>
      <c r="J42" s="227">
        <f>(J19+'SC-New'!I169)*J$35*$Y$34*$B42</f>
        <v>0.15317711388372049</v>
      </c>
      <c r="K42" s="227">
        <f>(K19+'SC-New'!J169)*K$35*$Y$34*$B42</f>
        <v>0.19467712495333742</v>
      </c>
      <c r="L42" s="227">
        <f>(L19+'SC-New'!K169)*L$35*$Y$34*$B42</f>
        <v>0.22679288111058127</v>
      </c>
      <c r="M42" s="227">
        <f>(M19+'SC-New'!L169)*M$35*$Y$34*$B42</f>
        <v>0.24385769568095086</v>
      </c>
      <c r="N42" s="227">
        <f>(N19+'SC-New'!M169)*N$35*$Y$34*$B42</f>
        <v>0.24369747049293605</v>
      </c>
      <c r="O42" s="227">
        <f>(O19+'SC-New'!N169)*O$35*$Y$34*$B42</f>
        <v>0.22744893374204583</v>
      </c>
      <c r="P42" s="227">
        <f>(P19+'SC-New'!O169)*P$35*$Y$34*$B42</f>
        <v>0.19905035973263002</v>
      </c>
      <c r="Q42" s="227">
        <f>(Q19+'SC-New'!P169)*Q$35*$Y$34*$B42</f>
        <v>0.16424580002164951</v>
      </c>
      <c r="R42" s="227">
        <f>(R19+'SC-New'!Q169)*R$35*$Y$34*$B42</f>
        <v>0.12808113285234932</v>
      </c>
      <c r="S42" s="227">
        <f>(S19+'SC-New'!R169)*S$35*$Y$34*$B42</f>
        <v>9.4540264479188438E-2</v>
      </c>
      <c r="T42" s="227">
        <f>(T19+'SC-New'!S169)*T$35*$Y$34*$B42</f>
        <v>6.6283244151878945E-2</v>
      </c>
      <c r="U42" s="227">
        <f>(U19+'SC-New'!T169)*U$35*$Y$34*$B42</f>
        <v>4.4246068562969004E-2</v>
      </c>
      <c r="V42" s="227">
        <f>(V19+'SC-New'!U169)*V$35*$Y$34*$B42</f>
        <v>2.8169057931958039E-2</v>
      </c>
      <c r="W42" s="227">
        <f>(W19+'SC-New'!V169)*W$35*$Y$34*$B42</f>
        <v>1.7154536560771459E-2</v>
      </c>
      <c r="X42" s="227">
        <f>(X19+'SC-New'!W169)*X$35*$Y$34*$B42</f>
        <v>1.0008948142454078E-2</v>
      </c>
      <c r="Y42" s="118">
        <f t="shared" si="6"/>
        <v>2.1100010159694524</v>
      </c>
    </row>
    <row r="43" spans="1:25">
      <c r="B43" s="228">
        <f>VLOOKUP($C$35,[1]!APPLIC,MATCH(C43,BLDGTYP,0)+1,FALSE)</f>
        <v>2.4750000000000001E-2</v>
      </c>
      <c r="C43" s="21" t="str">
        <f t="shared" si="5"/>
        <v>School K-12</v>
      </c>
      <c r="E43" s="227">
        <f t="shared" si="4"/>
        <v>2.8061390392554113E-2</v>
      </c>
      <c r="F43" s="227">
        <f>(F20+'SC-New'!E170)*F$35*$Y$34*$B43</f>
        <v>4.4019153225151576E-2</v>
      </c>
      <c r="G43" s="227">
        <f>(G20+'SC-New'!F170)*G$35*$Y$34*$B43</f>
        <v>8.8079574101155578E-2</v>
      </c>
      <c r="H43" s="227">
        <f>(H20+'SC-New'!G170)*H$35*$Y$34*$B43</f>
        <v>0.1541128762077511</v>
      </c>
      <c r="I43" s="227">
        <f>(I20+'SC-New'!H170)*I$35*$Y$34*$B43</f>
        <v>0.23945787020900181</v>
      </c>
      <c r="J43" s="227">
        <f>(J20+'SC-New'!I170)*J$35*$Y$34*$B43</f>
        <v>0.33488536644370054</v>
      </c>
      <c r="K43" s="227">
        <f>(K20+'SC-New'!J170)*K$35*$Y$34*$B43</f>
        <v>0.42592310638555331</v>
      </c>
      <c r="L43" s="227">
        <f>(L20+'SC-New'!K170)*L$35*$Y$34*$B43</f>
        <v>0.49678808149028153</v>
      </c>
      <c r="M43" s="227">
        <f>(M20+'SC-New'!L170)*M$35*$Y$34*$B43</f>
        <v>0.5357919060014471</v>
      </c>
      <c r="N43" s="227">
        <f>(N20+'SC-New'!M170)*N$35*$Y$34*$B43</f>
        <v>0.5371140529037276</v>
      </c>
      <c r="O43" s="227">
        <f>(O20+'SC-New'!N170)*O$35*$Y$34*$B43</f>
        <v>0.50197252461172215</v>
      </c>
      <c r="P43" s="227">
        <f>(P20+'SC-New'!O170)*P$35*$Y$34*$B43</f>
        <v>0.43966941117292463</v>
      </c>
      <c r="Q43" s="227">
        <f>(Q20+'SC-New'!P170)*Q$35*$Y$34*$B43</f>
        <v>0.36240155663150658</v>
      </c>
      <c r="R43" s="227">
        <f>(R20+'SC-New'!Q170)*R$35*$Y$34*$B43</f>
        <v>0.28202966210060937</v>
      </c>
      <c r="S43" s="227">
        <f>(S20+'SC-New'!R170)*S$35*$Y$34*$B43</f>
        <v>0.20778362713727622</v>
      </c>
      <c r="T43" s="227">
        <f>(T20+'SC-New'!S170)*T$35*$Y$34*$B43</f>
        <v>0.14538734088249827</v>
      </c>
      <c r="U43" s="227">
        <f>(U20+'SC-New'!T170)*U$35*$Y$34*$B43</f>
        <v>9.6823623806279208E-2</v>
      </c>
      <c r="V43" s="227">
        <f>(V20+'SC-New'!U170)*V$35*$Y$34*$B43</f>
        <v>6.1557674107665834E-2</v>
      </c>
      <c r="W43" s="227">
        <f>(W20+'SC-New'!V170)*W$35*$Y$34*$B43</f>
        <v>3.7418545605765414E-2</v>
      </c>
      <c r="X43" s="227">
        <f>(X20+'SC-New'!W170)*X$35*$Y$34*$B43</f>
        <v>2.1800519934849823E-2</v>
      </c>
      <c r="Y43" s="118">
        <f t="shared" si="6"/>
        <v>4.6916113452082593</v>
      </c>
    </row>
    <row r="44" spans="1:25">
      <c r="B44" s="228">
        <f>VLOOKUP($C$35,[1]!APPLIC,MATCH(C44,BLDGTYP,0)+1,FALSE)</f>
        <v>2.4750000000000001E-2</v>
      </c>
      <c r="C44" s="21" t="str">
        <f t="shared" si="5"/>
        <v>University</v>
      </c>
      <c r="E44" s="227">
        <f t="shared" si="4"/>
        <v>1.421627395086314E-2</v>
      </c>
      <c r="F44" s="227">
        <f>(F21+'SC-New'!E171)*F$35*$Y$34*$B44</f>
        <v>2.230618110791573E-2</v>
      </c>
      <c r="G44" s="227">
        <f>(G21+'SC-New'!F171)*G$35*$Y$34*$B44</f>
        <v>4.4538052267074718E-2</v>
      </c>
      <c r="H44" s="227">
        <f>(H21+'SC-New'!G171)*H$35*$Y$34*$B44</f>
        <v>7.7992038149037046E-2</v>
      </c>
      <c r="I44" s="227">
        <f>(I21+'SC-New'!H171)*I$35*$Y$34*$B44</f>
        <v>0.12163935451934697</v>
      </c>
      <c r="J44" s="227">
        <f>(J21+'SC-New'!I171)*J$35*$Y$34*$B44</f>
        <v>0.17050347346998471</v>
      </c>
      <c r="K44" s="227">
        <f>(K21+'SC-New'!J171)*K$35*$Y$34*$B44</f>
        <v>0.21736557911255994</v>
      </c>
      <c r="L44" s="227">
        <f>(L21+'SC-New'!K171)*L$35*$Y$34*$B44</f>
        <v>0.25379806943953681</v>
      </c>
      <c r="M44" s="227">
        <f>(M21+'SC-New'!L171)*M$35*$Y$34*$B44</f>
        <v>0.27413521780818595</v>
      </c>
      <c r="N44" s="227">
        <f>(N21+'SC-New'!M171)*N$35*$Y$34*$B44</f>
        <v>0.27523899678671004</v>
      </c>
      <c r="O44" s="227">
        <f>(O21+'SC-New'!N171)*O$35*$Y$34*$B44</f>
        <v>0.25778261455589307</v>
      </c>
      <c r="P44" s="227">
        <f>(P21+'SC-New'!O171)*P$35*$Y$34*$B44</f>
        <v>0.22636305197974566</v>
      </c>
      <c r="Q44" s="227">
        <f>(Q21+'SC-New'!P171)*Q$35*$Y$34*$B44</f>
        <v>0.18698006898562425</v>
      </c>
      <c r="R44" s="227">
        <f>(R21+'SC-New'!Q171)*R$35*$Y$34*$B44</f>
        <v>0.14583505759273119</v>
      </c>
      <c r="S44" s="227">
        <f>(S21+'SC-New'!R171)*S$35*$Y$34*$B44</f>
        <v>0.10769106230971559</v>
      </c>
      <c r="T44" s="227">
        <f>(T21+'SC-New'!S171)*T$35*$Y$34*$B44</f>
        <v>7.545898130568221E-2</v>
      </c>
      <c r="U44" s="227">
        <f>(U21+'SC-New'!T171)*U$35*$Y$34*$B44</f>
        <v>5.0314708789779075E-2</v>
      </c>
      <c r="V44" s="227">
        <f>(V21+'SC-New'!U171)*V$35*$Y$34*$B44</f>
        <v>3.2030654028385591E-2</v>
      </c>
      <c r="W44" s="227">
        <f>(W21+'SC-New'!V171)*W$35*$Y$34*$B44</f>
        <v>1.9493343647396213E-2</v>
      </c>
      <c r="X44" s="227">
        <f>(X21+'SC-New'!W171)*X$35*$Y$34*$B44</f>
        <v>1.1368625488105282E-2</v>
      </c>
      <c r="Y44" s="118">
        <f t="shared" si="6"/>
        <v>2.3768327663534379</v>
      </c>
    </row>
    <row r="45" spans="1:25">
      <c r="B45" s="424">
        <f>VLOOKUP($C$35,[1]!APPLIC,MATCH(C45,BLDGTYP,0)+1,FALSE)</f>
        <v>2.4750000000000001E-2</v>
      </c>
      <c r="C45" s="21" t="str">
        <f t="shared" si="5"/>
        <v>Warehouse</v>
      </c>
      <c r="E45" s="227">
        <f t="shared" si="4"/>
        <v>5.2219730024888673E-2</v>
      </c>
      <c r="F45" s="227">
        <f>(F22+'SC-New'!E172)*F$35*$Y$34*$B45</f>
        <v>8.3181896152414253E-2</v>
      </c>
      <c r="G45" s="227">
        <f>(G22+'SC-New'!F172)*G$35*$Y$34*$B45</f>
        <v>0.16853086562983027</v>
      </c>
      <c r="H45" s="227">
        <f>(H22+'SC-New'!G172)*H$35*$Y$34*$B45</f>
        <v>0.29748804190134814</v>
      </c>
      <c r="I45" s="227">
        <f>(I22+'SC-New'!H172)*I$35*$Y$34*$B45</f>
        <v>0.46590426100977395</v>
      </c>
      <c r="J45" s="227">
        <f>(J22+'SC-New'!I172)*J$35*$Y$34*$B45</f>
        <v>0.65498613310915121</v>
      </c>
      <c r="K45" s="227">
        <f>(K22+'SC-New'!J172)*K$35*$Y$34*$B45</f>
        <v>0.83631806312928658</v>
      </c>
      <c r="L45" s="227">
        <f>(L22+'SC-New'!K172)*L$35*$Y$34*$B45</f>
        <v>0.98075865343640922</v>
      </c>
      <c r="M45" s="227">
        <f>(M22+'SC-New'!L172)*M$35*$Y$34*$B45</f>
        <v>1.062702020054946</v>
      </c>
      <c r="N45" s="227">
        <f>(N22+'SC-New'!M172)*N$35*$Y$34*$B45</f>
        <v>1.069911860111614</v>
      </c>
      <c r="O45" s="227">
        <f>(O22+'SC-New'!N172)*O$35*$Y$34*$B45</f>
        <v>1.004989254971923</v>
      </c>
      <c r="P45" s="227">
        <f>(P22+'SC-New'!O172)*P$35*$Y$34*$B45</f>
        <v>0.88526268245815887</v>
      </c>
      <c r="Q45" s="227">
        <f>(Q22+'SC-New'!P172)*Q$35*$Y$34*$B45</f>
        <v>0.73329604947554361</v>
      </c>
      <c r="R45" s="227">
        <f>(R22+'SC-New'!Q172)*R$35*$Y$34*$B45</f>
        <v>0.57297448621610081</v>
      </c>
      <c r="S45" s="227">
        <f>(S22+'SC-New'!R172)*S$35*$Y$34*$B45</f>
        <v>0.42423342477090364</v>
      </c>
      <c r="T45" s="227">
        <f>(T22+'SC-New'!S172)*T$35*$Y$34*$B45</f>
        <v>0.29840249575612893</v>
      </c>
      <c r="U45" s="227">
        <f>(U22+'SC-New'!T172)*U$35*$Y$34*$B45</f>
        <v>0.20008640996518304</v>
      </c>
      <c r="V45" s="227">
        <f>(V22+'SC-New'!U172)*V$35*$Y$34*$B45</f>
        <v>0.12801076365064654</v>
      </c>
      <c r="W45" s="227">
        <f>(W22+'SC-New'!V172)*W$35*$Y$34*$B45</f>
        <v>7.8307302158630021E-2</v>
      </c>
      <c r="X45" s="227">
        <f>(X22+'SC-New'!W172)*X$35*$Y$34*$B45</f>
        <v>4.5910437486711961E-2</v>
      </c>
      <c r="Y45" s="118">
        <f t="shared" si="6"/>
        <v>8.7975354447910625</v>
      </c>
    </row>
    <row r="46" spans="1:25">
      <c r="B46" s="228">
        <f>VLOOKUP($C$35,[1]!APPLIC,MATCH(C46,BLDGTYP,0)+1,FALSE)</f>
        <v>6.93E-2</v>
      </c>
      <c r="C46" s="21" t="str">
        <f t="shared" si="5"/>
        <v>Supermarket</v>
      </c>
      <c r="E46" s="227">
        <f t="shared" si="4"/>
        <v>1.7505794772776605E-2</v>
      </c>
      <c r="F46" s="227">
        <f>(F23+'SC-New'!E173)*F$35*$Y$34*$B46</f>
        <v>2.746919091975596E-2</v>
      </c>
      <c r="G46" s="227">
        <f>(G23+'SC-New'!F173)*G$35*$Y$34*$B46</f>
        <v>5.4799225364108271E-2</v>
      </c>
      <c r="H46" s="227">
        <f>(H23+'SC-New'!G173)*H$35*$Y$34*$B46</f>
        <v>9.5583539720545146E-2</v>
      </c>
      <c r="I46" s="227">
        <f>(I23+'SC-New'!H173)*I$35*$Y$34*$B46</f>
        <v>0.14820010471204323</v>
      </c>
      <c r="J46" s="227">
        <f>(J23+'SC-New'!I173)*J$35*$Y$34*$B46</f>
        <v>0.20680399936151128</v>
      </c>
      <c r="K46" s="227">
        <f>(K23+'SC-New'!J173)*K$35*$Y$34*$B46</f>
        <v>0.2623466931295218</v>
      </c>
      <c r="L46" s="227">
        <f>(L23+'SC-New'!K173)*L$35*$Y$34*$B46</f>
        <v>0.30506606401946751</v>
      </c>
      <c r="M46" s="227">
        <f>(M23+'SC-New'!L173)*M$35*$Y$34*$B46</f>
        <v>0.32744390867049317</v>
      </c>
      <c r="N46" s="227">
        <f>(N23+'SC-New'!M173)*N$35*$Y$34*$B46</f>
        <v>0.32634615128072636</v>
      </c>
      <c r="O46" s="227">
        <f>(O23+'SC-New'!N173)*O$35*$Y$34*$B46</f>
        <v>0.30356417443547268</v>
      </c>
      <c r="P46" s="227">
        <f>(P23+'SC-New'!O173)*P$35*$Y$34*$B46</f>
        <v>0.26472159033717518</v>
      </c>
      <c r="Q46" s="227">
        <f>(Q23+'SC-New'!P173)*Q$35*$Y$34*$B46</f>
        <v>0.21726852584982642</v>
      </c>
      <c r="R46" s="227">
        <f>(R23+'SC-New'!Q173)*R$35*$Y$34*$B46</f>
        <v>0.16841778770904087</v>
      </c>
      <c r="S46" s="227">
        <f>(S23+'SC-New'!R173)*S$35*$Y$34*$B46</f>
        <v>0.12364954340862842</v>
      </c>
      <c r="T46" s="227">
        <f>(T23+'SC-New'!S173)*T$35*$Y$34*$B46</f>
        <v>8.6267747345724746E-2</v>
      </c>
      <c r="U46" s="227">
        <f>(U23+'SC-New'!T173)*U$35*$Y$34*$B46</f>
        <v>5.7322330256336651E-2</v>
      </c>
      <c r="V46" s="227">
        <f>(V23+'SC-New'!U173)*V$35*$Y$34*$B46</f>
        <v>3.6358490977807717E-2</v>
      </c>
      <c r="W46" s="227">
        <f>(W23+'SC-New'!V173)*W$35*$Y$34*$B46</f>
        <v>2.2059273946914024E-2</v>
      </c>
      <c r="X46" s="227">
        <f>(X23+'SC-New'!W173)*X$35*$Y$34*$B46</f>
        <v>1.282633063386099E-2</v>
      </c>
      <c r="Y46" s="118">
        <f t="shared" si="6"/>
        <v>2.6649876145568956</v>
      </c>
    </row>
    <row r="47" spans="1:25">
      <c r="B47" s="228">
        <f>VLOOKUP($C$35,[1]!APPLIC,MATCH(C47,BLDGTYP,0)+1,FALSE)</f>
        <v>6.93E-2</v>
      </c>
      <c r="C47" s="21" t="str">
        <f t="shared" si="5"/>
        <v>MiniMart</v>
      </c>
      <c r="E47" s="227">
        <f t="shared" si="4"/>
        <v>7.3290439885421521E-3</v>
      </c>
      <c r="F47" s="227">
        <f>(F24+'SC-New'!E174)*F$35*$Y$34*$B47</f>
        <v>1.1567433994489895E-2</v>
      </c>
      <c r="G47" s="227">
        <f>(G24+'SC-New'!F174)*G$35*$Y$34*$B47</f>
        <v>2.3217121202240933E-2</v>
      </c>
      <c r="H47" s="227">
        <f>(H24+'SC-New'!G174)*H$35*$Y$34*$B47</f>
        <v>4.0612994976347967E-2</v>
      </c>
      <c r="I47" s="227">
        <f>(I24+'SC-New'!H174)*I$35*$Y$34*$B47</f>
        <v>6.316413116096127E-2</v>
      </c>
      <c r="J47" s="227">
        <f>(J24+'SC-New'!I174)*J$35*$Y$34*$B47</f>
        <v>8.8356719629892347E-2</v>
      </c>
      <c r="K47" s="227">
        <f>(K24+'SC-New'!J174)*K$35*$Y$34*$B47</f>
        <v>0.11226271551450438</v>
      </c>
      <c r="L47" s="227">
        <f>(L24+'SC-New'!K174)*L$35*$Y$34*$B47</f>
        <v>0.13070502080079069</v>
      </c>
      <c r="M47" s="227">
        <f>(M24+'SC-New'!L174)*M$35*$Y$34*$B47</f>
        <v>0.14045932023997312</v>
      </c>
      <c r="N47" s="227">
        <f>(N24+'SC-New'!M174)*N$35*$Y$34*$B47</f>
        <v>0.14027770526617059</v>
      </c>
      <c r="O47" s="227">
        <f>(O24+'SC-New'!N174)*O$35*$Y$34*$B47</f>
        <v>0.13086188428592524</v>
      </c>
      <c r="P47" s="227">
        <f>(P24+'SC-New'!O174)*P$35*$Y$34*$B47</f>
        <v>0.11450828985725918</v>
      </c>
      <c r="Q47" s="227">
        <f>(Q24+'SC-New'!P174)*Q$35*$Y$34*$B47</f>
        <v>9.4500768474341301E-2</v>
      </c>
      <c r="R47" s="227">
        <f>(R24+'SC-New'!Q174)*R$35*$Y$34*$B47</f>
        <v>7.3672530018572241E-2</v>
      </c>
      <c r="S47" s="227">
        <f>(S24+'SC-New'!R174)*S$35*$Y$34*$B47</f>
        <v>5.4383453832749826E-2</v>
      </c>
      <c r="T47" s="227">
        <f>(T24+'SC-New'!S174)*T$35*$Y$34*$B47</f>
        <v>3.8149683154637085E-2</v>
      </c>
      <c r="U47" s="227">
        <f>(U24+'SC-New'!T174)*U$35*$Y$34*$B47</f>
        <v>2.5474707555580216E-2</v>
      </c>
      <c r="V47" s="227">
        <f>(V24+'SC-New'!U174)*V$35*$Y$34*$B47</f>
        <v>1.6221246200894074E-2</v>
      </c>
      <c r="W47" s="227">
        <f>(W24+'SC-New'!V174)*W$35*$Y$34*$B47</f>
        <v>9.8813133809618221E-3</v>
      </c>
      <c r="X47" s="227">
        <f>(X24+'SC-New'!W174)*X$35*$Y$34*$B47</f>
        <v>5.7672497119354224E-3</v>
      </c>
      <c r="Y47" s="118">
        <f t="shared" si="6"/>
        <v>1.2109369179377705</v>
      </c>
    </row>
    <row r="48" spans="1:25">
      <c r="B48" s="228">
        <f>VLOOKUP($C$35,[1]!APPLIC,MATCH(C48,BLDGTYP,0)+1,FALSE)</f>
        <v>9.8999999999999999E-4</v>
      </c>
      <c r="C48" s="21" t="str">
        <f t="shared" si="5"/>
        <v>Restaurant</v>
      </c>
      <c r="E48" s="227">
        <f t="shared" si="4"/>
        <v>2.3998057224787264E-4</v>
      </c>
      <c r="F48" s="227">
        <f>(F25+'SC-New'!E175)*F$35*$Y$34*$B48</f>
        <v>3.7887640666794178E-4</v>
      </c>
      <c r="G48" s="227">
        <f>(G25+'SC-New'!F175)*G$35*$Y$34*$B48</f>
        <v>7.6113270693625181E-4</v>
      </c>
      <c r="H48" s="227">
        <f>(H25+'SC-New'!G175)*H$35*$Y$34*$B48</f>
        <v>1.3373309111155637E-3</v>
      </c>
      <c r="I48" s="227">
        <f>(I25+'SC-New'!H175)*I$35*$Y$34*$B48</f>
        <v>2.0885656619036444E-3</v>
      </c>
      <c r="J48" s="227">
        <f>(J25+'SC-New'!I175)*J$35*$Y$34*$B48</f>
        <v>2.9353691471659888E-3</v>
      </c>
      <c r="K48" s="227">
        <f>(K25+'SC-New'!J175)*K$35*$Y$34*$B48</f>
        <v>3.7500938942469169E-3</v>
      </c>
      <c r="L48" s="227">
        <f>(L25+'SC-New'!K175)*L$35*$Y$34*$B48</f>
        <v>4.3911960358487233E-3</v>
      </c>
      <c r="M48" s="227">
        <f>(M25+'SC-New'!L175)*M$35*$Y$34*$B48</f>
        <v>4.745694741601505E-3</v>
      </c>
      <c r="N48" s="227">
        <f>(N25+'SC-New'!M175)*N$35*$Y$34*$B48</f>
        <v>4.7616964812112212E-3</v>
      </c>
      <c r="O48" s="227">
        <f>(O25+'SC-New'!N175)*O$35*$Y$34*$B48</f>
        <v>4.4584992467567438E-3</v>
      </c>
      <c r="P48" s="227">
        <f>(P25+'SC-New'!O175)*P$35*$Y$34*$B48</f>
        <v>3.9131661353659138E-3</v>
      </c>
      <c r="Q48" s="227">
        <f>(Q25+'SC-New'!P175)*Q$35*$Y$34*$B48</f>
        <v>3.240312670939612E-3</v>
      </c>
      <c r="R48" s="227">
        <f>(R25+'SC-New'!Q175)*R$35*$Y$34*$B48</f>
        <v>2.5364554286945351E-3</v>
      </c>
      <c r="S48" s="227">
        <f>(S25+'SC-New'!R175)*S$35*$Y$34*$B48</f>
        <v>1.880180183086944E-3</v>
      </c>
      <c r="T48" s="227">
        <f>(T25+'SC-New'!S175)*T$35*$Y$34*$B48</f>
        <v>1.3241828713389235E-3</v>
      </c>
      <c r="U48" s="227">
        <f>(U25+'SC-New'!T175)*U$35*$Y$34*$B48</f>
        <v>8.8841348565891196E-4</v>
      </c>
      <c r="V48" s="227">
        <f>(V25+'SC-New'!U175)*V$35*$Y$34*$B48</f>
        <v>5.6826307490005703E-4</v>
      </c>
      <c r="W48" s="227">
        <f>(W25+'SC-New'!V175)*W$35*$Y$34*$B48</f>
        <v>3.4767461048936904E-4</v>
      </c>
      <c r="X48" s="227">
        <f>(X25+'SC-New'!W175)*X$35*$Y$34*$B48</f>
        <v>2.0368252137901584E-4</v>
      </c>
      <c r="Y48" s="118">
        <f t="shared" si="6"/>
        <v>3.9650646793373379E-2</v>
      </c>
    </row>
    <row r="49" spans="1:80">
      <c r="B49" s="228">
        <f>VLOOKUP($C$35,[1]!APPLIC,MATCH(C49,BLDGTYP,0)+1,FALSE)</f>
        <v>4.9500000000000004E-3</v>
      </c>
      <c r="C49" s="21" t="str">
        <f t="shared" si="5"/>
        <v>Lodging</v>
      </c>
      <c r="E49" s="227">
        <f t="shared" ref="E49:E53" si="7">E26*E$35*$Y$34*$B49</f>
        <v>3.9604723913230803E-3</v>
      </c>
      <c r="F49" s="227">
        <f>(F26+'SC-New'!E176)*F$35*$Y$34*$B49</f>
        <v>6.2482807721452671E-3</v>
      </c>
      <c r="G49" s="227">
        <f>(G26+'SC-New'!F176)*G$35*$Y$34*$B49</f>
        <v>1.2540755124373746E-2</v>
      </c>
      <c r="H49" s="227">
        <f>(H26+'SC-New'!G176)*H$35*$Y$34*$B49</f>
        <v>2.1988499380368332E-2</v>
      </c>
      <c r="I49" s="227">
        <f>(I26+'SC-New'!H176)*I$35*$Y$34*$B49</f>
        <v>3.427227916142344E-2</v>
      </c>
      <c r="J49" s="227">
        <f>(J26+'SC-New'!I176)*J$35*$Y$34*$B49</f>
        <v>4.8045617457544737E-2</v>
      </c>
      <c r="K49" s="227">
        <f>(K26+'SC-New'!J176)*K$35*$Y$34*$B49</f>
        <v>6.1217293637602213E-2</v>
      </c>
      <c r="L49" s="227">
        <f>(L26+'SC-New'!K176)*L$35*$Y$34*$B49</f>
        <v>7.1487029397001606E-2</v>
      </c>
      <c r="M49" s="227">
        <f>(M26+'SC-New'!L176)*M$35*$Y$34*$B49</f>
        <v>7.7047658184937473E-2</v>
      </c>
      <c r="N49" s="227">
        <f>(N26+'SC-New'!M176)*N$35*$Y$34*$B49</f>
        <v>7.7115818272069925E-2</v>
      </c>
      <c r="O49" s="227">
        <f>(O26+'SC-New'!N176)*O$35*$Y$34*$B49</f>
        <v>7.2039793030620997E-2</v>
      </c>
      <c r="P49" s="227">
        <f>(P26+'SC-New'!O176)*P$35*$Y$34*$B49</f>
        <v>6.3104333205534879E-2</v>
      </c>
      <c r="Q49" s="227">
        <f>(Q26+'SC-New'!P176)*Q$35*$Y$34*$B49</f>
        <v>5.2131435292791947E-2</v>
      </c>
      <c r="R49" s="227">
        <f>(R26+'SC-New'!Q176)*R$35*$Y$34*$B49</f>
        <v>4.0690583522103613E-2</v>
      </c>
      <c r="S49" s="227">
        <f>(S26+'SC-New'!R176)*S$35*$Y$34*$B49</f>
        <v>3.0077489855786208E-2</v>
      </c>
      <c r="T49" s="227">
        <f>(T26+'SC-New'!S176)*T$35*$Y$34*$B49</f>
        <v>2.1113206650220952E-2</v>
      </c>
      <c r="U49" s="227">
        <f>(U26+'SC-New'!T176)*U$35*$Y$34*$B49</f>
        <v>1.4112988269016812E-2</v>
      </c>
      <c r="V49" s="227">
        <f>(V26+'SC-New'!U176)*V$35*$Y$34*$B49</f>
        <v>8.9959740017718001E-3</v>
      </c>
      <c r="W49" s="227">
        <f>(W26+'SC-New'!V176)*W$35*$Y$34*$B49</f>
        <v>5.483395036052191E-3</v>
      </c>
      <c r="X49" s="227">
        <f>(X26+'SC-New'!W176)*X$35*$Y$34*$B49</f>
        <v>3.2020702864911381E-3</v>
      </c>
      <c r="Y49" s="118">
        <f t="shared" si="6"/>
        <v>0.68396406707272561</v>
      </c>
    </row>
    <row r="50" spans="1:80">
      <c r="B50" s="228">
        <f>VLOOKUP($C$35,[1]!APPLIC,MATCH(C50,BLDGTYP,0)+1,FALSE)</f>
        <v>4.9500000000000004E-3</v>
      </c>
      <c r="C50" s="21" t="str">
        <f t="shared" si="5"/>
        <v>Hospital</v>
      </c>
      <c r="E50" s="227">
        <f t="shared" si="7"/>
        <v>2.4446765743980983E-3</v>
      </c>
      <c r="F50" s="227">
        <f>(F27+'SC-New'!E177)*F$35*$Y$34*$B50</f>
        <v>3.9859584853420126E-3</v>
      </c>
      <c r="G50" s="227">
        <f>(G27+'SC-New'!F177)*G$35*$Y$34*$B50</f>
        <v>8.2162438611829459E-3</v>
      </c>
      <c r="H50" s="227">
        <f>(H27+'SC-New'!G177)*H$35*$Y$34*$B50</f>
        <v>1.4759897596398366E-2</v>
      </c>
      <c r="I50" s="227">
        <f>(I27+'SC-New'!H177)*I$35*$Y$34*$B50</f>
        <v>2.3443993750748675E-2</v>
      </c>
      <c r="J50" s="227">
        <f>(J27+'SC-New'!I177)*J$35*$Y$34*$B50</f>
        <v>3.3281765658236193E-2</v>
      </c>
      <c r="K50" s="227">
        <f>(K27+'SC-New'!J177)*K$35*$Y$34*$B50</f>
        <v>4.2863532194920756E-2</v>
      </c>
      <c r="L50" s="227">
        <f>(L27+'SC-New'!K177)*L$35*$Y$34*$B50</f>
        <v>5.0543127152777007E-2</v>
      </c>
      <c r="M50" s="227">
        <f>(M27+'SC-New'!L177)*M$35*$Y$34*$B50</f>
        <v>5.4923881164996913E-2</v>
      </c>
      <c r="N50" s="227">
        <f>(N27+'SC-New'!M177)*N$35*$Y$34*$B50</f>
        <v>5.5417118005549826E-2</v>
      </c>
      <c r="O50" s="227">
        <f>(O27+'SC-New'!N177)*O$35*$Y$34*$B50</f>
        <v>5.221058015461099E-2</v>
      </c>
      <c r="P50" s="227">
        <f>(P27+'SC-New'!O177)*P$35*$Y$34*$B50</f>
        <v>4.6203770632698385E-2</v>
      </c>
      <c r="Q50" s="227">
        <f>(Q27+'SC-New'!P177)*Q$35*$Y$34*$B50</f>
        <v>3.8576740892270797E-2</v>
      </c>
      <c r="R50" s="227">
        <f>(R27+'SC-New'!Q177)*R$35*$Y$34*$B50</f>
        <v>3.0477164125725983E-2</v>
      </c>
      <c r="S50" s="227">
        <f>(S27+'SC-New'!R177)*S$35*$Y$34*$B50</f>
        <v>2.2764028300397695E-2</v>
      </c>
      <c r="T50" s="227">
        <f>(T27+'SC-New'!S177)*T$35*$Y$34*$B50</f>
        <v>1.614021482546216E-2</v>
      </c>
      <c r="U50" s="227">
        <f>(U27+'SC-New'!T177)*U$35*$Y$34*$B50</f>
        <v>1.0892507691419629E-2</v>
      </c>
      <c r="V50" s="227">
        <f>(V27+'SC-New'!U177)*V$35*$Y$34*$B50</f>
        <v>7.0078056258408112E-3</v>
      </c>
      <c r="W50" s="227">
        <f>(W27+'SC-New'!V177)*W$35*$Y$34*$B50</f>
        <v>4.3088986457429377E-3</v>
      </c>
      <c r="X50" s="227">
        <f>(X27+'SC-New'!W177)*X$35*$Y$34*$B50</f>
        <v>2.536474576814416E-3</v>
      </c>
      <c r="Y50" s="118">
        <f t="shared" si="6"/>
        <v>0.42460858222748055</v>
      </c>
    </row>
    <row r="51" spans="1:80">
      <c r="B51" s="228">
        <f>VLOOKUP($C$35,[1]!APPLIC,MATCH(C51,BLDGTYP,0)+1,FALSE)</f>
        <v>2.4750000000000001E-2</v>
      </c>
      <c r="C51" s="21" t="str">
        <f t="shared" si="5"/>
        <v>Residential Care</v>
      </c>
      <c r="E51" s="227">
        <f t="shared" si="7"/>
        <v>1.4983780380244116E-2</v>
      </c>
      <c r="F51" s="227">
        <f>(F28+'SC-New'!E178)*F$35*$Y$34*$B51</f>
        <v>2.4318941752255328E-2</v>
      </c>
      <c r="G51" s="227">
        <f>(G28+'SC-New'!F178)*G$35*$Y$34*$B51</f>
        <v>5.0009727435420433E-2</v>
      </c>
      <c r="H51" s="227">
        <f>(H28+'SC-New'!G178)*H$35*$Y$34*$B51</f>
        <v>8.9594291784895794E-2</v>
      </c>
      <c r="I51" s="227">
        <f>(I28+'SC-New'!H178)*I$35*$Y$34*$B51</f>
        <v>0.14202753367733789</v>
      </c>
      <c r="J51" s="227">
        <f>(J28+'SC-New'!I178)*J$35*$Y$34*$B51</f>
        <v>0.20150588571817457</v>
      </c>
      <c r="K51" s="227">
        <f>(K28+'SC-New'!J178)*K$35*$Y$34*$B51</f>
        <v>0.25948662901787728</v>
      </c>
      <c r="L51" s="227">
        <f>(L28+'SC-New'!K178)*L$35*$Y$34*$B51</f>
        <v>0.30584270703476912</v>
      </c>
      <c r="M51" s="227">
        <f>(M28+'SC-New'!L178)*M$35*$Y$34*$B51</f>
        <v>0.33222429250110103</v>
      </c>
      <c r="N51" s="227">
        <f>(N28+'SC-New'!M178)*N$35*$Y$34*$B51</f>
        <v>0.33506376875612248</v>
      </c>
      <c r="O51" s="227">
        <f>(O28+'SC-New'!N178)*O$35*$Y$34*$B51</f>
        <v>0.31533759285359275</v>
      </c>
      <c r="P51" s="227">
        <f>(P28+'SC-New'!O178)*P$35*$Y$34*$B51</f>
        <v>0.27835703120057159</v>
      </c>
      <c r="Q51" s="227">
        <f>(Q28+'SC-New'!P178)*Q$35*$Y$34*$B51</f>
        <v>0.23149508529779281</v>
      </c>
      <c r="R51" s="227">
        <f>(R28+'SC-New'!Q178)*R$35*$Y$34*$B51</f>
        <v>0.18177629894851557</v>
      </c>
      <c r="S51" s="227">
        <f>(S28+'SC-New'!R178)*S$35*$Y$34*$B51</f>
        <v>0.13490333547108266</v>
      </c>
      <c r="T51" s="227">
        <f>(T28+'SC-New'!S178)*T$35*$Y$34*$B51</f>
        <v>9.5033173823386941E-2</v>
      </c>
      <c r="U51" s="227">
        <f>(U28+'SC-New'!T178)*U$35*$Y$34*$B51</f>
        <v>6.3693318411981462E-2</v>
      </c>
      <c r="V51" s="227">
        <f>(V28+'SC-New'!U178)*V$35*$Y$34*$B51</f>
        <v>4.070127748156678E-2</v>
      </c>
      <c r="W51" s="227">
        <f>(W28+'SC-New'!V178)*W$35*$Y$34*$B51</f>
        <v>2.4865787827042161E-2</v>
      </c>
      <c r="X51" s="227">
        <f>(X28+'SC-New'!W178)*X$35*$Y$34*$B51</f>
        <v>1.4552005846226703E-2</v>
      </c>
      <c r="Y51" s="118">
        <f t="shared" si="6"/>
        <v>2.5876628736130627</v>
      </c>
    </row>
    <row r="52" spans="1:80">
      <c r="B52" s="228">
        <f>VLOOKUP($C$35,[1]!APPLIC,MATCH(C52,BLDGTYP,0)+1,FALSE)</f>
        <v>6.93E-2</v>
      </c>
      <c r="C52" s="21" t="str">
        <f t="shared" si="5"/>
        <v>Assembly</v>
      </c>
      <c r="E52" s="227">
        <f t="shared" si="7"/>
        <v>0.12249353201320833</v>
      </c>
      <c r="F52" s="227">
        <f>(F29+'SC-New'!E179)*F$35*$Y$34*$B52</f>
        <v>0.19331539084491506</v>
      </c>
      <c r="G52" s="227">
        <f>(G29+'SC-New'!F179)*G$35*$Y$34*$B52</f>
        <v>0.38815297386269981</v>
      </c>
      <c r="H52" s="227">
        <f>(H29+'SC-New'!G179)*H$35*$Y$34*$B52</f>
        <v>0.6803137913572358</v>
      </c>
      <c r="I52" s="227">
        <f>(I29+'SC-New'!H179)*I$35*$Y$34*$B52</f>
        <v>1.0608351967363585</v>
      </c>
      <c r="J52" s="227">
        <f>(J29+'SC-New'!I179)*J$35*$Y$34*$B52</f>
        <v>1.4875496609944912</v>
      </c>
      <c r="K52" s="227">
        <f>(K29+'SC-New'!J179)*K$35*$Y$34*$B52</f>
        <v>1.8955699573241727</v>
      </c>
      <c r="L52" s="227">
        <f>(L29+'SC-New'!K179)*L$35*$Y$34*$B52</f>
        <v>2.2103402898865538</v>
      </c>
      <c r="M52" s="227">
        <f>(M29+'SC-New'!L179)*M$35*$Y$34*$B52</f>
        <v>2.3795258359838432</v>
      </c>
      <c r="N52" s="227">
        <f>(N29+'SC-New'!M179)*N$35*$Y$34*$B52</f>
        <v>2.3832820785915341</v>
      </c>
      <c r="O52" s="227">
        <f>(O29+'SC-New'!N179)*O$35*$Y$34*$B52</f>
        <v>2.2326869543194374</v>
      </c>
      <c r="P52" s="227">
        <f>(P29+'SC-New'!O179)*P$35*$Y$34*$B52</f>
        <v>1.9621937340860423</v>
      </c>
      <c r="Q52" s="227">
        <f>(Q29+'SC-New'!P179)*Q$35*$Y$34*$B52</f>
        <v>1.6257718287792486</v>
      </c>
      <c r="R52" s="227">
        <f>(R29+'SC-New'!Q179)*R$35*$Y$34*$B52</f>
        <v>1.2757883627181004</v>
      </c>
      <c r="S52" s="227">
        <f>(S29+'SC-New'!R179)*S$35*$Y$34*$B52</f>
        <v>0.9494284367973076</v>
      </c>
      <c r="T52" s="227">
        <f>(T29+'SC-New'!S179)*T$35*$Y$34*$B52</f>
        <v>0.67160544379465714</v>
      </c>
      <c r="U52" s="227">
        <f>(U29+'SC-New'!T179)*U$35*$Y$34*$B52</f>
        <v>0.45216673378208927</v>
      </c>
      <c r="V52" s="227">
        <f>(V29+'SC-New'!U179)*V$35*$Y$34*$B52</f>
        <v>0.2903361038741808</v>
      </c>
      <c r="W52" s="227">
        <f>(W29+'SC-New'!V179)*W$35*$Y$34*$B52</f>
        <v>0.17824261056402424</v>
      </c>
      <c r="X52" s="227">
        <f>(X29+'SC-New'!W179)*X$35*$Y$34*$B52</f>
        <v>0.10483768974742728</v>
      </c>
      <c r="Y52" s="118">
        <f t="shared" si="6"/>
        <v>20.329262569498958</v>
      </c>
    </row>
    <row r="53" spans="1:80">
      <c r="B53" s="228">
        <f>VLOOKUP($C$35,[1]!APPLIC,MATCH(C53,BLDGTYP,0)+1,FALSE)</f>
        <v>4.9500000000000004E-3</v>
      </c>
      <c r="C53" s="21" t="str">
        <f t="shared" si="5"/>
        <v>Other</v>
      </c>
      <c r="E53" s="227">
        <f t="shared" si="7"/>
        <v>7.9755526413726602E-3</v>
      </c>
      <c r="F53" s="227">
        <f>(F30+'SC-New'!E180)*F$35*$Y$34*$B53</f>
        <v>1.289382639931365E-2</v>
      </c>
      <c r="G53" s="227">
        <f>(G30+'SC-New'!F180)*G$35*$Y$34*$B53</f>
        <v>2.6344592869244576E-2</v>
      </c>
      <c r="H53" s="227">
        <f>(H30+'SC-New'!G180)*H$35*$Y$34*$B53</f>
        <v>4.6999446232804935E-2</v>
      </c>
      <c r="I53" s="227">
        <f>(I30+'SC-New'!H180)*I$35*$Y$34*$B53</f>
        <v>7.4357373693386367E-2</v>
      </c>
      <c r="J53" s="227">
        <f>(J30+'SC-New'!I180)*J$35*$Y$34*$B53</f>
        <v>0.10525048509810597</v>
      </c>
      <c r="K53" s="227">
        <f>(K30+'SC-New'!J180)*K$35*$Y$34*$B53</f>
        <v>0.13563850217743431</v>
      </c>
      <c r="L53" s="227">
        <f>(L30+'SC-New'!K180)*L$35*$Y$34*$B53</f>
        <v>0.16004604850585838</v>
      </c>
      <c r="M53" s="227">
        <f>(M30+'SC-New'!L180)*M$35*$Y$34*$B53</f>
        <v>0.17442518241479543</v>
      </c>
      <c r="N53" s="227">
        <f>(N30+'SC-New'!M180)*N$35*$Y$34*$B53</f>
        <v>0.17659066185882508</v>
      </c>
      <c r="O53" s="227">
        <f>(O30+'SC-New'!N180)*O$35*$Y$34*$B53</f>
        <v>0.16655096649518908</v>
      </c>
      <c r="P53" s="227">
        <f>(P30+'SC-New'!O180)*P$35*$Y$34*$B53</f>
        <v>0.14734580593214586</v>
      </c>
      <c r="Q53" s="227">
        <f>(Q30+'SC-New'!P180)*Q$35*$Y$34*$B53</f>
        <v>0.1225958935578499</v>
      </c>
      <c r="R53" s="227">
        <f>(R30+'SC-New'!Q180)*R$35*$Y$34*$B53</f>
        <v>9.6195298749153002E-2</v>
      </c>
      <c r="S53" s="227">
        <f>(S30+'SC-New'!R180)*S$35*$Y$34*$B53</f>
        <v>7.1322580985219333E-2</v>
      </c>
      <c r="T53" s="227">
        <f>(T30+'SC-New'!S180)*T$35*$Y$34*$B53</f>
        <v>5.021269645978587E-2</v>
      </c>
      <c r="U53" s="227">
        <f>(U30+'SC-New'!T180)*U$35*$Y$34*$B53</f>
        <v>3.359313498281509E-2</v>
      </c>
      <c r="V53" s="227">
        <f>(V30+'SC-New'!U180)*V$35*$Y$34*$B53</f>
        <v>2.1444272883861644E-2</v>
      </c>
      <c r="W53" s="227">
        <f>(W30+'SC-New'!V180)*W$35*$Y$34*$B53</f>
        <v>1.3081529724605549E-2</v>
      </c>
      <c r="X53" s="227">
        <f>(X30+'SC-New'!W180)*X$35*$Y$34*$B53</f>
        <v>7.6422497266441384E-3</v>
      </c>
      <c r="Y53" s="118">
        <f t="shared" si="6"/>
        <v>1.2141550431950734</v>
      </c>
    </row>
    <row r="54" spans="1:80">
      <c r="E54" s="119"/>
      <c r="F54" s="119"/>
      <c r="G54" s="119"/>
      <c r="H54" s="119"/>
      <c r="I54" s="119"/>
      <c r="J54" s="119"/>
      <c r="K54" s="119"/>
      <c r="L54" s="119"/>
      <c r="M54" s="119"/>
      <c r="N54" s="119"/>
      <c r="O54" s="119"/>
      <c r="P54" s="119"/>
      <c r="Q54" s="119"/>
      <c r="R54" s="119"/>
      <c r="S54" s="119"/>
      <c r="T54" s="119"/>
      <c r="U54" s="119"/>
      <c r="V54" s="119"/>
      <c r="W54" s="119"/>
      <c r="X54" s="119"/>
      <c r="Y54" s="118"/>
    </row>
    <row r="55" spans="1:80">
      <c r="E55" s="119"/>
      <c r="F55" s="119"/>
      <c r="G55" s="119"/>
      <c r="H55" s="119"/>
      <c r="I55" s="119"/>
      <c r="J55" s="119"/>
      <c r="K55" s="119"/>
      <c r="L55" s="119"/>
      <c r="M55" s="119"/>
      <c r="N55" s="119"/>
      <c r="O55" s="119"/>
      <c r="P55" s="119"/>
      <c r="Q55" s="119"/>
      <c r="R55" s="119"/>
      <c r="S55" s="119"/>
      <c r="T55" s="119"/>
      <c r="U55" s="119"/>
      <c r="V55" s="119"/>
      <c r="W55" s="119"/>
      <c r="X55" s="119"/>
      <c r="Y55" s="118"/>
    </row>
    <row r="56" spans="1:80">
      <c r="A56" s="99"/>
      <c r="E56" s="119"/>
      <c r="F56" s="119"/>
      <c r="G56" s="119"/>
      <c r="H56" s="119"/>
      <c r="I56" s="119"/>
      <c r="J56" s="119"/>
      <c r="K56" s="119"/>
      <c r="L56" s="119"/>
      <c r="M56" s="119"/>
      <c r="N56" s="119"/>
      <c r="O56" s="119"/>
      <c r="P56" s="119"/>
      <c r="Q56" s="119"/>
      <c r="R56" s="119"/>
      <c r="S56" s="119"/>
      <c r="T56" s="119"/>
      <c r="U56" s="119"/>
      <c r="V56" s="119"/>
      <c r="W56" s="119"/>
      <c r="X56" s="119"/>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100" t="s">
        <v>47</v>
      </c>
      <c r="B58" s="101"/>
      <c r="C58" s="92" t="str">
        <f>C8</f>
        <v>VRF-Retro</v>
      </c>
      <c r="D58" s="92"/>
      <c r="E58" s="21"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2" t="s">
        <v>608</v>
      </c>
      <c r="B59" s="92"/>
      <c r="C59" s="92"/>
      <c r="D59" s="92"/>
      <c r="E59" s="93">
        <f>E11</f>
        <v>2016</v>
      </c>
      <c r="F59" s="93">
        <f t="shared" ref="F59:X59" si="8">F11</f>
        <v>2017</v>
      </c>
      <c r="G59" s="93">
        <f t="shared" si="8"/>
        <v>2018</v>
      </c>
      <c r="H59" s="93">
        <f t="shared" si="8"/>
        <v>2019</v>
      </c>
      <c r="I59" s="93">
        <f t="shared" si="8"/>
        <v>2020</v>
      </c>
      <c r="J59" s="93">
        <f t="shared" si="8"/>
        <v>2021</v>
      </c>
      <c r="K59" s="93">
        <f t="shared" si="8"/>
        <v>2022</v>
      </c>
      <c r="L59" s="93">
        <f t="shared" si="8"/>
        <v>2023</v>
      </c>
      <c r="M59" s="93">
        <f t="shared" si="8"/>
        <v>2024</v>
      </c>
      <c r="N59" s="93">
        <f t="shared" si="8"/>
        <v>2025</v>
      </c>
      <c r="O59" s="93">
        <f t="shared" si="8"/>
        <v>2026</v>
      </c>
      <c r="P59" s="93">
        <f t="shared" si="8"/>
        <v>2027</v>
      </c>
      <c r="Q59" s="93">
        <f t="shared" si="8"/>
        <v>2028</v>
      </c>
      <c r="R59" s="93">
        <f t="shared" si="8"/>
        <v>2029</v>
      </c>
      <c r="S59" s="93">
        <f t="shared" si="8"/>
        <v>2030</v>
      </c>
      <c r="T59" s="93">
        <f t="shared" si="8"/>
        <v>2031</v>
      </c>
      <c r="U59" s="93">
        <f t="shared" si="8"/>
        <v>2032</v>
      </c>
      <c r="V59" s="93">
        <f t="shared" si="8"/>
        <v>2033</v>
      </c>
      <c r="W59" s="93">
        <f t="shared" si="8"/>
        <v>2034</v>
      </c>
      <c r="X59" s="93">
        <f t="shared" si="8"/>
        <v>2035</v>
      </c>
      <c r="Y59" s="155"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2" t="s">
        <v>304</v>
      </c>
      <c r="B60" s="92" t="s">
        <v>256</v>
      </c>
      <c r="C60" s="92" t="s">
        <v>257</v>
      </c>
      <c r="D60" s="92" t="s">
        <v>258</v>
      </c>
      <c r="E60" s="94" t="str">
        <f>CONCATENATE("aMW_",E$11)</f>
        <v>aMW_2016</v>
      </c>
      <c r="F60" s="94" t="str">
        <f t="shared" ref="F60:X60" si="9">CONCATENATE("aMW_",F$11)</f>
        <v>aMW_2017</v>
      </c>
      <c r="G60" s="94" t="str">
        <f t="shared" si="9"/>
        <v>aMW_2018</v>
      </c>
      <c r="H60" s="94" t="str">
        <f t="shared" si="9"/>
        <v>aMW_2019</v>
      </c>
      <c r="I60" s="94" t="str">
        <f t="shared" si="9"/>
        <v>aMW_2020</v>
      </c>
      <c r="J60" s="94" t="str">
        <f t="shared" si="9"/>
        <v>aMW_2021</v>
      </c>
      <c r="K60" s="94" t="str">
        <f t="shared" si="9"/>
        <v>aMW_2022</v>
      </c>
      <c r="L60" s="94" t="str">
        <f t="shared" si="9"/>
        <v>aMW_2023</v>
      </c>
      <c r="M60" s="94" t="str">
        <f t="shared" si="9"/>
        <v>aMW_2024</v>
      </c>
      <c r="N60" s="94" t="str">
        <f t="shared" si="9"/>
        <v>aMW_2025</v>
      </c>
      <c r="O60" s="94" t="str">
        <f t="shared" si="9"/>
        <v>aMW_2026</v>
      </c>
      <c r="P60" s="94" t="str">
        <f t="shared" si="9"/>
        <v>aMW_2027</v>
      </c>
      <c r="Q60" s="94" t="str">
        <f t="shared" si="9"/>
        <v>aMW_2028</v>
      </c>
      <c r="R60" s="94" t="str">
        <f t="shared" si="9"/>
        <v>aMW_2029</v>
      </c>
      <c r="S60" s="94" t="str">
        <f t="shared" si="9"/>
        <v>aMW_2030</v>
      </c>
      <c r="T60" s="94" t="str">
        <f t="shared" si="9"/>
        <v>aMW_2031</v>
      </c>
      <c r="U60" s="94" t="str">
        <f t="shared" si="9"/>
        <v>aMW_2032</v>
      </c>
      <c r="V60" s="94" t="str">
        <f t="shared" si="9"/>
        <v>aMW_2033</v>
      </c>
      <c r="W60" s="94" t="str">
        <f t="shared" si="9"/>
        <v>aMW_2034</v>
      </c>
      <c r="X60" s="94" t="str">
        <f t="shared" si="9"/>
        <v>aMW_2035</v>
      </c>
      <c r="Y60" s="156"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275">
        <f t="shared" ref="A61:A78" si="10">VLOOKUP($D61,MeasureOutputR,3,FALSE)</f>
        <v>3.9857025177577921</v>
      </c>
      <c r="B61" s="157">
        <f t="shared" ref="B61:B78" si="11">VLOOKUP($D61,MeasureOutputR,11,FALSE)</f>
        <v>69.995376001140627</v>
      </c>
      <c r="C61" s="21" t="str">
        <f>C36</f>
        <v>Large Off</v>
      </c>
      <c r="D61" s="21" t="str">
        <f>CONCATENATE($C$58,"-",C61)</f>
        <v>VRF-Retro-Large Off</v>
      </c>
      <c r="E61" s="47">
        <f t="shared" ref="E61:X73" si="12">E36*$A61*1000/8760</f>
        <v>2.0183417756070653E-2</v>
      </c>
      <c r="F61" s="47">
        <f t="shared" si="12"/>
        <v>3.2282841896704023E-2</v>
      </c>
      <c r="G61" s="47">
        <f t="shared" si="12"/>
        <v>6.5368836105761691E-2</v>
      </c>
      <c r="H61" s="47">
        <f t="shared" si="12"/>
        <v>0.11578415207492548</v>
      </c>
      <c r="I61" s="47">
        <f t="shared" si="12"/>
        <v>0.18272291688251546</v>
      </c>
      <c r="J61" s="47">
        <f t="shared" si="12"/>
        <v>0.25931101701381004</v>
      </c>
      <c r="K61" s="47">
        <f t="shared" si="12"/>
        <v>0.333510447235084</v>
      </c>
      <c r="L61" s="47">
        <f t="shared" si="12"/>
        <v>0.39454302692764409</v>
      </c>
      <c r="M61" s="47">
        <f t="shared" si="12"/>
        <v>0.42985431987768968</v>
      </c>
      <c r="N61" s="47">
        <f t="shared" si="12"/>
        <v>0.43462186680842613</v>
      </c>
      <c r="O61" s="47">
        <f t="shared" si="12"/>
        <v>0.41077614764511172</v>
      </c>
      <c r="P61" s="47">
        <f t="shared" si="12"/>
        <v>0.36390134032135629</v>
      </c>
      <c r="Q61" s="47">
        <f t="shared" si="12"/>
        <v>0.30376458319088961</v>
      </c>
      <c r="R61" s="47">
        <f t="shared" si="12"/>
        <v>0.23978650582161873</v>
      </c>
      <c r="S61" s="47">
        <f t="shared" si="12"/>
        <v>0.17901547284711547</v>
      </c>
      <c r="T61" s="47">
        <f t="shared" si="12"/>
        <v>0.12710966214480832</v>
      </c>
      <c r="U61" s="47">
        <f t="shared" si="12"/>
        <v>8.5909126854592316E-2</v>
      </c>
      <c r="V61" s="47">
        <f t="shared" si="12"/>
        <v>5.5398402150126987E-2</v>
      </c>
      <c r="W61" s="47">
        <f t="shared" si="12"/>
        <v>3.4132109622049635E-2</v>
      </c>
      <c r="X61" s="47">
        <f t="shared" si="12"/>
        <v>2.0146597544248926E-2</v>
      </c>
      <c r="Y61" s="47">
        <f t="shared" ref="Y61:Y78" si="13">Y36*A61*1000/8760</f>
        <v>3.4460108796815598</v>
      </c>
      <c r="AA61" s="46">
        <f>SUM(E61:Y61)</f>
        <v>7.5341336704021087</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275">
        <f t="shared" si="10"/>
        <v>2.4075754413202475</v>
      </c>
      <c r="B62" s="157">
        <f t="shared" si="11"/>
        <v>70.676402610273911</v>
      </c>
      <c r="C62" s="21" t="str">
        <f t="shared" ref="C62:C78" si="14">C37</f>
        <v>Medium Off</v>
      </c>
      <c r="D62" s="21" t="str">
        <f t="shared" ref="D62:D78" si="15">CONCATENATE($C$58,"-",C62)</f>
        <v>VRF-Retro-Medium Off</v>
      </c>
      <c r="E62" s="47">
        <f t="shared" si="12"/>
        <v>1.7130811454955378E-2</v>
      </c>
      <c r="F62" s="47">
        <f t="shared" si="12"/>
        <v>2.7739494582943676E-2</v>
      </c>
      <c r="G62" s="47">
        <f t="shared" si="12"/>
        <v>5.6616993008114902E-2</v>
      </c>
      <c r="H62" s="47">
        <f t="shared" si="12"/>
        <v>0.10109286616922815</v>
      </c>
      <c r="I62" s="47">
        <f t="shared" si="12"/>
        <v>0.16100047160989667</v>
      </c>
      <c r="J62" s="47">
        <f t="shared" si="12"/>
        <v>0.23028005244000851</v>
      </c>
      <c r="K62" s="47">
        <f t="shared" si="12"/>
        <v>0.29759837253024185</v>
      </c>
      <c r="L62" s="47">
        <f t="shared" si="12"/>
        <v>0.3544969708937718</v>
      </c>
      <c r="M62" s="47">
        <f t="shared" si="12"/>
        <v>0.38817320063231525</v>
      </c>
      <c r="N62" s="47">
        <f t="shared" si="12"/>
        <v>0.39384173064797551</v>
      </c>
      <c r="O62" s="47">
        <f t="shared" si="12"/>
        <v>0.37335052580901212</v>
      </c>
      <c r="P62" s="47">
        <f t="shared" si="12"/>
        <v>0.33124721083016084</v>
      </c>
      <c r="Q62" s="47">
        <f t="shared" si="12"/>
        <v>0.27642420810420454</v>
      </c>
      <c r="R62" s="47">
        <f t="shared" si="12"/>
        <v>0.21771660739378862</v>
      </c>
      <c r="S62" s="47">
        <f t="shared" si="12"/>
        <v>0.16204834248821245</v>
      </c>
      <c r="T62" s="47">
        <f t="shared" si="12"/>
        <v>0.11456086950255435</v>
      </c>
      <c r="U62" s="47">
        <f t="shared" si="12"/>
        <v>7.6994852232915315E-2</v>
      </c>
      <c r="V62" s="47">
        <f t="shared" si="12"/>
        <v>4.9367659414341847E-2</v>
      </c>
      <c r="W62" s="47">
        <f t="shared" si="12"/>
        <v>3.0225150043032264E-2</v>
      </c>
      <c r="X62" s="47">
        <f t="shared" si="12"/>
        <v>1.7727976441508732E-2</v>
      </c>
      <c r="Y62" s="47">
        <f t="shared" si="13"/>
        <v>2.9248248916511739</v>
      </c>
      <c r="AA62" s="46">
        <f>SUM(E62:Y62)</f>
        <v>6.6024592578803567</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275">
        <f t="shared" si="10"/>
        <v>3.5601774156403079</v>
      </c>
      <c r="B63" s="157">
        <f t="shared" si="11"/>
        <v>35.844910715456209</v>
      </c>
      <c r="C63" s="21" t="str">
        <f t="shared" si="14"/>
        <v>Small Off</v>
      </c>
      <c r="D63" s="21" t="str">
        <f t="shared" si="15"/>
        <v>VRF-Retro-Small Off</v>
      </c>
      <c r="E63" s="47">
        <f t="shared" si="12"/>
        <v>2.4449411636491031E-2</v>
      </c>
      <c r="F63" s="47">
        <f t="shared" si="12"/>
        <v>3.8663311914214821E-2</v>
      </c>
      <c r="G63" s="47">
        <f t="shared" si="12"/>
        <v>7.7602284463702029E-2</v>
      </c>
      <c r="H63" s="47">
        <f t="shared" si="12"/>
        <v>0.13630199042963775</v>
      </c>
      <c r="I63" s="47">
        <f t="shared" si="12"/>
        <v>0.21302620166033989</v>
      </c>
      <c r="J63" s="47">
        <f t="shared" si="12"/>
        <v>0.29951649490033638</v>
      </c>
      <c r="K63" s="47">
        <f t="shared" si="12"/>
        <v>0.38216020033746961</v>
      </c>
      <c r="L63" s="47">
        <f t="shared" si="12"/>
        <v>0.44775465435108697</v>
      </c>
      <c r="M63" s="47">
        <f t="shared" si="12"/>
        <v>0.48369434859085492</v>
      </c>
      <c r="N63" s="47">
        <f t="shared" si="12"/>
        <v>0.48490343990740398</v>
      </c>
      <c r="O63" s="47">
        <f t="shared" si="12"/>
        <v>0.45387429086296971</v>
      </c>
      <c r="P63" s="47">
        <f t="shared" si="12"/>
        <v>0.39809554876338699</v>
      </c>
      <c r="Q63" s="47">
        <f t="shared" si="12"/>
        <v>0.32858649525680123</v>
      </c>
      <c r="R63" s="47">
        <f t="shared" si="12"/>
        <v>0.25610812746768336</v>
      </c>
      <c r="S63" s="47">
        <f t="shared" si="12"/>
        <v>0.18896106337961346</v>
      </c>
      <c r="T63" s="47">
        <f t="shared" si="12"/>
        <v>0.13244567315659128</v>
      </c>
      <c r="U63" s="47">
        <f t="shared" si="12"/>
        <v>8.8361074580196625E-2</v>
      </c>
      <c r="V63" s="47">
        <f t="shared" si="12"/>
        <v>5.626027104065065E-2</v>
      </c>
      <c r="W63" s="47">
        <f t="shared" si="12"/>
        <v>3.424583021456859E-2</v>
      </c>
      <c r="X63" s="47">
        <f t="shared" si="12"/>
        <v>1.997494254826053E-2</v>
      </c>
      <c r="Y63" s="47">
        <f t="shared" si="13"/>
        <v>4.1743642984261129</v>
      </c>
      <c r="AA63" s="46"/>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275">
        <f t="shared" si="10"/>
        <v>2.1526094007652294</v>
      </c>
      <c r="B64" s="157">
        <f t="shared" si="11"/>
        <v>132.44378868099139</v>
      </c>
      <c r="C64" s="21" t="str">
        <f t="shared" si="14"/>
        <v>XLarge Ret</v>
      </c>
      <c r="D64" s="21" t="str">
        <f t="shared" si="15"/>
        <v>VRF-Retro-XLarge Ret</v>
      </c>
      <c r="E64" s="47">
        <f t="shared" si="12"/>
        <v>7.9135897077338695E-4</v>
      </c>
      <c r="F64" s="47">
        <f t="shared" si="12"/>
        <v>1.2543902768152254E-3</v>
      </c>
      <c r="G64" s="47">
        <f t="shared" si="12"/>
        <v>2.5240623842175741E-3</v>
      </c>
      <c r="H64" s="47">
        <f t="shared" si="12"/>
        <v>4.4254230140273665E-3</v>
      </c>
      <c r="I64" s="47">
        <f t="shared" si="12"/>
        <v>6.8976148281050106E-3</v>
      </c>
      <c r="J64" s="47">
        <f t="shared" si="12"/>
        <v>9.6715218364626272E-3</v>
      </c>
      <c r="K64" s="47">
        <f t="shared" si="12"/>
        <v>1.2317666112573532E-2</v>
      </c>
      <c r="L64" s="47">
        <f t="shared" si="12"/>
        <v>1.4380309980203317E-2</v>
      </c>
      <c r="M64" s="47">
        <f t="shared" si="12"/>
        <v>1.5494096103375174E-2</v>
      </c>
      <c r="N64" s="47">
        <f t="shared" si="12"/>
        <v>1.5519660818558174E-2</v>
      </c>
      <c r="O64" s="47">
        <f t="shared" si="12"/>
        <v>1.452065913175694E-2</v>
      </c>
      <c r="P64" s="47">
        <f t="shared" si="12"/>
        <v>1.2740461214934029E-2</v>
      </c>
      <c r="Q64" s="47">
        <f t="shared" si="12"/>
        <v>1.0553561627890225E-2</v>
      </c>
      <c r="R64" s="47">
        <f t="shared" si="12"/>
        <v>8.2646272453275188E-3</v>
      </c>
      <c r="S64" s="47">
        <f t="shared" si="12"/>
        <v>6.1227551369796842E-3</v>
      </c>
      <c r="T64" s="47">
        <f t="shared" si="12"/>
        <v>4.3075766549197508E-3</v>
      </c>
      <c r="U64" s="47">
        <f t="shared" si="12"/>
        <v>2.8848347636129886E-3</v>
      </c>
      <c r="V64" s="47">
        <f t="shared" si="12"/>
        <v>1.8415193821357625E-3</v>
      </c>
      <c r="W64" s="47">
        <f t="shared" si="12"/>
        <v>1.1244864442204528E-3</v>
      </c>
      <c r="X64" s="47">
        <f t="shared" si="12"/>
        <v>6.5776405620857059E-4</v>
      </c>
      <c r="Y64" s="47">
        <f t="shared" si="13"/>
        <v>0.13105166669772123</v>
      </c>
      <c r="AA64" s="46"/>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275">
        <f t="shared" si="10"/>
        <v>2.1657229321108806</v>
      </c>
      <c r="B65" s="157">
        <f t="shared" si="11"/>
        <v>135.85658354248162</v>
      </c>
      <c r="C65" s="21" t="str">
        <f t="shared" si="14"/>
        <v>Large Ret</v>
      </c>
      <c r="D65" s="21" t="str">
        <f t="shared" si="15"/>
        <v>VRF-Retro-Large Ret</v>
      </c>
      <c r="E65" s="47">
        <f t="shared" si="12"/>
        <v>1.6834293089511902E-2</v>
      </c>
      <c r="F65" s="47">
        <f t="shared" si="12"/>
        <v>2.6431301799098163E-2</v>
      </c>
      <c r="G65" s="47">
        <f t="shared" si="12"/>
        <v>5.277110525107883E-2</v>
      </c>
      <c r="H65" s="47">
        <f t="shared" si="12"/>
        <v>9.20890156185004E-2</v>
      </c>
      <c r="I65" s="47">
        <f t="shared" si="12"/>
        <v>0.14285156117193593</v>
      </c>
      <c r="J65" s="47">
        <f t="shared" si="12"/>
        <v>0.19941063480940724</v>
      </c>
      <c r="K65" s="47">
        <f t="shared" si="12"/>
        <v>0.25299473292623681</v>
      </c>
      <c r="L65" s="47">
        <f t="shared" si="12"/>
        <v>0.2942300862802813</v>
      </c>
      <c r="M65" s="47">
        <f t="shared" si="12"/>
        <v>0.31584820063056279</v>
      </c>
      <c r="N65" s="47">
        <f t="shared" si="12"/>
        <v>0.31495087316956544</v>
      </c>
      <c r="O65" s="47">
        <f t="shared" si="12"/>
        <v>0.29319660874908798</v>
      </c>
      <c r="P65" s="47">
        <f t="shared" si="12"/>
        <v>0.25590562789349813</v>
      </c>
      <c r="Q65" s="47">
        <f t="shared" si="12"/>
        <v>0.21039939529892654</v>
      </c>
      <c r="R65" s="47">
        <f t="shared" si="12"/>
        <v>0.1634241457393128</v>
      </c>
      <c r="S65" s="47">
        <f t="shared" si="12"/>
        <v>0.1202104311123964</v>
      </c>
      <c r="T65" s="47">
        <f t="shared" si="12"/>
        <v>8.3995896254749902E-2</v>
      </c>
      <c r="U65" s="47">
        <f t="shared" si="12"/>
        <v>5.588946586367427E-2</v>
      </c>
      <c r="V65" s="47">
        <f t="shared" si="12"/>
        <v>3.548327628378057E-2</v>
      </c>
      <c r="W65" s="47">
        <f t="shared" si="12"/>
        <v>2.1548801725456462E-2</v>
      </c>
      <c r="X65" s="47">
        <f t="shared" si="12"/>
        <v>1.2539840999189009E-2</v>
      </c>
      <c r="Y65" s="47">
        <f t="shared" si="13"/>
        <v>2.7878146941360957</v>
      </c>
      <c r="AA65" s="46">
        <f>SUM(E65:Y65)</f>
        <v>5.7488199888023459</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275">
        <f t="shared" si="10"/>
        <v>2.1318683281564486</v>
      </c>
      <c r="B66" s="157">
        <f t="shared" si="11"/>
        <v>126.96020778280374</v>
      </c>
      <c r="C66" s="21" t="str">
        <f t="shared" si="14"/>
        <v>Medium Ret</v>
      </c>
      <c r="D66" s="21" t="str">
        <f t="shared" si="15"/>
        <v>VRF-Retro-Medium Ret</v>
      </c>
      <c r="E66" s="47">
        <f t="shared" si="12"/>
        <v>7.7016522377335974E-3</v>
      </c>
      <c r="F66" s="47">
        <f t="shared" si="12"/>
        <v>1.2390428863743058E-2</v>
      </c>
      <c r="G66" s="47">
        <f t="shared" si="12"/>
        <v>2.5228856759030201E-2</v>
      </c>
      <c r="H66" s="47">
        <f t="shared" si="12"/>
        <v>4.4559395568365585E-2</v>
      </c>
      <c r="I66" s="47">
        <f t="shared" si="12"/>
        <v>6.996917027819112E-2</v>
      </c>
      <c r="J66" s="47">
        <f t="shared" si="12"/>
        <v>9.8766040397308644E-2</v>
      </c>
      <c r="K66" s="47">
        <f t="shared" si="12"/>
        <v>0.1264848661893756</v>
      </c>
      <c r="L66" s="47">
        <f t="shared" si="12"/>
        <v>0.14845321280059329</v>
      </c>
      <c r="M66" s="47">
        <f t="shared" si="12"/>
        <v>0.16076368723770448</v>
      </c>
      <c r="N66" s="47">
        <f t="shared" si="12"/>
        <v>0.16207786507958943</v>
      </c>
      <c r="O66" s="47">
        <f t="shared" si="12"/>
        <v>0.15278678927536718</v>
      </c>
      <c r="P66" s="47">
        <f t="shared" si="12"/>
        <v>0.13508010472671295</v>
      </c>
      <c r="Q66" s="47">
        <f t="shared" si="12"/>
        <v>0.11303278456908128</v>
      </c>
      <c r="R66" s="47">
        <f t="shared" si="12"/>
        <v>8.9486902352012357E-2</v>
      </c>
      <c r="S66" s="47">
        <f t="shared" si="12"/>
        <v>6.6916953387693559E-2</v>
      </c>
      <c r="T66" s="47">
        <f t="shared" si="12"/>
        <v>4.7500832461715575E-2</v>
      </c>
      <c r="U66" s="47">
        <f t="shared" si="12"/>
        <v>3.2077312813362499E-2</v>
      </c>
      <c r="V66" s="47">
        <f t="shared" si="12"/>
        <v>2.0621206019671653E-2</v>
      </c>
      <c r="W66" s="47">
        <f t="shared" si="12"/>
        <v>1.2679694464012414E-2</v>
      </c>
      <c r="X66" s="47">
        <f t="shared" si="12"/>
        <v>7.4648934610428482E-3</v>
      </c>
      <c r="Y66" s="47">
        <f t="shared" si="13"/>
        <v>1.2754191199662899</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275">
        <f t="shared" si="10"/>
        <v>2.0844804495098042</v>
      </c>
      <c r="B67" s="157">
        <f t="shared" si="11"/>
        <v>114.02219079430945</v>
      </c>
      <c r="C67" s="21" t="str">
        <f t="shared" si="14"/>
        <v>Small Ret</v>
      </c>
      <c r="D67" s="21" t="str">
        <f t="shared" si="15"/>
        <v>VRF-Retro-Small Ret</v>
      </c>
      <c r="E67" s="47">
        <f t="shared" si="12"/>
        <v>3.0318475900667726E-3</v>
      </c>
      <c r="F67" s="47">
        <f t="shared" si="12"/>
        <v>4.7813859954928565E-3</v>
      </c>
      <c r="G67" s="47">
        <f t="shared" si="12"/>
        <v>9.5810557352401515E-3</v>
      </c>
      <c r="H67" s="47">
        <f t="shared" si="12"/>
        <v>1.6757608348430108E-2</v>
      </c>
      <c r="I67" s="47">
        <f t="shared" si="12"/>
        <v>2.6055340279911545E-2</v>
      </c>
      <c r="J67" s="47">
        <f t="shared" si="12"/>
        <v>3.6449166575679474E-2</v>
      </c>
      <c r="K67" s="47">
        <f t="shared" si="12"/>
        <v>4.6324276362101492E-2</v>
      </c>
      <c r="L67" s="47">
        <f t="shared" si="12"/>
        <v>5.3966361502626486E-2</v>
      </c>
      <c r="M67" s="47">
        <f t="shared" si="12"/>
        <v>5.8027009030759531E-2</v>
      </c>
      <c r="N67" s="47">
        <f t="shared" si="12"/>
        <v>5.7988882744008853E-2</v>
      </c>
      <c r="O67" s="47">
        <f t="shared" si="12"/>
        <v>5.4122472105838509E-2</v>
      </c>
      <c r="P67" s="47">
        <f t="shared" si="12"/>
        <v>4.7364906772895073E-2</v>
      </c>
      <c r="Q67" s="47">
        <f t="shared" si="12"/>
        <v>3.9083009025025733E-2</v>
      </c>
      <c r="R67" s="47">
        <f t="shared" si="12"/>
        <v>3.0477467737647264E-2</v>
      </c>
      <c r="S67" s="47">
        <f t="shared" si="12"/>
        <v>2.2496270890223116E-2</v>
      </c>
      <c r="T67" s="47">
        <f t="shared" si="12"/>
        <v>1.5772388877246201E-2</v>
      </c>
      <c r="U67" s="47">
        <f t="shared" si="12"/>
        <v>1.0528546219997631E-2</v>
      </c>
      <c r="V67" s="47">
        <f t="shared" si="12"/>
        <v>6.7029509749173075E-3</v>
      </c>
      <c r="W67" s="47">
        <f t="shared" si="12"/>
        <v>4.081997269558134E-3</v>
      </c>
      <c r="X67" s="47">
        <f t="shared" si="12"/>
        <v>2.3816731419067346E-3</v>
      </c>
      <c r="Y67" s="47">
        <f t="shared" si="13"/>
        <v>0.50208400299476563</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275">
        <f t="shared" si="10"/>
        <v>1.9865485035623203</v>
      </c>
      <c r="B68" s="157">
        <f t="shared" si="11"/>
        <v>139.6415051918608</v>
      </c>
      <c r="C68" s="21" t="str">
        <f t="shared" si="14"/>
        <v>School K-12</v>
      </c>
      <c r="D68" s="21" t="str">
        <f t="shared" si="15"/>
        <v>VRF-Retro-School K-12</v>
      </c>
      <c r="E68" s="47">
        <f t="shared" si="12"/>
        <v>6.3636202160053017E-3</v>
      </c>
      <c r="F68" s="47">
        <f t="shared" si="12"/>
        <v>9.9824409780257251E-3</v>
      </c>
      <c r="G68" s="47">
        <f t="shared" si="12"/>
        <v>1.9974240425234831E-2</v>
      </c>
      <c r="H68" s="47">
        <f t="shared" si="12"/>
        <v>3.4948938768286884E-2</v>
      </c>
      <c r="I68" s="47">
        <f t="shared" si="12"/>
        <v>5.4303044946337087E-2</v>
      </c>
      <c r="J68" s="47">
        <f t="shared" si="12"/>
        <v>7.5943609996992317E-2</v>
      </c>
      <c r="K68" s="47">
        <f t="shared" si="12"/>
        <v>9.6588688313109114E-2</v>
      </c>
      <c r="L68" s="47">
        <f t="shared" si="12"/>
        <v>0.11265908902649711</v>
      </c>
      <c r="M68" s="47">
        <f t="shared" si="12"/>
        <v>0.1215041791196322</v>
      </c>
      <c r="N68" s="47">
        <f t="shared" si="12"/>
        <v>0.12180400890846951</v>
      </c>
      <c r="O68" s="47">
        <f t="shared" si="12"/>
        <v>0.11383479082155441</v>
      </c>
      <c r="P68" s="47">
        <f t="shared" si="12"/>
        <v>9.9706005802248865E-2</v>
      </c>
      <c r="Q68" s="47">
        <f t="shared" si="12"/>
        <v>8.2183592467462874E-2</v>
      </c>
      <c r="R68" s="47">
        <f t="shared" si="12"/>
        <v>6.395726063997173E-2</v>
      </c>
      <c r="S68" s="47">
        <f t="shared" si="12"/>
        <v>4.7120120268756532E-2</v>
      </c>
      <c r="T68" s="47">
        <f t="shared" si="12"/>
        <v>3.2970205989387207E-2</v>
      </c>
      <c r="U68" s="47">
        <f t="shared" si="12"/>
        <v>2.1957171801580484E-2</v>
      </c>
      <c r="V68" s="47">
        <f t="shared" si="12"/>
        <v>1.395973805723294E-2</v>
      </c>
      <c r="W68" s="47">
        <f t="shared" si="12"/>
        <v>8.485588559202251E-3</v>
      </c>
      <c r="X68" s="47">
        <f t="shared" si="12"/>
        <v>4.9438116727690004E-3</v>
      </c>
      <c r="Y68" s="47">
        <f t="shared" si="13"/>
        <v>1.0639398969314464</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275">
        <f t="shared" si="10"/>
        <v>2.0700557642921993</v>
      </c>
      <c r="B69" s="157">
        <f t="shared" si="11"/>
        <v>126.76070041168727</v>
      </c>
      <c r="C69" s="21" t="str">
        <f t="shared" si="14"/>
        <v>University</v>
      </c>
      <c r="D69" s="21" t="str">
        <f t="shared" si="15"/>
        <v>VRF-Retro-University</v>
      </c>
      <c r="E69" s="47">
        <f t="shared" si="12"/>
        <v>3.359415506705626E-3</v>
      </c>
      <c r="F69" s="47">
        <f t="shared" si="12"/>
        <v>5.2711231486057891E-3</v>
      </c>
      <c r="G69" s="47">
        <f t="shared" si="12"/>
        <v>1.052468628148462E-2</v>
      </c>
      <c r="H69" s="47">
        <f t="shared" si="12"/>
        <v>1.8430121933711331E-2</v>
      </c>
      <c r="I69" s="47">
        <f t="shared" si="12"/>
        <v>2.8744320432369474E-2</v>
      </c>
      <c r="J69" s="47">
        <f t="shared" si="12"/>
        <v>4.0291289736116877E-2</v>
      </c>
      <c r="K69" s="47">
        <f t="shared" si="12"/>
        <v>5.1365167808295295E-2</v>
      </c>
      <c r="L69" s="47">
        <f t="shared" si="12"/>
        <v>5.9974447101546244E-2</v>
      </c>
      <c r="M69" s="47">
        <f t="shared" si="12"/>
        <v>6.4780272582115633E-2</v>
      </c>
      <c r="N69" s="47">
        <f t="shared" si="12"/>
        <v>6.5041104093188501E-2</v>
      </c>
      <c r="O69" s="47">
        <f t="shared" si="12"/>
        <v>6.0916025935586843E-2</v>
      </c>
      <c r="P69" s="47">
        <f t="shared" si="12"/>
        <v>5.3491340248110412E-2</v>
      </c>
      <c r="Q69" s="47">
        <f t="shared" si="12"/>
        <v>4.4184836713635219E-2</v>
      </c>
      <c r="R69" s="47">
        <f t="shared" si="12"/>
        <v>3.4461952238095672E-2</v>
      </c>
      <c r="S69" s="47">
        <f t="shared" si="12"/>
        <v>2.5448231084129812E-2</v>
      </c>
      <c r="T69" s="47">
        <f t="shared" si="12"/>
        <v>1.7831541006785929E-2</v>
      </c>
      <c r="U69" s="47">
        <f t="shared" si="12"/>
        <v>1.1889754903991502E-2</v>
      </c>
      <c r="V69" s="47">
        <f t="shared" si="12"/>
        <v>7.5690913248297664E-3</v>
      </c>
      <c r="W69" s="47">
        <f t="shared" si="12"/>
        <v>4.6064278975595048E-3</v>
      </c>
      <c r="X69" s="47">
        <f t="shared" si="12"/>
        <v>2.6864941465446985E-3</v>
      </c>
      <c r="Y69" s="47">
        <f t="shared" si="13"/>
        <v>0.56166396903521787</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275">
        <f t="shared" si="10"/>
        <v>2.9828771402049705</v>
      </c>
      <c r="B70" s="157">
        <f t="shared" si="11"/>
        <v>95.715066424869477</v>
      </c>
      <c r="C70" s="21" t="str">
        <f t="shared" si="14"/>
        <v>Warehouse</v>
      </c>
      <c r="D70" s="21" t="str">
        <f t="shared" si="15"/>
        <v>VRF-Retro-Warehouse</v>
      </c>
      <c r="E70" s="47">
        <f t="shared" si="12"/>
        <v>1.7781397141428713E-2</v>
      </c>
      <c r="F70" s="47">
        <f t="shared" si="12"/>
        <v>2.8324358049308249E-2</v>
      </c>
      <c r="G70" s="47">
        <f t="shared" si="12"/>
        <v>5.7386628596595463E-2</v>
      </c>
      <c r="H70" s="47">
        <f t="shared" si="12"/>
        <v>0.10129797713149198</v>
      </c>
      <c r="I70" s="47">
        <f t="shared" si="12"/>
        <v>0.15864556731622659</v>
      </c>
      <c r="J70" s="47">
        <f t="shared" si="12"/>
        <v>0.22303004150713895</v>
      </c>
      <c r="K70" s="47">
        <f t="shared" si="12"/>
        <v>0.28477557448046192</v>
      </c>
      <c r="L70" s="47">
        <f t="shared" si="12"/>
        <v>0.33395919719105865</v>
      </c>
      <c r="M70" s="47">
        <f t="shared" si="12"/>
        <v>0.36186182219994778</v>
      </c>
      <c r="N70" s="47">
        <f t="shared" si="12"/>
        <v>0.36431685268962466</v>
      </c>
      <c r="O70" s="47">
        <f t="shared" si="12"/>
        <v>0.34220998570860434</v>
      </c>
      <c r="P70" s="47">
        <f t="shared" si="12"/>
        <v>0.30144176011198331</v>
      </c>
      <c r="Q70" s="47">
        <f t="shared" si="12"/>
        <v>0.24969543641360872</v>
      </c>
      <c r="R70" s="47">
        <f t="shared" si="12"/>
        <v>0.1951041663076136</v>
      </c>
      <c r="S70" s="47">
        <f t="shared" si="12"/>
        <v>0.14445618548630063</v>
      </c>
      <c r="T70" s="47">
        <f t="shared" si="12"/>
        <v>0.1016093588094826</v>
      </c>
      <c r="U70" s="47">
        <f t="shared" si="12"/>
        <v>6.8131641364249373E-2</v>
      </c>
      <c r="V70" s="47">
        <f t="shared" si="12"/>
        <v>4.3589084542659237E-2</v>
      </c>
      <c r="W70" s="47">
        <f t="shared" si="12"/>
        <v>2.6664504739737537E-2</v>
      </c>
      <c r="X70" s="47">
        <f t="shared" si="12"/>
        <v>1.5633013068027678E-2</v>
      </c>
      <c r="Y70" s="47">
        <f t="shared" si="13"/>
        <v>2.9956583753892958</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275">
        <f t="shared" si="10"/>
        <v>3.3203898849905507</v>
      </c>
      <c r="B71" s="157">
        <f t="shared" si="11"/>
        <v>79.542875488385477</v>
      </c>
      <c r="C71" s="21" t="str">
        <f t="shared" si="14"/>
        <v>Supermarket</v>
      </c>
      <c r="D71" s="21" t="str">
        <f t="shared" si="15"/>
        <v>VRF-Retro-Supermarket</v>
      </c>
      <c r="E71" s="47">
        <f t="shared" si="12"/>
        <v>6.6353954214894853E-3</v>
      </c>
      <c r="F71" s="47">
        <f t="shared" si="12"/>
        <v>1.0411920511282188E-2</v>
      </c>
      <c r="G71" s="47">
        <f t="shared" si="12"/>
        <v>2.077109516030853E-2</v>
      </c>
      <c r="H71" s="47">
        <f t="shared" si="12"/>
        <v>3.6229979276220389E-2</v>
      </c>
      <c r="I71" s="47">
        <f t="shared" si="12"/>
        <v>5.6173758977215611E-2</v>
      </c>
      <c r="J71" s="47">
        <f t="shared" si="12"/>
        <v>7.838697575976647E-2</v>
      </c>
      <c r="K71" s="47">
        <f t="shared" si="12"/>
        <v>9.9439875140180836E-2</v>
      </c>
      <c r="L71" s="47">
        <f t="shared" si="12"/>
        <v>0.11563222297078993</v>
      </c>
      <c r="M71" s="47">
        <f t="shared" si="12"/>
        <v>0.12411431989169808</v>
      </c>
      <c r="N71" s="47">
        <f t="shared" si="12"/>
        <v>0.12369822599521915</v>
      </c>
      <c r="O71" s="47">
        <f t="shared" si="12"/>
        <v>0.11506294683117016</v>
      </c>
      <c r="P71" s="47">
        <f t="shared" si="12"/>
        <v>0.10034005603814712</v>
      </c>
      <c r="Q71" s="47">
        <f t="shared" si="12"/>
        <v>8.2353449264677123E-2</v>
      </c>
      <c r="R71" s="47">
        <f t="shared" si="12"/>
        <v>6.383706835177913E-2</v>
      </c>
      <c r="S71" s="47">
        <f t="shared" si="12"/>
        <v>4.6868115664122127E-2</v>
      </c>
      <c r="T71" s="47">
        <f t="shared" si="12"/>
        <v>3.2698921882153523E-2</v>
      </c>
      <c r="U71" s="47">
        <f t="shared" si="12"/>
        <v>2.1727452690322835E-2</v>
      </c>
      <c r="V71" s="47">
        <f t="shared" si="12"/>
        <v>1.3781320282674994E-2</v>
      </c>
      <c r="W71" s="47">
        <f t="shared" si="12"/>
        <v>8.3613458999507884E-3</v>
      </c>
      <c r="X71" s="47">
        <f t="shared" si="12"/>
        <v>4.8616916093854419E-3</v>
      </c>
      <c r="Y71" s="47">
        <f t="shared" si="13"/>
        <v>1.010136748744271</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275">
        <f t="shared" si="10"/>
        <v>5.6284054189748849</v>
      </c>
      <c r="B72" s="157">
        <f t="shared" si="11"/>
        <v>81.568675674376252</v>
      </c>
      <c r="C72" s="21" t="str">
        <f t="shared" si="14"/>
        <v>MiniMart</v>
      </c>
      <c r="D72" s="21" t="str">
        <f t="shared" si="15"/>
        <v>VRF-Retro-MiniMart</v>
      </c>
      <c r="E72" s="47">
        <f t="shared" si="12"/>
        <v>4.7089989613031905E-3</v>
      </c>
      <c r="F72" s="47">
        <f t="shared" si="12"/>
        <v>7.4322155454590441E-3</v>
      </c>
      <c r="G72" s="47">
        <f t="shared" si="12"/>
        <v>1.4917279770284196E-2</v>
      </c>
      <c r="H72" s="47">
        <f t="shared" si="12"/>
        <v>2.6094338014346651E-2</v>
      </c>
      <c r="I72" s="47">
        <f t="shared" si="12"/>
        <v>4.0583714396255112E-2</v>
      </c>
      <c r="J72" s="47">
        <f t="shared" si="12"/>
        <v>5.6770255658416743E-2</v>
      </c>
      <c r="K72" s="47">
        <f t="shared" si="12"/>
        <v>7.213014570213154E-2</v>
      </c>
      <c r="L72" s="47">
        <f t="shared" si="12"/>
        <v>8.3979548785661565E-2</v>
      </c>
      <c r="M72" s="47">
        <f t="shared" si="12"/>
        <v>9.0246803559839439E-2</v>
      </c>
      <c r="N72" s="47">
        <f t="shared" si="12"/>
        <v>9.0130113753593186E-2</v>
      </c>
      <c r="O72" s="47">
        <f t="shared" si="12"/>
        <v>8.4080335462576025E-2</v>
      </c>
      <c r="P72" s="47">
        <f t="shared" si="12"/>
        <v>7.3572954240884059E-2</v>
      </c>
      <c r="Q72" s="47">
        <f t="shared" si="12"/>
        <v>6.0717880979254971E-2</v>
      </c>
      <c r="R72" s="47">
        <f t="shared" si="12"/>
        <v>4.7335487121703414E-2</v>
      </c>
      <c r="S72" s="47">
        <f t="shared" si="12"/>
        <v>3.4942023545070727E-2</v>
      </c>
      <c r="T72" s="47">
        <f t="shared" si="12"/>
        <v>2.451163052508382E-2</v>
      </c>
      <c r="U72" s="47">
        <f t="shared" si="12"/>
        <v>1.6367806170391339E-2</v>
      </c>
      <c r="V72" s="47">
        <f t="shared" si="12"/>
        <v>1.0422345892652736E-2</v>
      </c>
      <c r="W72" s="47">
        <f t="shared" si="12"/>
        <v>6.3488627602733523E-3</v>
      </c>
      <c r="X72" s="47">
        <f t="shared" si="12"/>
        <v>3.7055273437487076E-3</v>
      </c>
      <c r="Y72" s="47">
        <f t="shared" si="13"/>
        <v>0.77804154234676859</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275">
        <f t="shared" si="10"/>
        <v>5.8389130933090811</v>
      </c>
      <c r="B73" s="157">
        <f t="shared" si="11"/>
        <v>72.728327195369289</v>
      </c>
      <c r="C73" s="21" t="str">
        <f t="shared" si="14"/>
        <v>Restaurant</v>
      </c>
      <c r="D73" s="21" t="str">
        <f t="shared" si="15"/>
        <v>VRF-Retro-Restaurant</v>
      </c>
      <c r="E73" s="47">
        <f t="shared" si="12"/>
        <v>1.5995727231026365E-4</v>
      </c>
      <c r="F73" s="47">
        <f t="shared" si="12"/>
        <v>2.5253726160266455E-4</v>
      </c>
      <c r="G73" s="47">
        <f t="shared" si="12"/>
        <v>5.0732736624153711E-4</v>
      </c>
      <c r="H73" s="47">
        <f t="shared" si="12"/>
        <v>8.9138800993146441E-4</v>
      </c>
      <c r="I73" s="47">
        <f t="shared" si="12"/>
        <v>1.3921179668407461E-3</v>
      </c>
      <c r="J73" s="47">
        <f t="shared" si="12"/>
        <v>1.9565485556030824E-3</v>
      </c>
      <c r="K73" s="47">
        <f t="shared" si="12"/>
        <v>2.4995972991160688E-3</v>
      </c>
      <c r="L73" s="47">
        <f t="shared" si="12"/>
        <v>2.9269191813931558E-3</v>
      </c>
      <c r="M73" s="47">
        <f t="shared" si="12"/>
        <v>3.1632076670759231E-3</v>
      </c>
      <c r="N73" s="47">
        <f t="shared" si="12"/>
        <v>3.1738735080488558E-3</v>
      </c>
      <c r="O73" s="47">
        <f t="shared" si="12"/>
        <v>2.9717796379448206E-3</v>
      </c>
      <c r="P73" s="47">
        <f t="shared" si="12"/>
        <v>2.6082918931600151E-3</v>
      </c>
      <c r="Q73" s="47">
        <f t="shared" si="12"/>
        <v>2.1598064019137694E-3</v>
      </c>
      <c r="R73" s="47">
        <f t="shared" si="12"/>
        <v>1.6906555722830388E-3</v>
      </c>
      <c r="S73" s="47">
        <f t="shared" si="12"/>
        <v>1.253220169955094E-3</v>
      </c>
      <c r="T73" s="47">
        <f>T48*$A73*1000/8760</f>
        <v>8.8262428143795143E-4</v>
      </c>
      <c r="U73" s="47">
        <f>U48*$A73*1000/8760</f>
        <v>5.9216542621988368E-4</v>
      </c>
      <c r="V73" s="47">
        <f>V48*$A73*1000/8760</f>
        <v>3.7877154206370113E-4</v>
      </c>
      <c r="W73" s="47">
        <f>W48*$A73*1000/8760</f>
        <v>2.3173993554766116E-4</v>
      </c>
      <c r="X73" s="47">
        <f>X48*$A73*1000/8760</f>
        <v>1.3576307545184275E-4</v>
      </c>
      <c r="Y73" s="47">
        <f t="shared" si="13"/>
        <v>2.6428844831050409E-2</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275">
        <f t="shared" si="10"/>
        <v>3.7783191603703052</v>
      </c>
      <c r="B74" s="157">
        <f t="shared" si="11"/>
        <v>65.3946197035295</v>
      </c>
      <c r="C74" s="21" t="str">
        <f t="shared" si="14"/>
        <v>Lodging</v>
      </c>
      <c r="D74" s="21" t="str">
        <f t="shared" si="15"/>
        <v>VRF-Retro-Lodging</v>
      </c>
      <c r="E74" s="47">
        <f t="shared" ref="E74:X78" si="16">E49*$A74*1000/8760</f>
        <v>1.7082110411248397E-3</v>
      </c>
      <c r="F74" s="47">
        <f t="shared" si="16"/>
        <v>2.6949770503161908E-3</v>
      </c>
      <c r="G74" s="47">
        <f t="shared" si="16"/>
        <v>5.4090154534170562E-3</v>
      </c>
      <c r="H74" s="47">
        <f t="shared" si="16"/>
        <v>9.4839690087484309E-3</v>
      </c>
      <c r="I74" s="47">
        <f t="shared" si="16"/>
        <v>1.4782147148991566E-2</v>
      </c>
      <c r="J74" s="47">
        <f t="shared" si="16"/>
        <v>2.0722794179413619E-2</v>
      </c>
      <c r="K74" s="47">
        <f t="shared" si="16"/>
        <v>2.6403935330704065E-2</v>
      </c>
      <c r="L74" s="47">
        <f t="shared" si="16"/>
        <v>3.0833426128840918E-2</v>
      </c>
      <c r="M74" s="47">
        <f t="shared" si="16"/>
        <v>3.3231808582398541E-2</v>
      </c>
      <c r="N74" s="47">
        <f t="shared" si="16"/>
        <v>3.3261207048515561E-2</v>
      </c>
      <c r="O74" s="47">
        <f t="shared" si="16"/>
        <v>3.1071841360354624E-2</v>
      </c>
      <c r="P74" s="47">
        <f t="shared" si="16"/>
        <v>2.7217843750327E-2</v>
      </c>
      <c r="Q74" s="47">
        <f t="shared" si="16"/>
        <v>2.2485068587255772E-2</v>
      </c>
      <c r="R74" s="47">
        <f t="shared" si="16"/>
        <v>1.7550457918745696E-2</v>
      </c>
      <c r="S74" s="47">
        <f t="shared" si="16"/>
        <v>1.2972871714379055E-2</v>
      </c>
      <c r="T74" s="47">
        <f t="shared" si="16"/>
        <v>9.1064421487885364E-3</v>
      </c>
      <c r="U74" s="47">
        <f t="shared" si="16"/>
        <v>6.087143149190362E-3</v>
      </c>
      <c r="V74" s="47">
        <f t="shared" si="16"/>
        <v>3.8800982804894431E-3</v>
      </c>
      <c r="W74" s="47">
        <f t="shared" si="16"/>
        <v>2.3650703799766451E-3</v>
      </c>
      <c r="X74" s="47">
        <f t="shared" si="16"/>
        <v>1.3811008580253308E-3</v>
      </c>
      <c r="Y74" s="47">
        <f t="shared" si="13"/>
        <v>0.29500394287964382</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275">
        <f t="shared" si="10"/>
        <v>4.2670789979819048</v>
      </c>
      <c r="B75" s="157">
        <f t="shared" si="11"/>
        <v>107.04775193592003</v>
      </c>
      <c r="C75" s="21" t="str">
        <f t="shared" si="14"/>
        <v>Hospital</v>
      </c>
      <c r="D75" s="21" t="str">
        <f t="shared" si="15"/>
        <v>VRF-Retro-Hospital</v>
      </c>
      <c r="E75" s="47">
        <f t="shared" si="16"/>
        <v>1.1908251218575882E-3</v>
      </c>
      <c r="F75" s="47">
        <f t="shared" si="16"/>
        <v>1.9415981437934549E-3</v>
      </c>
      <c r="G75" s="47">
        <f t="shared" si="16"/>
        <v>4.0022102308620439E-3</v>
      </c>
      <c r="H75" s="47">
        <f t="shared" si="16"/>
        <v>7.1896859641501212E-3</v>
      </c>
      <c r="I75" s="47">
        <f t="shared" si="16"/>
        <v>1.1419791479753276E-2</v>
      </c>
      <c r="J75" s="47">
        <f t="shared" si="16"/>
        <v>1.6211863385389848E-2</v>
      </c>
      <c r="K75" s="47">
        <f t="shared" si="16"/>
        <v>2.0879232649345613E-2</v>
      </c>
      <c r="L75" s="47">
        <f t="shared" si="16"/>
        <v>2.4620036114833758E-2</v>
      </c>
      <c r="M75" s="47">
        <f t="shared" si="16"/>
        <v>2.6753942900321032E-2</v>
      </c>
      <c r="N75" s="47">
        <f t="shared" si="16"/>
        <v>2.6994203238603482E-2</v>
      </c>
      <c r="O75" s="47">
        <f t="shared" si="16"/>
        <v>2.5432268270569793E-2</v>
      </c>
      <c r="P75" s="47">
        <f t="shared" si="16"/>
        <v>2.2506294439995477E-2</v>
      </c>
      <c r="Q75" s="47">
        <f t="shared" si="16"/>
        <v>1.8791095989954161E-2</v>
      </c>
      <c r="R75" s="47">
        <f t="shared" si="16"/>
        <v>1.4845715406270879E-2</v>
      </c>
      <c r="S75" s="47">
        <f t="shared" si="16"/>
        <v>1.108857386644894E-2</v>
      </c>
      <c r="T75" s="47">
        <f t="shared" si="16"/>
        <v>7.8620515644572779E-3</v>
      </c>
      <c r="U75" s="47">
        <f t="shared" si="16"/>
        <v>5.3058436992480668E-3</v>
      </c>
      <c r="V75" s="47">
        <f t="shared" si="16"/>
        <v>3.4135685168909546E-3</v>
      </c>
      <c r="W75" s="47">
        <f t="shared" si="16"/>
        <v>2.0989053556715025E-3</v>
      </c>
      <c r="X75" s="47">
        <f t="shared" si="16"/>
        <v>1.2355407985890222E-3</v>
      </c>
      <c r="Y75" s="47">
        <f t="shared" si="13"/>
        <v>0.20683086342303139</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275">
        <f t="shared" si="10"/>
        <v>3.9867482444425235</v>
      </c>
      <c r="B76" s="157">
        <f t="shared" si="11"/>
        <v>81.46079398016785</v>
      </c>
      <c r="C76" s="21" t="str">
        <f t="shared" si="14"/>
        <v>Residential Care</v>
      </c>
      <c r="D76" s="21" t="str">
        <f t="shared" si="15"/>
        <v>VRF-Retro-Residential Care</v>
      </c>
      <c r="E76" s="47">
        <f t="shared" si="16"/>
        <v>6.8192420235217537E-3</v>
      </c>
      <c r="F76" s="47">
        <f t="shared" si="16"/>
        <v>1.1067750951769853E-2</v>
      </c>
      <c r="G76" s="47">
        <f t="shared" si="16"/>
        <v>2.2759839390206794E-2</v>
      </c>
      <c r="H76" s="47">
        <f t="shared" si="16"/>
        <v>4.0775101082820155E-2</v>
      </c>
      <c r="I76" s="47">
        <f t="shared" si="16"/>
        <v>6.4637901889341126E-2</v>
      </c>
      <c r="J76" s="47">
        <f t="shared" si="16"/>
        <v>9.1706990426000931E-2</v>
      </c>
      <c r="K76" s="47">
        <f t="shared" si="16"/>
        <v>0.11809450487366789</v>
      </c>
      <c r="L76" s="47">
        <f t="shared" si="16"/>
        <v>0.1391915382815542</v>
      </c>
      <c r="M76" s="47">
        <f t="shared" si="16"/>
        <v>0.15119801539839314</v>
      </c>
      <c r="N76" s="47">
        <f t="shared" si="16"/>
        <v>0.15249028445944826</v>
      </c>
      <c r="O76" s="47">
        <f t="shared" si="16"/>
        <v>0.14351273912280735</v>
      </c>
      <c r="P76" s="47">
        <f t="shared" si="16"/>
        <v>0.12668258053277529</v>
      </c>
      <c r="Q76" s="47">
        <f t="shared" si="16"/>
        <v>0.10535532247808764</v>
      </c>
      <c r="R76" s="47">
        <f t="shared" si="16"/>
        <v>8.2727892775599748E-2</v>
      </c>
      <c r="S76" s="47">
        <f t="shared" si="16"/>
        <v>6.1395620531824159E-2</v>
      </c>
      <c r="T76" s="47">
        <f t="shared" si="16"/>
        <v>4.3250381153446239E-2</v>
      </c>
      <c r="U76" s="47">
        <f t="shared" si="16"/>
        <v>2.8987354493343127E-2</v>
      </c>
      <c r="V76" s="47">
        <f t="shared" si="16"/>
        <v>1.8523487048653468E-2</v>
      </c>
      <c r="W76" s="47">
        <f t="shared" si="16"/>
        <v>1.1316625110290024E-2</v>
      </c>
      <c r="X76" s="47">
        <f t="shared" si="16"/>
        <v>6.6227378722102338E-3</v>
      </c>
      <c r="Y76" s="47">
        <f t="shared" si="13"/>
        <v>1.1776667144504536</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275">
        <f t="shared" si="10"/>
        <v>3.206213656523532</v>
      </c>
      <c r="B77" s="157">
        <f t="shared" si="11"/>
        <v>76.455858690214015</v>
      </c>
      <c r="C77" s="21" t="str">
        <f t="shared" si="14"/>
        <v>Assembly</v>
      </c>
      <c r="D77" s="21" t="str">
        <f t="shared" si="15"/>
        <v>VRF-Retro-Assembly</v>
      </c>
      <c r="E77" s="47">
        <f t="shared" si="16"/>
        <v>4.4833383011021799E-2</v>
      </c>
      <c r="F77" s="47">
        <f t="shared" si="16"/>
        <v>7.0754617139629092E-2</v>
      </c>
      <c r="G77" s="47">
        <f t="shared" si="16"/>
        <v>0.14206636593822031</v>
      </c>
      <c r="H77" s="47">
        <f t="shared" si="16"/>
        <v>0.24899901467703994</v>
      </c>
      <c r="I77" s="47">
        <f t="shared" si="16"/>
        <v>0.38827217980558681</v>
      </c>
      <c r="J77" s="47">
        <f t="shared" si="16"/>
        <v>0.5444522874243708</v>
      </c>
      <c r="K77" s="47">
        <f t="shared" si="16"/>
        <v>0.69379021507631178</v>
      </c>
      <c r="L77" s="47">
        <f t="shared" si="16"/>
        <v>0.80899808481717483</v>
      </c>
      <c r="M77" s="47">
        <f t="shared" si="16"/>
        <v>0.87092103097967721</v>
      </c>
      <c r="N77" s="47">
        <f t="shared" si="16"/>
        <v>0.87229583878173134</v>
      </c>
      <c r="O77" s="47">
        <f t="shared" si="16"/>
        <v>0.81717710087681628</v>
      </c>
      <c r="P77" s="47">
        <f t="shared" si="16"/>
        <v>0.71817492545337591</v>
      </c>
      <c r="Q77" s="47">
        <f t="shared" si="16"/>
        <v>0.59504244746840906</v>
      </c>
      <c r="R77" s="47">
        <f t="shared" si="16"/>
        <v>0.46694635518043043</v>
      </c>
      <c r="S77" s="47">
        <f t="shared" si="16"/>
        <v>0.34749662328211378</v>
      </c>
      <c r="T77" s="47">
        <f t="shared" si="16"/>
        <v>0.24581170612899281</v>
      </c>
      <c r="U77" s="47">
        <f t="shared" si="16"/>
        <v>0.16549579416412954</v>
      </c>
      <c r="V77" s="47">
        <f t="shared" si="16"/>
        <v>0.10626479237708142</v>
      </c>
      <c r="W77" s="47">
        <f t="shared" si="16"/>
        <v>6.5237887233422401E-2</v>
      </c>
      <c r="X77" s="47">
        <f t="shared" si="16"/>
        <v>3.8371236596641371E-2</v>
      </c>
      <c r="Y77" s="47">
        <f t="shared" si="13"/>
        <v>7.4406346207055067</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275">
        <f t="shared" si="10"/>
        <v>4.3114796269822158</v>
      </c>
      <c r="B78" s="157">
        <f t="shared" si="11"/>
        <v>54.435515240149712</v>
      </c>
      <c r="C78" s="21" t="str">
        <f t="shared" si="14"/>
        <v>Other</v>
      </c>
      <c r="D78" s="21" t="str">
        <f t="shared" si="15"/>
        <v>VRF-Retro-Other</v>
      </c>
      <c r="E78" s="47">
        <f t="shared" si="16"/>
        <v>3.9253918638358937E-3</v>
      </c>
      <c r="F78" s="47">
        <f t="shared" si="16"/>
        <v>6.3460582002838198E-3</v>
      </c>
      <c r="G78" s="47">
        <f t="shared" si="16"/>
        <v>1.2966230072704218E-2</v>
      </c>
      <c r="H78" s="47">
        <f t="shared" si="16"/>
        <v>2.3132095309610107E-2</v>
      </c>
      <c r="I78" s="47">
        <f t="shared" si="16"/>
        <v>3.6597066414947338E-2</v>
      </c>
      <c r="J78" s="47">
        <f t="shared" si="16"/>
        <v>5.1801977423570685E-2</v>
      </c>
      <c r="K78" s="47">
        <f t="shared" si="16"/>
        <v>6.6758292097304897E-2</v>
      </c>
      <c r="L78" s="47">
        <f t="shared" si="16"/>
        <v>7.8771150400915063E-2</v>
      </c>
      <c r="M78" s="47">
        <f t="shared" si="16"/>
        <v>8.5848244339503096E-2</v>
      </c>
      <c r="N78" s="47">
        <f t="shared" si="16"/>
        <v>8.6914045767081019E-2</v>
      </c>
      <c r="O78" s="47">
        <f t="shared" si="16"/>
        <v>8.1972728184726645E-2</v>
      </c>
      <c r="P78" s="47">
        <f t="shared" si="16"/>
        <v>7.2520369908415774E-2</v>
      </c>
      <c r="Q78" s="47">
        <f t="shared" si="16"/>
        <v>6.0339006555519416E-2</v>
      </c>
      <c r="R78" s="47">
        <f t="shared" si="16"/>
        <v>4.7345213558041215E-2</v>
      </c>
      <c r="S78" s="47">
        <f t="shared" si="16"/>
        <v>3.5103408089219447E-2</v>
      </c>
      <c r="T78" s="47">
        <f t="shared" si="16"/>
        <v>2.4713586507101461E-2</v>
      </c>
      <c r="U78" s="47">
        <f t="shared" si="16"/>
        <v>1.6533803320190731E-2</v>
      </c>
      <c r="V78" s="47">
        <f t="shared" si="16"/>
        <v>1.0554400188837515E-2</v>
      </c>
      <c r="W78" s="47">
        <f t="shared" si="16"/>
        <v>6.4384416549542346E-3</v>
      </c>
      <c r="X78" s="47">
        <f t="shared" si="16"/>
        <v>3.7613474886685626E-3</v>
      </c>
      <c r="Y78" s="47">
        <f t="shared" si="13"/>
        <v>0.59758044894215423</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8"/>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1"/>
      <c r="E80" s="41">
        <f>SUM(E61:E79)</f>
        <v>0.18760863031620717</v>
      </c>
      <c r="F80" s="41">
        <f t="shared" ref="F80:X80" si="17">SUM(F61:F79)</f>
        <v>0.29802275230908787</v>
      </c>
      <c r="G80" s="41">
        <f t="shared" si="17"/>
        <v>0.60097811239270493</v>
      </c>
      <c r="H80" s="41">
        <f t="shared" si="17"/>
        <v>1.0584830603994724</v>
      </c>
      <c r="I80" s="41">
        <f t="shared" si="17"/>
        <v>1.6580748874847604</v>
      </c>
      <c r="J80" s="41">
        <f t="shared" si="17"/>
        <v>2.334679562025793</v>
      </c>
      <c r="K80" s="41">
        <f t="shared" si="17"/>
        <v>2.9841157904637119</v>
      </c>
      <c r="L80" s="41">
        <f t="shared" si="17"/>
        <v>3.4993702827364732</v>
      </c>
      <c r="M80" s="41">
        <f t="shared" si="17"/>
        <v>3.7854785093238643</v>
      </c>
      <c r="N80" s="41">
        <f t="shared" si="17"/>
        <v>3.8040240774190512</v>
      </c>
      <c r="O80" s="41">
        <f t="shared" si="17"/>
        <v>3.5708700357918559</v>
      </c>
      <c r="P80" s="41">
        <f t="shared" si="17"/>
        <v>3.1425976229423678</v>
      </c>
      <c r="Q80" s="41">
        <f t="shared" si="17"/>
        <v>2.6051519803925984</v>
      </c>
      <c r="R80" s="41">
        <f t="shared" si="17"/>
        <v>2.0410666088279252</v>
      </c>
      <c r="S80" s="41">
        <f t="shared" si="17"/>
        <v>1.5139162829445547</v>
      </c>
      <c r="T80" s="41">
        <f t="shared" si="17"/>
        <v>1.0669413490497028</v>
      </c>
      <c r="U80" s="41">
        <f t="shared" si="17"/>
        <v>0.71572114451120883</v>
      </c>
      <c r="V80" s="41">
        <f t="shared" si="17"/>
        <v>0.45801198331969095</v>
      </c>
      <c r="W80" s="41">
        <f t="shared" si="17"/>
        <v>0.28019346930948386</v>
      </c>
      <c r="X80" s="41">
        <f t="shared" si="17"/>
        <v>0.16423195272242727</v>
      </c>
      <c r="Y80" s="41">
        <f>SUM(Y61:Y79)</f>
        <v>31.395155521232557</v>
      </c>
      <c r="Z80" s="41"/>
      <c r="AA80" s="41">
        <f>SUM(AA61:AA62)</f>
        <v>14.136592928282464</v>
      </c>
      <c r="AB80" s="95"/>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0" t="s">
        <v>259</v>
      </c>
      <c r="B83" s="101"/>
      <c r="C83" s="10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20"/>
      <c r="D84" s="120"/>
      <c r="E84" s="93">
        <f>E59</f>
        <v>2016</v>
      </c>
      <c r="F84" s="93">
        <f t="shared" ref="F84:X84" si="18">F59</f>
        <v>2017</v>
      </c>
      <c r="G84" s="93">
        <f t="shared" si="18"/>
        <v>2018</v>
      </c>
      <c r="H84" s="93">
        <f t="shared" si="18"/>
        <v>2019</v>
      </c>
      <c r="I84" s="93">
        <f t="shared" si="18"/>
        <v>2020</v>
      </c>
      <c r="J84" s="93">
        <f t="shared" si="18"/>
        <v>2021</v>
      </c>
      <c r="K84" s="93">
        <f t="shared" si="18"/>
        <v>2022</v>
      </c>
      <c r="L84" s="93">
        <f t="shared" si="18"/>
        <v>2023</v>
      </c>
      <c r="M84" s="93">
        <f t="shared" si="18"/>
        <v>2024</v>
      </c>
      <c r="N84" s="93">
        <f t="shared" si="18"/>
        <v>2025</v>
      </c>
      <c r="O84" s="93">
        <f t="shared" si="18"/>
        <v>2026</v>
      </c>
      <c r="P84" s="93">
        <f t="shared" si="18"/>
        <v>2027</v>
      </c>
      <c r="Q84" s="93">
        <f t="shared" si="18"/>
        <v>2028</v>
      </c>
      <c r="R84" s="93">
        <f t="shared" si="18"/>
        <v>2029</v>
      </c>
      <c r="S84" s="93">
        <f t="shared" si="18"/>
        <v>2030</v>
      </c>
      <c r="T84" s="93">
        <f t="shared" si="18"/>
        <v>2031</v>
      </c>
      <c r="U84" s="93">
        <f t="shared" si="18"/>
        <v>2032</v>
      </c>
      <c r="V84" s="93">
        <f t="shared" si="18"/>
        <v>2033</v>
      </c>
      <c r="W84" s="93">
        <f t="shared" si="18"/>
        <v>2034</v>
      </c>
      <c r="X84" s="93">
        <f t="shared" si="18"/>
        <v>2035</v>
      </c>
      <c r="Y84" s="93"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1" t="s">
        <v>256</v>
      </c>
      <c r="D85" s="121" t="s">
        <v>256</v>
      </c>
      <c r="E85" s="94" t="str">
        <f>CONCATENATE("aMW_",E$11)</f>
        <v>aMW_2016</v>
      </c>
      <c r="F85" s="94" t="str">
        <f t="shared" ref="F85:X85" si="19">CONCATENATE("aMW_",F$11)</f>
        <v>aMW_2017</v>
      </c>
      <c r="G85" s="94" t="str">
        <f t="shared" si="19"/>
        <v>aMW_2018</v>
      </c>
      <c r="H85" s="94" t="str">
        <f t="shared" si="19"/>
        <v>aMW_2019</v>
      </c>
      <c r="I85" s="94" t="str">
        <f t="shared" si="19"/>
        <v>aMW_2020</v>
      </c>
      <c r="J85" s="94" t="str">
        <f t="shared" si="19"/>
        <v>aMW_2021</v>
      </c>
      <c r="K85" s="94" t="str">
        <f t="shared" si="19"/>
        <v>aMW_2022</v>
      </c>
      <c r="L85" s="94" t="str">
        <f t="shared" si="19"/>
        <v>aMW_2023</v>
      </c>
      <c r="M85" s="94" t="str">
        <f t="shared" si="19"/>
        <v>aMW_2024</v>
      </c>
      <c r="N85" s="94" t="str">
        <f t="shared" si="19"/>
        <v>aMW_2025</v>
      </c>
      <c r="O85" s="94" t="str">
        <f t="shared" si="19"/>
        <v>aMW_2026</v>
      </c>
      <c r="P85" s="94" t="str">
        <f t="shared" si="19"/>
        <v>aMW_2027</v>
      </c>
      <c r="Q85" s="94" t="str">
        <f t="shared" si="19"/>
        <v>aMW_2028</v>
      </c>
      <c r="R85" s="94" t="str">
        <f t="shared" si="19"/>
        <v>aMW_2029</v>
      </c>
      <c r="S85" s="94" t="str">
        <f t="shared" si="19"/>
        <v>aMW_2030</v>
      </c>
      <c r="T85" s="94" t="str">
        <f t="shared" si="19"/>
        <v>aMW_2031</v>
      </c>
      <c r="U85" s="94" t="str">
        <f t="shared" si="19"/>
        <v>aMW_2032</v>
      </c>
      <c r="V85" s="94" t="str">
        <f t="shared" si="19"/>
        <v>aMW_2033</v>
      </c>
      <c r="W85" s="94" t="str">
        <f t="shared" si="19"/>
        <v>aMW_2034</v>
      </c>
      <c r="X85" s="94" t="str">
        <f t="shared" si="19"/>
        <v>aMW_2035</v>
      </c>
      <c r="Y85" s="94" t="s">
        <v>410</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1" t="s">
        <v>50</v>
      </c>
      <c r="C86" s="116" t="s">
        <v>260</v>
      </c>
      <c r="D86" s="116" t="s">
        <v>261</v>
      </c>
      <c r="E86" s="47">
        <f>DSUM($B$60:$Y$78,E$60,$C$85:$D86)</f>
        <v>0</v>
      </c>
      <c r="F86" s="47">
        <f>DSUM($B$60:$Y$78,F$60,$C$85:$D86)</f>
        <v>0</v>
      </c>
      <c r="G86" s="47">
        <f>DSUM($B$60:$Y$78,G$60,$C$85:$D86)</f>
        <v>0</v>
      </c>
      <c r="H86" s="47">
        <f>DSUM($B$60:$Y$78,H$60,$C$85:$D86)</f>
        <v>0</v>
      </c>
      <c r="I86" s="47">
        <f>DSUM($B$60:$Y$78,I$60,$C$85:$D86)</f>
        <v>0</v>
      </c>
      <c r="J86" s="47">
        <f>DSUM($B$60:$Y$78,J$60,$C$85:$D86)</f>
        <v>0</v>
      </c>
      <c r="K86" s="47">
        <f>DSUM($B$60:$Y$78,K$60,$C$85:$D86)</f>
        <v>0</v>
      </c>
      <c r="L86" s="47">
        <f>DSUM($B$60:$Y$78,L$60,$C$85:$D86)</f>
        <v>0</v>
      </c>
      <c r="M86" s="47">
        <f>DSUM($B$60:$Y$78,M$60,$C$85:$D86)</f>
        <v>0</v>
      </c>
      <c r="N86" s="47">
        <f>DSUM($B$60:$Y$78,N$60,$C$85:$D86)</f>
        <v>0</v>
      </c>
      <c r="O86" s="47">
        <f>DSUM($B$60:$Y$78,O$60,$C$85:$D86)</f>
        <v>0</v>
      </c>
      <c r="P86" s="47">
        <f>DSUM($B$60:$Y$78,P$60,$C$85:$D86)</f>
        <v>0</v>
      </c>
      <c r="Q86" s="47">
        <f>DSUM($B$60:$Y$78,Q$60,$C$85:$D86)</f>
        <v>0</v>
      </c>
      <c r="R86" s="47">
        <f>DSUM($B$60:$Y$78,R$60,$C$85:$D86)</f>
        <v>0</v>
      </c>
      <c r="S86" s="47">
        <f>DSUM($B$60:$Y$78,S$60,$C$85:$D86)</f>
        <v>0</v>
      </c>
      <c r="T86" s="47">
        <f>DSUM($B$60:$Y$78,T$60,$C$85:$D86)</f>
        <v>0</v>
      </c>
      <c r="U86" s="47">
        <f>DSUM($B$60:$Y$78,U$60,$C$85:$D86)</f>
        <v>0</v>
      </c>
      <c r="V86" s="47">
        <f>DSUM($B$60:$Y$78,V$60,$C$85:$D86)</f>
        <v>0</v>
      </c>
      <c r="W86" s="47">
        <f>DSUM($B$60:$Y$78,W$60,$C$85:$D86)</f>
        <v>0</v>
      </c>
      <c r="X86" s="47">
        <f>DSUM($B$60:$Y$78,X$60,$C$85:$D86)</f>
        <v>0</v>
      </c>
      <c r="Y86" s="47">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1" t="s">
        <v>51</v>
      </c>
      <c r="C87" s="116" t="s">
        <v>262</v>
      </c>
      <c r="D87" s="116" t="s">
        <v>263</v>
      </c>
      <c r="E87" s="47">
        <f>DSUM($B$60:$Y$78,E$60,$C$85:$D87)</f>
        <v>0</v>
      </c>
      <c r="F87" s="47">
        <f>DSUM($B$60:$Y$78,F$60,$C$85:$D87)</f>
        <v>0</v>
      </c>
      <c r="G87" s="47">
        <f>DSUM($B$60:$Y$78,G$60,$C$85:$D87)</f>
        <v>0</v>
      </c>
      <c r="H87" s="47">
        <f>DSUM($B$60:$Y$78,H$60,$C$85:$D87)</f>
        <v>0</v>
      </c>
      <c r="I87" s="47">
        <f>DSUM($B$60:$Y$78,I$60,$C$85:$D87)</f>
        <v>0</v>
      </c>
      <c r="J87" s="47">
        <f>DSUM($B$60:$Y$78,J$60,$C$85:$D87)</f>
        <v>0</v>
      </c>
      <c r="K87" s="47">
        <f>DSUM($B$60:$Y$78,K$60,$C$85:$D87)</f>
        <v>0</v>
      </c>
      <c r="L87" s="47">
        <f>DSUM($B$60:$Y$78,L$60,$C$85:$D87)</f>
        <v>0</v>
      </c>
      <c r="M87" s="47">
        <f>DSUM($B$60:$Y$78,M$60,$C$85:$D87)</f>
        <v>0</v>
      </c>
      <c r="N87" s="47">
        <f>DSUM($B$60:$Y$78,N$60,$C$85:$D87)</f>
        <v>0</v>
      </c>
      <c r="O87" s="47">
        <f>DSUM($B$60:$Y$78,O$60,$C$85:$D87)</f>
        <v>0</v>
      </c>
      <c r="P87" s="47">
        <f>DSUM($B$60:$Y$78,P$60,$C$85:$D87)</f>
        <v>0</v>
      </c>
      <c r="Q87" s="47">
        <f>DSUM($B$60:$Y$78,Q$60,$C$85:$D87)</f>
        <v>0</v>
      </c>
      <c r="R87" s="47">
        <f>DSUM($B$60:$Y$78,R$60,$C$85:$D87)</f>
        <v>0</v>
      </c>
      <c r="S87" s="47">
        <f>DSUM($B$60:$Y$78,S$60,$C$85:$D87)</f>
        <v>0</v>
      </c>
      <c r="T87" s="47">
        <f>DSUM($B$60:$Y$78,T$60,$C$85:$D87)</f>
        <v>0</v>
      </c>
      <c r="U87" s="47">
        <f>DSUM($B$60:$Y$78,U$60,$C$85:$D87)</f>
        <v>0</v>
      </c>
      <c r="V87" s="47">
        <f>DSUM($B$60:$Y$78,V$60,$C$85:$D87)</f>
        <v>0</v>
      </c>
      <c r="W87" s="47">
        <f>DSUM($B$60:$Y$78,W$60,$C$85:$D87)</f>
        <v>0</v>
      </c>
      <c r="X87" s="47">
        <f>DSUM($B$60:$Y$78,X$60,$C$85:$D87)</f>
        <v>0</v>
      </c>
      <c r="Y87" s="47">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1" t="s">
        <v>52</v>
      </c>
      <c r="C88" s="116" t="s">
        <v>264</v>
      </c>
      <c r="D88" s="116" t="s">
        <v>265</v>
      </c>
      <c r="E88" s="47">
        <f>DSUM($B$60:$Y$78,E$60,$C$85:$D88)</f>
        <v>0</v>
      </c>
      <c r="F88" s="47">
        <f>DSUM($B$60:$Y$78,F$60,$C$85:$D88)</f>
        <v>0</v>
      </c>
      <c r="G88" s="47">
        <f>DSUM($B$60:$Y$78,G$60,$C$85:$D88)</f>
        <v>0</v>
      </c>
      <c r="H88" s="47">
        <f>DSUM($B$60:$Y$78,H$60,$C$85:$D88)</f>
        <v>0</v>
      </c>
      <c r="I88" s="47">
        <f>DSUM($B$60:$Y$78,I$60,$C$85:$D88)</f>
        <v>0</v>
      </c>
      <c r="J88" s="47">
        <f>DSUM($B$60:$Y$78,J$60,$C$85:$D88)</f>
        <v>0</v>
      </c>
      <c r="K88" s="47">
        <f>DSUM($B$60:$Y$78,K$60,$C$85:$D88)</f>
        <v>0</v>
      </c>
      <c r="L88" s="47">
        <f>DSUM($B$60:$Y$78,L$60,$C$85:$D88)</f>
        <v>0</v>
      </c>
      <c r="M88" s="47">
        <f>DSUM($B$60:$Y$78,M$60,$C$85:$D88)</f>
        <v>0</v>
      </c>
      <c r="N88" s="47">
        <f>DSUM($B$60:$Y$78,N$60,$C$85:$D88)</f>
        <v>0</v>
      </c>
      <c r="O88" s="47">
        <f>DSUM($B$60:$Y$78,O$60,$C$85:$D88)</f>
        <v>0</v>
      </c>
      <c r="P88" s="47">
        <f>DSUM($B$60:$Y$78,P$60,$C$85:$D88)</f>
        <v>0</v>
      </c>
      <c r="Q88" s="47">
        <f>DSUM($B$60:$Y$78,Q$60,$C$85:$D88)</f>
        <v>0</v>
      </c>
      <c r="R88" s="47">
        <f>DSUM($B$60:$Y$78,R$60,$C$85:$D88)</f>
        <v>0</v>
      </c>
      <c r="S88" s="47">
        <f>DSUM($B$60:$Y$78,S$60,$C$85:$D88)</f>
        <v>0</v>
      </c>
      <c r="T88" s="47">
        <f>DSUM($B$60:$Y$78,T$60,$C$85:$D88)</f>
        <v>0</v>
      </c>
      <c r="U88" s="47">
        <f>DSUM($B$60:$Y$78,U$60,$C$85:$D88)</f>
        <v>0</v>
      </c>
      <c r="V88" s="47">
        <f>DSUM($B$60:$Y$78,V$60,$C$85:$D88)</f>
        <v>0</v>
      </c>
      <c r="W88" s="47">
        <f>DSUM($B$60:$Y$78,W$60,$C$85:$D88)</f>
        <v>0</v>
      </c>
      <c r="X88" s="47">
        <f>DSUM($B$60:$Y$78,X$60,$C$85:$D88)</f>
        <v>0</v>
      </c>
      <c r="Y88" s="47">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1" t="s">
        <v>53</v>
      </c>
      <c r="C89" s="116" t="s">
        <v>266</v>
      </c>
      <c r="D89" s="116" t="s">
        <v>267</v>
      </c>
      <c r="E89" s="47">
        <f>DSUM($B$60:$Y$78,E$60,$C$85:$D89)</f>
        <v>0</v>
      </c>
      <c r="F89" s="47">
        <f>DSUM($B$60:$Y$78,F$60,$C$85:$D89)</f>
        <v>0</v>
      </c>
      <c r="G89" s="47">
        <f>DSUM($B$60:$Y$78,G$60,$C$85:$D89)</f>
        <v>0</v>
      </c>
      <c r="H89" s="47">
        <f>DSUM($B$60:$Y$78,H$60,$C$85:$D89)</f>
        <v>0</v>
      </c>
      <c r="I89" s="47">
        <f>DSUM($B$60:$Y$78,I$60,$C$85:$D89)</f>
        <v>0</v>
      </c>
      <c r="J89" s="47">
        <f>DSUM($B$60:$Y$78,J$60,$C$85:$D89)</f>
        <v>0</v>
      </c>
      <c r="K89" s="47">
        <f>DSUM($B$60:$Y$78,K$60,$C$85:$D89)</f>
        <v>0</v>
      </c>
      <c r="L89" s="47">
        <f>DSUM($B$60:$Y$78,L$60,$C$85:$D89)</f>
        <v>0</v>
      </c>
      <c r="M89" s="47">
        <f>DSUM($B$60:$Y$78,M$60,$C$85:$D89)</f>
        <v>0</v>
      </c>
      <c r="N89" s="47">
        <f>DSUM($B$60:$Y$78,N$60,$C$85:$D89)</f>
        <v>0</v>
      </c>
      <c r="O89" s="47">
        <f>DSUM($B$60:$Y$78,O$60,$C$85:$D89)</f>
        <v>0</v>
      </c>
      <c r="P89" s="47">
        <f>DSUM($B$60:$Y$78,P$60,$C$85:$D89)</f>
        <v>0</v>
      </c>
      <c r="Q89" s="47">
        <f>DSUM($B$60:$Y$78,Q$60,$C$85:$D89)</f>
        <v>0</v>
      </c>
      <c r="R89" s="47">
        <f>DSUM($B$60:$Y$78,R$60,$C$85:$D89)</f>
        <v>0</v>
      </c>
      <c r="S89" s="47">
        <f>DSUM($B$60:$Y$78,S$60,$C$85:$D89)</f>
        <v>0</v>
      </c>
      <c r="T89" s="47">
        <f>DSUM($B$60:$Y$78,T$60,$C$85:$D89)</f>
        <v>0</v>
      </c>
      <c r="U89" s="47">
        <f>DSUM($B$60:$Y$78,U$60,$C$85:$D89)</f>
        <v>0</v>
      </c>
      <c r="V89" s="47">
        <f>DSUM($B$60:$Y$78,V$60,$C$85:$D89)</f>
        <v>0</v>
      </c>
      <c r="W89" s="47">
        <f>DSUM($B$60:$Y$78,W$60,$C$85:$D89)</f>
        <v>0</v>
      </c>
      <c r="X89" s="47">
        <f>DSUM($B$60:$Y$78,X$60,$C$85:$D89)</f>
        <v>0</v>
      </c>
      <c r="Y89" s="47">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1" t="s">
        <v>54</v>
      </c>
      <c r="C90" s="116" t="s">
        <v>268</v>
      </c>
      <c r="D90" s="116" t="s">
        <v>269</v>
      </c>
      <c r="E90" s="47">
        <f>DSUM($B$60:$Y$78,E$60,$C$85:$D90)</f>
        <v>2.4449411636491031E-2</v>
      </c>
      <c r="F90" s="47">
        <f>DSUM($B$60:$Y$78,F$60,$C$85:$D90)</f>
        <v>3.8663311914214821E-2</v>
      </c>
      <c r="G90" s="47">
        <f>DSUM($B$60:$Y$78,G$60,$C$85:$D90)</f>
        <v>7.7602284463702029E-2</v>
      </c>
      <c r="H90" s="47">
        <f>DSUM($B$60:$Y$78,H$60,$C$85:$D90)</f>
        <v>0.13630199042963775</v>
      </c>
      <c r="I90" s="47">
        <f>DSUM($B$60:$Y$78,I$60,$C$85:$D90)</f>
        <v>0.21302620166033989</v>
      </c>
      <c r="J90" s="47">
        <f>DSUM($B$60:$Y$78,J$60,$C$85:$D90)</f>
        <v>0.29951649490033638</v>
      </c>
      <c r="K90" s="47">
        <f>DSUM($B$60:$Y$78,K$60,$C$85:$D90)</f>
        <v>0.38216020033746961</v>
      </c>
      <c r="L90" s="47">
        <f>DSUM($B$60:$Y$78,L$60,$C$85:$D90)</f>
        <v>0.44775465435108697</v>
      </c>
      <c r="M90" s="47">
        <f>DSUM($B$60:$Y$78,M$60,$C$85:$D90)</f>
        <v>0.48369434859085492</v>
      </c>
      <c r="N90" s="47">
        <f>DSUM($B$60:$Y$78,N$60,$C$85:$D90)</f>
        <v>0.48490343990740398</v>
      </c>
      <c r="O90" s="47">
        <f>DSUM($B$60:$Y$78,O$60,$C$85:$D90)</f>
        <v>0.45387429086296971</v>
      </c>
      <c r="P90" s="47">
        <f>DSUM($B$60:$Y$78,P$60,$C$85:$D90)</f>
        <v>0.39809554876338699</v>
      </c>
      <c r="Q90" s="47">
        <f>DSUM($B$60:$Y$78,Q$60,$C$85:$D90)</f>
        <v>0.32858649525680123</v>
      </c>
      <c r="R90" s="47">
        <f>DSUM($B$60:$Y$78,R$60,$C$85:$D90)</f>
        <v>0.25610812746768336</v>
      </c>
      <c r="S90" s="47">
        <f>DSUM($B$60:$Y$78,S$60,$C$85:$D90)</f>
        <v>0.18896106337961346</v>
      </c>
      <c r="T90" s="47">
        <f>DSUM($B$60:$Y$78,T$60,$C$85:$D90)</f>
        <v>0.13244567315659128</v>
      </c>
      <c r="U90" s="47">
        <f>DSUM($B$60:$Y$78,U$60,$C$85:$D90)</f>
        <v>8.8361074580196625E-2</v>
      </c>
      <c r="V90" s="47">
        <f>DSUM($B$60:$Y$78,V$60,$C$85:$D90)</f>
        <v>5.626027104065065E-2</v>
      </c>
      <c r="W90" s="47">
        <f>DSUM($B$60:$Y$78,W$60,$C$85:$D90)</f>
        <v>3.424583021456859E-2</v>
      </c>
      <c r="X90" s="47">
        <f>DSUM($B$60:$Y$78,X$60,$C$85:$D90)</f>
        <v>1.997494254826053E-2</v>
      </c>
      <c r="Y90" s="47">
        <f>DSUM($B$60:$Y$78,Y$60,$C$85:$D90)</f>
        <v>4.1743642984261129</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1" t="s">
        <v>55</v>
      </c>
      <c r="C91" s="116" t="s">
        <v>270</v>
      </c>
      <c r="D91" s="116" t="s">
        <v>271</v>
      </c>
      <c r="E91" s="47">
        <f>DSUM($B$60:$Y$78,E$60,$C$85:$D91)</f>
        <v>2.4449411636491031E-2</v>
      </c>
      <c r="F91" s="47">
        <f>DSUM($B$60:$Y$78,F$60,$C$85:$D91)</f>
        <v>3.8663311914214821E-2</v>
      </c>
      <c r="G91" s="47">
        <f>DSUM($B$60:$Y$78,G$60,$C$85:$D91)</f>
        <v>7.7602284463702029E-2</v>
      </c>
      <c r="H91" s="47">
        <f>DSUM($B$60:$Y$78,H$60,$C$85:$D91)</f>
        <v>0.13630199042963775</v>
      </c>
      <c r="I91" s="47">
        <f>DSUM($B$60:$Y$78,I$60,$C$85:$D91)</f>
        <v>0.21302620166033989</v>
      </c>
      <c r="J91" s="47">
        <f>DSUM($B$60:$Y$78,J$60,$C$85:$D91)</f>
        <v>0.29951649490033638</v>
      </c>
      <c r="K91" s="47">
        <f>DSUM($B$60:$Y$78,K$60,$C$85:$D91)</f>
        <v>0.38216020033746961</v>
      </c>
      <c r="L91" s="47">
        <f>DSUM($B$60:$Y$78,L$60,$C$85:$D91)</f>
        <v>0.44775465435108697</v>
      </c>
      <c r="M91" s="47">
        <f>DSUM($B$60:$Y$78,M$60,$C$85:$D91)</f>
        <v>0.48369434859085492</v>
      </c>
      <c r="N91" s="47">
        <f>DSUM($B$60:$Y$78,N$60,$C$85:$D91)</f>
        <v>0.48490343990740398</v>
      </c>
      <c r="O91" s="47">
        <f>DSUM($B$60:$Y$78,O$60,$C$85:$D91)</f>
        <v>0.45387429086296971</v>
      </c>
      <c r="P91" s="47">
        <f>DSUM($B$60:$Y$78,P$60,$C$85:$D91)</f>
        <v>0.39809554876338699</v>
      </c>
      <c r="Q91" s="47">
        <f>DSUM($B$60:$Y$78,Q$60,$C$85:$D91)</f>
        <v>0.32858649525680123</v>
      </c>
      <c r="R91" s="47">
        <f>DSUM($B$60:$Y$78,R$60,$C$85:$D91)</f>
        <v>0.25610812746768336</v>
      </c>
      <c r="S91" s="47">
        <f>DSUM($B$60:$Y$78,S$60,$C$85:$D91)</f>
        <v>0.18896106337961346</v>
      </c>
      <c r="T91" s="47">
        <f>DSUM($B$60:$Y$78,T$60,$C$85:$D91)</f>
        <v>0.13244567315659128</v>
      </c>
      <c r="U91" s="47">
        <f>DSUM($B$60:$Y$78,U$60,$C$85:$D91)</f>
        <v>8.8361074580196625E-2</v>
      </c>
      <c r="V91" s="47">
        <f>DSUM($B$60:$Y$78,V$60,$C$85:$D91)</f>
        <v>5.626027104065065E-2</v>
      </c>
      <c r="W91" s="47">
        <f>DSUM($B$60:$Y$78,W$60,$C$85:$D91)</f>
        <v>3.424583021456859E-2</v>
      </c>
      <c r="X91" s="47">
        <f>DSUM($B$60:$Y$78,X$60,$C$85:$D91)</f>
        <v>1.997494254826053E-2</v>
      </c>
      <c r="Y91" s="47">
        <f>DSUM($B$60:$Y$78,Y$60,$C$85:$D91)</f>
        <v>4.1743642984261129</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1" t="s">
        <v>56</v>
      </c>
      <c r="C92" s="116" t="s">
        <v>272</v>
      </c>
      <c r="D92" s="116" t="s">
        <v>273</v>
      </c>
      <c r="E92" s="47">
        <f>DSUM($B$60:$Y$78,E$60,$C$85:$D92)</f>
        <v>2.8374803500326923E-2</v>
      </c>
      <c r="F92" s="47">
        <f>DSUM($B$60:$Y$78,F$60,$C$85:$D92)</f>
        <v>4.500937011449864E-2</v>
      </c>
      <c r="G92" s="47">
        <f>DSUM($B$60:$Y$78,G$60,$C$85:$D92)</f>
        <v>9.0568514536406242E-2</v>
      </c>
      <c r="H92" s="47">
        <f>DSUM($B$60:$Y$78,H$60,$C$85:$D92)</f>
        <v>0.15943408573924786</v>
      </c>
      <c r="I92" s="47">
        <f>DSUM($B$60:$Y$78,I$60,$C$85:$D92)</f>
        <v>0.24962326807528723</v>
      </c>
      <c r="J92" s="47">
        <f>DSUM($B$60:$Y$78,J$60,$C$85:$D92)</f>
        <v>0.35131847232390706</v>
      </c>
      <c r="K92" s="47">
        <f>DSUM($B$60:$Y$78,K$60,$C$85:$D92)</f>
        <v>0.4489184924347745</v>
      </c>
      <c r="L92" s="47">
        <f>DSUM($B$60:$Y$78,L$60,$C$85:$D92)</f>
        <v>0.52652580475200206</v>
      </c>
      <c r="M92" s="47">
        <f>DSUM($B$60:$Y$78,M$60,$C$85:$D92)</f>
        <v>0.56954259293035803</v>
      </c>
      <c r="N92" s="47">
        <f>DSUM($B$60:$Y$78,N$60,$C$85:$D92)</f>
        <v>0.57181748567448498</v>
      </c>
      <c r="O92" s="47">
        <f>DSUM($B$60:$Y$78,O$60,$C$85:$D92)</f>
        <v>0.53584701904769638</v>
      </c>
      <c r="P92" s="47">
        <f>DSUM($B$60:$Y$78,P$60,$C$85:$D92)</f>
        <v>0.47061591867180275</v>
      </c>
      <c r="Q92" s="47">
        <f>DSUM($B$60:$Y$78,Q$60,$C$85:$D92)</f>
        <v>0.38892550181232066</v>
      </c>
      <c r="R92" s="47">
        <f>DSUM($B$60:$Y$78,R$60,$C$85:$D92)</f>
        <v>0.30345334102572458</v>
      </c>
      <c r="S92" s="47">
        <f>DSUM($B$60:$Y$78,S$60,$C$85:$D92)</f>
        <v>0.2240644714688329</v>
      </c>
      <c r="T92" s="47">
        <f>DSUM($B$60:$Y$78,T$60,$C$85:$D92)</f>
        <v>0.15715925966369274</v>
      </c>
      <c r="U92" s="47">
        <f>DSUM($B$60:$Y$78,U$60,$C$85:$D92)</f>
        <v>0.10489487790038736</v>
      </c>
      <c r="V92" s="47">
        <f>DSUM($B$60:$Y$78,V$60,$C$85:$D92)</f>
        <v>6.6814671229488171E-2</v>
      </c>
      <c r="W92" s="47">
        <f>DSUM($B$60:$Y$78,W$60,$C$85:$D92)</f>
        <v>4.0684271869522823E-2</v>
      </c>
      <c r="X92" s="47">
        <f>DSUM($B$60:$Y$78,X$60,$C$85:$D92)</f>
        <v>2.3736290036929092E-2</v>
      </c>
      <c r="Y92" s="47">
        <f>DSUM($B$60:$Y$78,Y$60,$C$85:$D92)</f>
        <v>4.7719447473682672</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1" t="s">
        <v>57</v>
      </c>
      <c r="C93" s="116" t="s">
        <v>274</v>
      </c>
      <c r="D93" s="116" t="s">
        <v>275</v>
      </c>
      <c r="E93" s="47">
        <f>DSUM($B$60:$Y$78,E$60,$C$85:$D93)</f>
        <v>5.0266432297522416E-2</v>
      </c>
      <c r="F93" s="47">
        <f>DSUM($B$60:$Y$78,F$60,$C$85:$D93)</f>
        <v>7.998718906151886E-2</v>
      </c>
      <c r="G93" s="47">
        <f>DSUM($B$60:$Y$78,G$60,$C$85:$D93)</f>
        <v>0.16134636609558498</v>
      </c>
      <c r="H93" s="47">
        <f>DSUM($B$60:$Y$78,H$60,$C$85:$D93)</f>
        <v>0.2847022068229218</v>
      </c>
      <c r="I93" s="47">
        <f>DSUM($B$60:$Y$78,I$60,$C$85:$D93)</f>
        <v>0.44712833210679426</v>
      </c>
      <c r="J93" s="47">
        <f>DSUM($B$60:$Y$78,J$60,$C$85:$D93)</f>
        <v>0.63135228351713069</v>
      </c>
      <c r="K93" s="47">
        <f>DSUM($B$60:$Y$78,K$60,$C$85:$D93)</f>
        <v>0.80883287500056256</v>
      </c>
      <c r="L93" s="47">
        <f>DSUM($B$60:$Y$78,L$60,$C$85:$D93)</f>
        <v>0.95190225780848703</v>
      </c>
      <c r="M93" s="47">
        <f>DSUM($B$60:$Y$78,M$60,$C$85:$D93)</f>
        <v>1.0326287213904461</v>
      </c>
      <c r="N93" s="47">
        <f>DSUM($B$60:$Y$78,N$60,$C$85:$D93)</f>
        <v>1.0397005595314266</v>
      </c>
      <c r="O93" s="47">
        <f>DSUM($B$60:$Y$78,O$60,$C$85:$D93)</f>
        <v>0.97769500805316278</v>
      </c>
      <c r="P93" s="47">
        <f>DSUM($B$60:$Y$78,P$60,$C$85:$D93)</f>
        <v>0.86173510274348608</v>
      </c>
      <c r="Q93" s="47">
        <f>DSUM($B$60:$Y$78,Q$60,$C$85:$D93)</f>
        <v>0.71517515359046602</v>
      </c>
      <c r="R93" s="47">
        <f>DSUM($B$60:$Y$78,R$60,$C$85:$D93)</f>
        <v>0.56079030476608893</v>
      </c>
      <c r="S93" s="47">
        <f>DSUM($B$60:$Y$78,S$60,$C$85:$D93)</f>
        <v>0.41605281603032745</v>
      </c>
      <c r="T93" s="47">
        <f>DSUM($B$60:$Y$78,T$60,$C$85:$D93)</f>
        <v>0.29337536395728964</v>
      </c>
      <c r="U93" s="47">
        <f>DSUM($B$60:$Y$78,U$60,$C$85:$D93)</f>
        <v>0.19689114790417003</v>
      </c>
      <c r="V93" s="47">
        <f>DSUM($B$60:$Y$78,V$60,$C$85:$D93)</f>
        <v>0.12609317166010459</v>
      </c>
      <c r="W93" s="47">
        <f>DSUM($B$60:$Y$78,W$60,$C$85:$D93)</f>
        <v>7.7181451871549095E-2</v>
      </c>
      <c r="X93" s="47">
        <f>DSUM($B$60:$Y$78,X$60,$C$85:$D93)</f>
        <v>4.5263988439203345E-2</v>
      </c>
      <c r="Y93" s="47">
        <f>DSUM($B$60:$Y$78,Y$60,$C$85:$D93)</f>
        <v>8.5129595699294711</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1" t="s">
        <v>58</v>
      </c>
      <c r="C94" s="116" t="s">
        <v>276</v>
      </c>
      <c r="D94" s="116" t="s">
        <v>277</v>
      </c>
      <c r="E94" s="47">
        <f>DSUM($B$60:$Y$78,E$60,$C$85:$D94)</f>
        <v>0.11902597945729934</v>
      </c>
      <c r="F94" s="47">
        <f>DSUM($B$60:$Y$78,F$60,$C$85:$D94)</f>
        <v>0.18914575855697649</v>
      </c>
      <c r="G94" s="47">
        <f>DSUM($B$60:$Y$78,G$60,$C$85:$D94)</f>
        <v>0.38130814756847026</v>
      </c>
      <c r="H94" s="47">
        <f>DSUM($B$60:$Y$78,H$60,$C$85:$D94)</f>
        <v>0.67191545495534166</v>
      </c>
      <c r="I94" s="47">
        <f>DSUM($B$60:$Y$78,I$60,$C$85:$D94)</f>
        <v>1.0539668604663341</v>
      </c>
      <c r="J94" s="47">
        <f>DSUM($B$60:$Y$78,J$60,$C$85:$D94)</f>
        <v>1.4864281476968797</v>
      </c>
      <c r="K94" s="47">
        <f>DSUM($B$60:$Y$78,K$60,$C$85:$D94)</f>
        <v>1.9021609350464128</v>
      </c>
      <c r="L94" s="47">
        <f>DSUM($B$60:$Y$78,L$60,$C$85:$D94)</f>
        <v>2.2339564556716169</v>
      </c>
      <c r="M94" s="47">
        <f>DSUM($B$60:$Y$78,M$60,$C$85:$D94)</f>
        <v>2.4190004805612131</v>
      </c>
      <c r="N94" s="47">
        <f>DSUM($B$60:$Y$78,N$60,$C$85:$D94)</f>
        <v>2.4327102284644013</v>
      </c>
      <c r="O94" s="47">
        <f>DSUM($B$60:$Y$78,O$60,$C$85:$D94)</f>
        <v>2.2862573612081065</v>
      </c>
      <c r="P94" s="47">
        <f>DSUM($B$60:$Y$78,P$60,$C$85:$D94)</f>
        <v>2.0141055869583302</v>
      </c>
      <c r="Q94" s="47">
        <f>DSUM($B$60:$Y$78,Q$60,$C$85:$D94)</f>
        <v>1.6711550648296707</v>
      </c>
      <c r="R94" s="47">
        <f>DSUM($B$60:$Y$78,R$60,$C$85:$D94)</f>
        <v>1.3109809912643702</v>
      </c>
      <c r="S94" s="47">
        <f>DSUM($B$60:$Y$78,S$60,$C$85:$D94)</f>
        <v>0.97371911763473085</v>
      </c>
      <c r="T94" s="47">
        <f>DSUM($B$60:$Y$78,T$60,$C$85:$D94)</f>
        <v>0.68732948575242814</v>
      </c>
      <c r="U94" s="47">
        <f>DSUM($B$60:$Y$78,U$60,$C$85:$D94)</f>
        <v>0.46170141241775753</v>
      </c>
      <c r="V94" s="47">
        <f>DSUM($B$60:$Y$78,V$60,$C$85:$D94)</f>
        <v>0.29588571527626656</v>
      </c>
      <c r="W94" s="47">
        <f>DSUM($B$60:$Y$78,W$60,$C$85:$D94)</f>
        <v>0.18123757498350224</v>
      </c>
      <c r="X94" s="47">
        <f>DSUM($B$60:$Y$78,X$60,$C$85:$D94)</f>
        <v>0.10636065616219072</v>
      </c>
      <c r="Y94" s="47">
        <f>DSUM($B$60:$Y$78,Y$60,$C$85:$D94)</f>
        <v>19.914984675861472</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1" t="s">
        <v>59</v>
      </c>
      <c r="C95" s="116" t="s">
        <v>278</v>
      </c>
      <c r="D95" s="116" t="s">
        <v>279</v>
      </c>
      <c r="E95" s="47">
        <f>DSUM($B$60:$Y$78,E$60,$C$85:$D95)</f>
        <v>0.13055422044212428</v>
      </c>
      <c r="F95" s="47">
        <f>DSUM($B$60:$Y$78,F$60,$C$85:$D95)</f>
        <v>0.20764572505420537</v>
      </c>
      <c r="G95" s="47">
        <f>DSUM($B$60:$Y$78,G$60,$C$85:$D95)</f>
        <v>0.41898526672896125</v>
      </c>
      <c r="H95" s="47">
        <f>DSUM($B$60:$Y$78,H$60,$C$85:$D95)</f>
        <v>0.73878489405250858</v>
      </c>
      <c r="I95" s="47">
        <f>DSUM($B$60:$Y$78,I$60,$C$85:$D95)</f>
        <v>1.1591884767519305</v>
      </c>
      <c r="J95" s="47">
        <f>DSUM($B$60:$Y$78,J$60,$C$85:$D95)</f>
        <v>1.6349053937812972</v>
      </c>
      <c r="K95" s="47">
        <f>DSUM($B$60:$Y$78,K$60,$C$85:$D95)</f>
        <v>2.0923855856222127</v>
      </c>
      <c r="L95" s="47">
        <f>DSUM($B$60:$Y$78,L$60,$C$85:$D95)</f>
        <v>2.4571275427388328</v>
      </c>
      <c r="M95" s="47">
        <f>DSUM($B$60:$Y$78,M$60,$C$85:$D95)</f>
        <v>2.6604452995194454</v>
      </c>
      <c r="N95" s="47">
        <f>DSUM($B$60:$Y$78,N$60,$C$85:$D95)</f>
        <v>2.675330626677443</v>
      </c>
      <c r="O95" s="47">
        <f>DSUM($B$60:$Y$78,O$60,$C$85:$D95)</f>
        <v>2.5138504357934894</v>
      </c>
      <c r="P95" s="47">
        <f>DSUM($B$60:$Y$78,P$60,$C$85:$D95)</f>
        <v>2.2143611217319896</v>
      </c>
      <c r="Q95" s="47">
        <f>DSUM($B$60:$Y$78,Q$60,$C$85:$D95)</f>
        <v>1.8372282682870131</v>
      </c>
      <c r="R95" s="47">
        <f>DSUM($B$60:$Y$78,R$60,$C$85:$D95)</f>
        <v>1.4410443711616734</v>
      </c>
      <c r="S95" s="47">
        <f>DSUM($B$60:$Y$78,S$60,$C$85:$D95)</f>
        <v>1.0700567617116257</v>
      </c>
      <c r="T95" s="47">
        <f>DSUM($B$60:$Y$78,T$60,$C$85:$D95)</f>
        <v>0.75509149743095827</v>
      </c>
      <c r="U95" s="47">
        <f>DSUM($B$60:$Y$78,U$60,$C$85:$D95)</f>
        <v>0.50705657308149199</v>
      </c>
      <c r="V95" s="47">
        <f>DSUM($B$60:$Y$78,V$60,$C$85:$D95)</f>
        <v>0.32483154821757276</v>
      </c>
      <c r="W95" s="47">
        <f>DSUM($B$60:$Y$78,W$60,$C$85:$D95)</f>
        <v>0.19890306285406559</v>
      </c>
      <c r="X95" s="47">
        <f>DSUM($B$60:$Y$78,X$60,$C$85:$D95)</f>
        <v>0.11668892137814967</v>
      </c>
      <c r="Y95" s="47">
        <f>DSUM($B$60:$Y$78,Y$60,$C$85:$D95)</f>
        <v>21.870692932658695</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1" t="s">
        <v>60</v>
      </c>
      <c r="C96" s="116" t="s">
        <v>280</v>
      </c>
      <c r="D96" s="116" t="s">
        <v>281</v>
      </c>
      <c r="E96" s="47">
        <f>DSUM($B$60:$Y$78,E$60,$C$85:$D96)</f>
        <v>0.14833561758355301</v>
      </c>
      <c r="F96" s="47">
        <f>DSUM($B$60:$Y$78,F$60,$C$85:$D96)</f>
        <v>0.23597008310351358</v>
      </c>
      <c r="G96" s="47">
        <f>DSUM($B$60:$Y$78,G$60,$C$85:$D96)</f>
        <v>0.47637189532555663</v>
      </c>
      <c r="H96" s="47">
        <f>DSUM($B$60:$Y$78,H$60,$C$85:$D96)</f>
        <v>0.84008287118400049</v>
      </c>
      <c r="I96" s="47">
        <f>DSUM($B$60:$Y$78,I$60,$C$85:$D96)</f>
        <v>1.3178340440681571</v>
      </c>
      <c r="J96" s="47">
        <f>DSUM($B$60:$Y$78,J$60,$C$85:$D96)</f>
        <v>1.8579354352884359</v>
      </c>
      <c r="K96" s="47">
        <f>DSUM($B$60:$Y$78,K$60,$C$85:$D96)</f>
        <v>2.3771611601026743</v>
      </c>
      <c r="L96" s="47">
        <f>DSUM($B$60:$Y$78,L$60,$C$85:$D96)</f>
        <v>2.7910867399298915</v>
      </c>
      <c r="M96" s="47">
        <f>DSUM($B$60:$Y$78,M$60,$C$85:$D96)</f>
        <v>3.0223071217193933</v>
      </c>
      <c r="N96" s="47">
        <f>DSUM($B$60:$Y$78,N$60,$C$85:$D96)</f>
        <v>3.0396474793670678</v>
      </c>
      <c r="O96" s="47">
        <f>DSUM($B$60:$Y$78,O$60,$C$85:$D96)</f>
        <v>2.8560604215020939</v>
      </c>
      <c r="P96" s="47">
        <f>DSUM($B$60:$Y$78,P$60,$C$85:$D96)</f>
        <v>2.5158028818439728</v>
      </c>
      <c r="Q96" s="47">
        <f>DSUM($B$60:$Y$78,Q$60,$C$85:$D96)</f>
        <v>2.0869237047006219</v>
      </c>
      <c r="R96" s="47">
        <f>DSUM($B$60:$Y$78,R$60,$C$85:$D96)</f>
        <v>1.6361485374692872</v>
      </c>
      <c r="S96" s="47">
        <f>DSUM($B$60:$Y$78,S$60,$C$85:$D96)</f>
        <v>1.2145129471979264</v>
      </c>
      <c r="T96" s="47">
        <f>DSUM($B$60:$Y$78,T$60,$C$85:$D96)</f>
        <v>0.8567008562404409</v>
      </c>
      <c r="U96" s="47">
        <f>DSUM($B$60:$Y$78,U$60,$C$85:$D96)</f>
        <v>0.57518821444574142</v>
      </c>
      <c r="V96" s="47">
        <f>DSUM($B$60:$Y$78,V$60,$C$85:$D96)</f>
        <v>0.36842063276023196</v>
      </c>
      <c r="W96" s="47">
        <f>DSUM($B$60:$Y$78,W$60,$C$85:$D96)</f>
        <v>0.22556756759380317</v>
      </c>
      <c r="X96" s="47">
        <f>DSUM($B$60:$Y$78,X$60,$C$85:$D96)</f>
        <v>0.13232193444617737</v>
      </c>
      <c r="Y96" s="47">
        <f>DSUM($B$60:$Y$78,Y$60,$C$85:$D96)</f>
        <v>24.866351308047989</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1" t="s">
        <v>61</v>
      </c>
      <c r="C97" s="116" t="s">
        <v>282</v>
      </c>
      <c r="D97" s="116" t="s">
        <v>283</v>
      </c>
      <c r="E97" s="47">
        <f>DSUM($B$60:$Y$78,E$60,$C$85:$D97)</f>
        <v>0.1495264427054106</v>
      </c>
      <c r="F97" s="47">
        <f>DSUM($B$60:$Y$78,F$60,$C$85:$D97)</f>
        <v>0.23791168124730705</v>
      </c>
      <c r="G97" s="47">
        <f>DSUM($B$60:$Y$78,G$60,$C$85:$D97)</f>
        <v>0.48037410555641868</v>
      </c>
      <c r="H97" s="47">
        <f>DSUM($B$60:$Y$78,H$60,$C$85:$D97)</f>
        <v>0.84727255714815075</v>
      </c>
      <c r="I97" s="47">
        <f>DSUM($B$60:$Y$78,I$60,$C$85:$D97)</f>
        <v>1.3292538355479104</v>
      </c>
      <c r="J97" s="47">
        <f>DSUM($B$60:$Y$78,J$60,$C$85:$D97)</f>
        <v>1.8741472986738259</v>
      </c>
      <c r="K97" s="47">
        <f>DSUM($B$60:$Y$78,K$60,$C$85:$D97)</f>
        <v>2.3980403927520197</v>
      </c>
      <c r="L97" s="47">
        <f>DSUM($B$60:$Y$78,L$60,$C$85:$D97)</f>
        <v>2.815706776044725</v>
      </c>
      <c r="M97" s="47">
        <f>DSUM($B$60:$Y$78,M$60,$C$85:$D97)</f>
        <v>3.049061064619714</v>
      </c>
      <c r="N97" s="47">
        <f>DSUM($B$60:$Y$78,N$60,$C$85:$D97)</f>
        <v>3.0666416826056713</v>
      </c>
      <c r="O97" s="47">
        <f>DSUM($B$60:$Y$78,O$60,$C$85:$D97)</f>
        <v>2.881492689772664</v>
      </c>
      <c r="P97" s="47">
        <f>DSUM($B$60:$Y$78,P$60,$C$85:$D97)</f>
        <v>2.5383091762839682</v>
      </c>
      <c r="Q97" s="47">
        <f>DSUM($B$60:$Y$78,Q$60,$C$85:$D97)</f>
        <v>2.1057148006905764</v>
      </c>
      <c r="R97" s="47">
        <f>DSUM($B$60:$Y$78,R$60,$C$85:$D97)</f>
        <v>1.6509942528755581</v>
      </c>
      <c r="S97" s="47">
        <f>DSUM($B$60:$Y$78,S$60,$C$85:$D97)</f>
        <v>1.2256015210643751</v>
      </c>
      <c r="T97" s="47">
        <f>DSUM($B$60:$Y$78,T$60,$C$85:$D97)</f>
        <v>0.8645629078048982</v>
      </c>
      <c r="U97" s="47">
        <f>DSUM($B$60:$Y$78,U$60,$C$85:$D97)</f>
        <v>0.58049405814498944</v>
      </c>
      <c r="V97" s="47">
        <f>DSUM($B$60:$Y$78,V$60,$C$85:$D97)</f>
        <v>0.37183420127712291</v>
      </c>
      <c r="W97" s="47">
        <f>DSUM($B$60:$Y$78,W$60,$C$85:$D97)</f>
        <v>0.22766647294947465</v>
      </c>
      <c r="X97" s="47">
        <f>DSUM($B$60:$Y$78,X$60,$C$85:$D97)</f>
        <v>0.13355747524476638</v>
      </c>
      <c r="Y97" s="47">
        <f>DSUM($B$60:$Y$78,Y$60,$C$85:$D97)</f>
        <v>25.073182171471021</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1" t="s">
        <v>62</v>
      </c>
      <c r="C98" s="116" t="s">
        <v>284</v>
      </c>
      <c r="D98" s="116" t="s">
        <v>285</v>
      </c>
      <c r="E98" s="47">
        <f>DSUM($B$60:$Y$78,E$60,$C$85:$D98)</f>
        <v>0.15255829029547735</v>
      </c>
      <c r="F98" s="47">
        <f>DSUM($B$60:$Y$78,F$60,$C$85:$D98)</f>
        <v>0.24269306724279993</v>
      </c>
      <c r="G98" s="47">
        <f>DSUM($B$60:$Y$78,G$60,$C$85:$D98)</f>
        <v>0.48995516129165884</v>
      </c>
      <c r="H98" s="47">
        <f>DSUM($B$60:$Y$78,H$60,$C$85:$D98)</f>
        <v>0.86403016549658074</v>
      </c>
      <c r="I98" s="47">
        <f>DSUM($B$60:$Y$78,I$60,$C$85:$D98)</f>
        <v>1.3553091758278217</v>
      </c>
      <c r="J98" s="47">
        <f>DSUM($B$60:$Y$78,J$60,$C$85:$D98)</f>
        <v>1.9105964652495051</v>
      </c>
      <c r="K98" s="47">
        <f>DSUM($B$60:$Y$78,K$60,$C$85:$D98)</f>
        <v>2.4443646691141212</v>
      </c>
      <c r="L98" s="47">
        <f>DSUM($B$60:$Y$78,L$60,$C$85:$D98)</f>
        <v>2.8696731375473514</v>
      </c>
      <c r="M98" s="47">
        <f>DSUM($B$60:$Y$78,M$60,$C$85:$D98)</f>
        <v>3.1070880736504733</v>
      </c>
      <c r="N98" s="47">
        <f>DSUM($B$60:$Y$78,N$60,$C$85:$D98)</f>
        <v>3.1246305653496802</v>
      </c>
      <c r="O98" s="47">
        <f>DSUM($B$60:$Y$78,O$60,$C$85:$D98)</f>
        <v>2.9356151618785025</v>
      </c>
      <c r="P98" s="47">
        <f>DSUM($B$60:$Y$78,P$60,$C$85:$D98)</f>
        <v>2.5856740830568636</v>
      </c>
      <c r="Q98" s="47">
        <f>DSUM($B$60:$Y$78,Q$60,$C$85:$D98)</f>
        <v>2.1447978097156017</v>
      </c>
      <c r="R98" s="47">
        <f>DSUM($B$60:$Y$78,R$60,$C$85:$D98)</f>
        <v>1.6814717206132053</v>
      </c>
      <c r="S98" s="47">
        <f>DSUM($B$60:$Y$78,S$60,$C$85:$D98)</f>
        <v>1.2480977919545984</v>
      </c>
      <c r="T98" s="47">
        <f>DSUM($B$60:$Y$78,T$60,$C$85:$D98)</f>
        <v>0.88033529668214439</v>
      </c>
      <c r="U98" s="47">
        <f>DSUM($B$60:$Y$78,U$60,$C$85:$D98)</f>
        <v>0.5910226043649871</v>
      </c>
      <c r="V98" s="47">
        <f>DSUM($B$60:$Y$78,V$60,$C$85:$D98)</f>
        <v>0.37853715225204021</v>
      </c>
      <c r="W98" s="47">
        <f>DSUM($B$60:$Y$78,W$60,$C$85:$D98)</f>
        <v>0.2317484702190328</v>
      </c>
      <c r="X98" s="47">
        <f>DSUM($B$60:$Y$78,X$60,$C$85:$D98)</f>
        <v>0.13593914838667312</v>
      </c>
      <c r="Y98" s="47">
        <f>DSUM($B$60:$Y$78,Y$60,$C$85:$D98)</f>
        <v>25.575266174465785</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1" t="s">
        <v>63</v>
      </c>
      <c r="C99" s="116" t="s">
        <v>286</v>
      </c>
      <c r="D99" s="116" t="s">
        <v>287</v>
      </c>
      <c r="E99" s="47">
        <f>DSUM($B$60:$Y$78,E$60,$C$85:$D99)</f>
        <v>0.16361935803991662</v>
      </c>
      <c r="F99" s="47">
        <f>DSUM($B$60:$Y$78,F$60,$C$85:$D99)</f>
        <v>0.26035461925514874</v>
      </c>
      <c r="G99" s="47">
        <f>DSUM($B$60:$Y$78,G$60,$C$85:$D99)</f>
        <v>0.52570870433217376</v>
      </c>
      <c r="H99" s="47">
        <f>DSUM($B$60:$Y$78,H$60,$C$85:$D99)</f>
        <v>0.92701968299865789</v>
      </c>
      <c r="I99" s="47">
        <f>DSUM($B$60:$Y$78,I$60,$C$85:$D99)</f>
        <v>1.4540226665383824</v>
      </c>
      <c r="J99" s="47">
        <f>DSUM($B$60:$Y$78,J$60,$C$85:$D99)</f>
        <v>2.0496537953829308</v>
      </c>
      <c r="K99" s="47">
        <f>DSUM($B$60:$Y$78,K$60,$C$85:$D99)</f>
        <v>2.6222147031117928</v>
      </c>
      <c r="L99" s="47">
        <f>DSUM($B$60:$Y$78,L$60,$C$85:$D99)</f>
        <v>3.0781007974494914</v>
      </c>
      <c r="M99" s="47">
        <f>DSUM($B$60:$Y$78,M$60,$C$85:$D99)</f>
        <v>3.3326320334702939</v>
      </c>
      <c r="N99" s="47">
        <f>DSUM($B$60:$Y$78,N$60,$C$85:$D99)</f>
        <v>3.3517495345224577</v>
      </c>
      <c r="O99" s="47">
        <f>DSUM($B$60:$Y$78,O$60,$C$85:$D99)</f>
        <v>3.1493179770894559</v>
      </c>
      <c r="P99" s="47">
        <f>DSUM($B$60:$Y$78,P$60,$C$85:$D99)</f>
        <v>2.7742455280316869</v>
      </c>
      <c r="Q99" s="47">
        <f>DSUM($B$60:$Y$78,Q$60,$C$85:$D99)</f>
        <v>2.3020154309983187</v>
      </c>
      <c r="R99" s="47">
        <f>DSUM($B$60:$Y$78,R$60,$C$85:$D99)</f>
        <v>1.8054205752033132</v>
      </c>
      <c r="S99" s="47">
        <f>DSUM($B$60:$Y$78,S$60,$C$85:$D99)</f>
        <v>1.3404629764264218</v>
      </c>
      <c r="T99" s="47">
        <f>DSUM($B$60:$Y$78,T$60,$C$85:$D99)</f>
        <v>0.9456676701506459</v>
      </c>
      <c r="U99" s="47">
        <f>DSUM($B$60:$Y$78,U$60,$C$85:$D99)</f>
        <v>0.63498967208234114</v>
      </c>
      <c r="V99" s="47">
        <f>DSUM($B$60:$Y$78,V$60,$C$85:$D99)</f>
        <v>0.40672744959654172</v>
      </c>
      <c r="W99" s="47">
        <f>DSUM($B$60:$Y$78,W$60,$C$85:$D99)</f>
        <v>0.2490345925806047</v>
      </c>
      <c r="X99" s="47">
        <f>DSUM($B$60:$Y$78,X$60,$C$85:$D99)</f>
        <v>0.1460905359942607</v>
      </c>
      <c r="Y99" s="47">
        <f>DSUM($B$60:$Y$78,Y$60,$C$85:$D99)</f>
        <v>27.412349263467291</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1" t="s">
        <v>64</v>
      </c>
      <c r="C100" s="116" t="s">
        <v>288</v>
      </c>
      <c r="D100" s="116" t="s">
        <v>289</v>
      </c>
      <c r="E100" s="47">
        <f>DSUM($B$60:$Y$78,E$60,$C$85:$D100)</f>
        <v>0.18760863031620717</v>
      </c>
      <c r="F100" s="47">
        <f>DSUM($B$60:$Y$78,F$60,$C$85:$D100)</f>
        <v>0.29802275230908787</v>
      </c>
      <c r="G100" s="47">
        <f>DSUM($B$60:$Y$78,G$60,$C$85:$D100)</f>
        <v>0.60097811239270493</v>
      </c>
      <c r="H100" s="47">
        <f>DSUM($B$60:$Y$78,H$60,$C$85:$D100)</f>
        <v>1.0584830603994724</v>
      </c>
      <c r="I100" s="47">
        <f>DSUM($B$60:$Y$78,I$60,$C$85:$D100)</f>
        <v>1.6580748874847604</v>
      </c>
      <c r="J100" s="47">
        <f>DSUM($B$60:$Y$78,J$60,$C$85:$D100)</f>
        <v>2.334679562025793</v>
      </c>
      <c r="K100" s="47">
        <f>DSUM($B$60:$Y$78,K$60,$C$85:$D100)</f>
        <v>2.9841157904637119</v>
      </c>
      <c r="L100" s="47">
        <f>DSUM($B$60:$Y$78,L$60,$C$85:$D100)</f>
        <v>3.4993702827364732</v>
      </c>
      <c r="M100" s="47">
        <f>DSUM($B$60:$Y$78,M$60,$C$85:$D100)</f>
        <v>3.7854785093238643</v>
      </c>
      <c r="N100" s="47">
        <f>DSUM($B$60:$Y$78,N$60,$C$85:$D100)</f>
        <v>3.8040240774190512</v>
      </c>
      <c r="O100" s="47">
        <f>DSUM($B$60:$Y$78,O$60,$C$85:$D100)</f>
        <v>3.5708700357918559</v>
      </c>
      <c r="P100" s="47">
        <f>DSUM($B$60:$Y$78,P$60,$C$85:$D100)</f>
        <v>3.1425976229423678</v>
      </c>
      <c r="Q100" s="47">
        <f>DSUM($B$60:$Y$78,Q$60,$C$85:$D100)</f>
        <v>2.6051519803925984</v>
      </c>
      <c r="R100" s="47">
        <f>DSUM($B$60:$Y$78,R$60,$C$85:$D100)</f>
        <v>2.0410666088279252</v>
      </c>
      <c r="S100" s="47">
        <f>DSUM($B$60:$Y$78,S$60,$C$85:$D100)</f>
        <v>1.5139162829445547</v>
      </c>
      <c r="T100" s="47">
        <f>DSUM($B$60:$Y$78,T$60,$C$85:$D100)</f>
        <v>1.0669413490497028</v>
      </c>
      <c r="U100" s="47">
        <f>DSUM($B$60:$Y$78,U$60,$C$85:$D100)</f>
        <v>0.71572114451120883</v>
      </c>
      <c r="V100" s="47">
        <f>DSUM($B$60:$Y$78,V$60,$C$85:$D100)</f>
        <v>0.45801198331969095</v>
      </c>
      <c r="W100" s="47">
        <f>DSUM($B$60:$Y$78,W$60,$C$85:$D100)</f>
        <v>0.28019346930948386</v>
      </c>
      <c r="X100" s="47">
        <f>DSUM($B$60:$Y$78,X$60,$C$85:$D100)</f>
        <v>0.16423195272242727</v>
      </c>
      <c r="Y100" s="47">
        <f>DSUM($B$60:$Y$78,Y$60,$C$85:$D100)</f>
        <v>31.395155521232557</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1" t="s">
        <v>65</v>
      </c>
      <c r="C101" s="116" t="s">
        <v>290</v>
      </c>
      <c r="D101" s="116" t="s">
        <v>291</v>
      </c>
      <c r="E101" s="47">
        <f>DSUM($B$60:$Y$78,E$60,$C$85:$D101)</f>
        <v>0.18760863031620717</v>
      </c>
      <c r="F101" s="47">
        <f>DSUM($B$60:$Y$78,F$60,$C$85:$D101)</f>
        <v>0.29802275230908787</v>
      </c>
      <c r="G101" s="47">
        <f>DSUM($B$60:$Y$78,G$60,$C$85:$D101)</f>
        <v>0.60097811239270493</v>
      </c>
      <c r="H101" s="47">
        <f>DSUM($B$60:$Y$78,H$60,$C$85:$D101)</f>
        <v>1.0584830603994724</v>
      </c>
      <c r="I101" s="47">
        <f>DSUM($B$60:$Y$78,I$60,$C$85:$D101)</f>
        <v>1.6580748874847604</v>
      </c>
      <c r="J101" s="47">
        <f>DSUM($B$60:$Y$78,J$60,$C$85:$D101)</f>
        <v>2.334679562025793</v>
      </c>
      <c r="K101" s="47">
        <f>DSUM($B$60:$Y$78,K$60,$C$85:$D101)</f>
        <v>2.9841157904637119</v>
      </c>
      <c r="L101" s="47">
        <f>DSUM($B$60:$Y$78,L$60,$C$85:$D101)</f>
        <v>3.4993702827364732</v>
      </c>
      <c r="M101" s="47">
        <f>DSUM($B$60:$Y$78,M$60,$C$85:$D101)</f>
        <v>3.7854785093238643</v>
      </c>
      <c r="N101" s="47">
        <f>DSUM($B$60:$Y$78,N$60,$C$85:$D101)</f>
        <v>3.8040240774190512</v>
      </c>
      <c r="O101" s="47">
        <f>DSUM($B$60:$Y$78,O$60,$C$85:$D101)</f>
        <v>3.5708700357918559</v>
      </c>
      <c r="P101" s="47">
        <f>DSUM($B$60:$Y$78,P$60,$C$85:$D101)</f>
        <v>3.1425976229423678</v>
      </c>
      <c r="Q101" s="47">
        <f>DSUM($B$60:$Y$78,Q$60,$C$85:$D101)</f>
        <v>2.6051519803925984</v>
      </c>
      <c r="R101" s="47">
        <f>DSUM($B$60:$Y$78,R$60,$C$85:$D101)</f>
        <v>2.0410666088279252</v>
      </c>
      <c r="S101" s="47">
        <f>DSUM($B$60:$Y$78,S$60,$C$85:$D101)</f>
        <v>1.5139162829445547</v>
      </c>
      <c r="T101" s="47">
        <f>DSUM($B$60:$Y$78,T$60,$C$85:$D101)</f>
        <v>1.0669413490497028</v>
      </c>
      <c r="U101" s="47">
        <f>DSUM($B$60:$Y$78,U$60,$C$85:$D101)</f>
        <v>0.71572114451120883</v>
      </c>
      <c r="V101" s="47">
        <f>DSUM($B$60:$Y$78,V$60,$C$85:$D101)</f>
        <v>0.45801198331969095</v>
      </c>
      <c r="W101" s="47">
        <f>DSUM($B$60:$Y$78,W$60,$C$85:$D101)</f>
        <v>0.28019346930948386</v>
      </c>
      <c r="X101" s="47">
        <f>DSUM($B$60:$Y$78,X$60,$C$85:$D101)</f>
        <v>0.16423195272242727</v>
      </c>
      <c r="Y101" s="47">
        <f>DSUM($B$60:$Y$78,Y$60,$C$85:$D101)</f>
        <v>31.395155521232557</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1" t="s">
        <v>66</v>
      </c>
      <c r="C102" s="116" t="s">
        <v>292</v>
      </c>
      <c r="D102" s="116" t="s">
        <v>293</v>
      </c>
      <c r="E102" s="47">
        <f>DSUM($B$60:$Y$78,E$60,$C$85:$D102)</f>
        <v>0.18760863031620717</v>
      </c>
      <c r="F102" s="47">
        <f>DSUM($B$60:$Y$78,F$60,$C$85:$D102)</f>
        <v>0.29802275230908787</v>
      </c>
      <c r="G102" s="47">
        <f>DSUM($B$60:$Y$78,G$60,$C$85:$D102)</f>
        <v>0.60097811239270493</v>
      </c>
      <c r="H102" s="47">
        <f>DSUM($B$60:$Y$78,H$60,$C$85:$D102)</f>
        <v>1.0584830603994724</v>
      </c>
      <c r="I102" s="47">
        <f>DSUM($B$60:$Y$78,I$60,$C$85:$D102)</f>
        <v>1.6580748874847604</v>
      </c>
      <c r="J102" s="47">
        <f>DSUM($B$60:$Y$78,J$60,$C$85:$D102)</f>
        <v>2.334679562025793</v>
      </c>
      <c r="K102" s="47">
        <f>DSUM($B$60:$Y$78,K$60,$C$85:$D102)</f>
        <v>2.9841157904637119</v>
      </c>
      <c r="L102" s="47">
        <f>DSUM($B$60:$Y$78,L$60,$C$85:$D102)</f>
        <v>3.4993702827364732</v>
      </c>
      <c r="M102" s="47">
        <f>DSUM($B$60:$Y$78,M$60,$C$85:$D102)</f>
        <v>3.7854785093238643</v>
      </c>
      <c r="N102" s="47">
        <f>DSUM($B$60:$Y$78,N$60,$C$85:$D102)</f>
        <v>3.8040240774190512</v>
      </c>
      <c r="O102" s="47">
        <f>DSUM($B$60:$Y$78,O$60,$C$85:$D102)</f>
        <v>3.5708700357918559</v>
      </c>
      <c r="P102" s="47">
        <f>DSUM($B$60:$Y$78,P$60,$C$85:$D102)</f>
        <v>3.1425976229423678</v>
      </c>
      <c r="Q102" s="47">
        <f>DSUM($B$60:$Y$78,Q$60,$C$85:$D102)</f>
        <v>2.6051519803925984</v>
      </c>
      <c r="R102" s="47">
        <f>DSUM($B$60:$Y$78,R$60,$C$85:$D102)</f>
        <v>2.0410666088279252</v>
      </c>
      <c r="S102" s="47">
        <f>DSUM($B$60:$Y$78,S$60,$C$85:$D102)</f>
        <v>1.5139162829445547</v>
      </c>
      <c r="T102" s="47">
        <f>DSUM($B$60:$Y$78,T$60,$C$85:$D102)</f>
        <v>1.0669413490497028</v>
      </c>
      <c r="U102" s="47">
        <f>DSUM($B$60:$Y$78,U$60,$C$85:$D102)</f>
        <v>0.71572114451120883</v>
      </c>
      <c r="V102" s="47">
        <f>DSUM($B$60:$Y$78,V$60,$C$85:$D102)</f>
        <v>0.45801198331969095</v>
      </c>
      <c r="W102" s="47">
        <f>DSUM($B$60:$Y$78,W$60,$C$85:$D102)</f>
        <v>0.28019346930948386</v>
      </c>
      <c r="X102" s="47">
        <f>DSUM($B$60:$Y$78,X$60,$C$85:$D102)</f>
        <v>0.16423195272242727</v>
      </c>
      <c r="Y102" s="47">
        <f>DSUM($B$60:$Y$78,Y$60,$C$85:$D102)</f>
        <v>31.395155521232557</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1" t="s">
        <v>67</v>
      </c>
      <c r="C103" s="116" t="s">
        <v>294</v>
      </c>
      <c r="D103" s="116" t="s">
        <v>295</v>
      </c>
      <c r="E103" s="47">
        <f>DSUM($B$60:$Y$78,E$60,$C$85:$D103)</f>
        <v>0.18760863031620717</v>
      </c>
      <c r="F103" s="47">
        <f>DSUM($B$60:$Y$78,F$60,$C$85:$D103)</f>
        <v>0.29802275230908787</v>
      </c>
      <c r="G103" s="47">
        <f>DSUM($B$60:$Y$78,G$60,$C$85:$D103)</f>
        <v>0.60097811239270493</v>
      </c>
      <c r="H103" s="47">
        <f>DSUM($B$60:$Y$78,H$60,$C$85:$D103)</f>
        <v>1.0584830603994724</v>
      </c>
      <c r="I103" s="47">
        <f>DSUM($B$60:$Y$78,I$60,$C$85:$D103)</f>
        <v>1.6580748874847604</v>
      </c>
      <c r="J103" s="47">
        <f>DSUM($B$60:$Y$78,J$60,$C$85:$D103)</f>
        <v>2.334679562025793</v>
      </c>
      <c r="K103" s="47">
        <f>DSUM($B$60:$Y$78,K$60,$C$85:$D103)</f>
        <v>2.9841157904637119</v>
      </c>
      <c r="L103" s="47">
        <f>DSUM($B$60:$Y$78,L$60,$C$85:$D103)</f>
        <v>3.4993702827364732</v>
      </c>
      <c r="M103" s="47">
        <f>DSUM($B$60:$Y$78,M$60,$C$85:$D103)</f>
        <v>3.7854785093238643</v>
      </c>
      <c r="N103" s="47">
        <f>DSUM($B$60:$Y$78,N$60,$C$85:$D103)</f>
        <v>3.8040240774190512</v>
      </c>
      <c r="O103" s="47">
        <f>DSUM($B$60:$Y$78,O$60,$C$85:$D103)</f>
        <v>3.5708700357918559</v>
      </c>
      <c r="P103" s="47">
        <f>DSUM($B$60:$Y$78,P$60,$C$85:$D103)</f>
        <v>3.1425976229423678</v>
      </c>
      <c r="Q103" s="47">
        <f>DSUM($B$60:$Y$78,Q$60,$C$85:$D103)</f>
        <v>2.6051519803925984</v>
      </c>
      <c r="R103" s="47">
        <f>DSUM($B$60:$Y$78,R$60,$C$85:$D103)</f>
        <v>2.0410666088279252</v>
      </c>
      <c r="S103" s="47">
        <f>DSUM($B$60:$Y$78,S$60,$C$85:$D103)</f>
        <v>1.5139162829445547</v>
      </c>
      <c r="T103" s="47">
        <f>DSUM($B$60:$Y$78,T$60,$C$85:$D103)</f>
        <v>1.0669413490497028</v>
      </c>
      <c r="U103" s="47">
        <f>DSUM($B$60:$Y$78,U$60,$C$85:$D103)</f>
        <v>0.71572114451120883</v>
      </c>
      <c r="V103" s="47">
        <f>DSUM($B$60:$Y$78,V$60,$C$85:$D103)</f>
        <v>0.45801198331969095</v>
      </c>
      <c r="W103" s="47">
        <f>DSUM($B$60:$Y$78,W$60,$C$85:$D103)</f>
        <v>0.28019346930948386</v>
      </c>
      <c r="X103" s="47">
        <f>DSUM($B$60:$Y$78,X$60,$C$85:$D103)</f>
        <v>0.16423195272242727</v>
      </c>
      <c r="Y103" s="47">
        <f>DSUM($B$60:$Y$78,Y$60,$C$85:$D103)</f>
        <v>31.395155521232557</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1" t="s">
        <v>68</v>
      </c>
      <c r="C104" s="116" t="s">
        <v>296</v>
      </c>
      <c r="D104" s="116" t="s">
        <v>297</v>
      </c>
      <c r="E104" s="47">
        <f>DSUM($B$60:$Y$78,E$60,$C$85:$D104)</f>
        <v>0.18760863031620717</v>
      </c>
      <c r="F104" s="47">
        <f>DSUM($B$60:$Y$78,F$60,$C$85:$D104)</f>
        <v>0.29802275230908787</v>
      </c>
      <c r="G104" s="47">
        <f>DSUM($B$60:$Y$78,G$60,$C$85:$D104)</f>
        <v>0.60097811239270493</v>
      </c>
      <c r="H104" s="47">
        <f>DSUM($B$60:$Y$78,H$60,$C$85:$D104)</f>
        <v>1.0584830603994724</v>
      </c>
      <c r="I104" s="47">
        <f>DSUM($B$60:$Y$78,I$60,$C$85:$D104)</f>
        <v>1.6580748874847604</v>
      </c>
      <c r="J104" s="47">
        <f>DSUM($B$60:$Y$78,J$60,$C$85:$D104)</f>
        <v>2.334679562025793</v>
      </c>
      <c r="K104" s="47">
        <f>DSUM($B$60:$Y$78,K$60,$C$85:$D104)</f>
        <v>2.9841157904637119</v>
      </c>
      <c r="L104" s="47">
        <f>DSUM($B$60:$Y$78,L$60,$C$85:$D104)</f>
        <v>3.4993702827364732</v>
      </c>
      <c r="M104" s="47">
        <f>DSUM($B$60:$Y$78,M$60,$C$85:$D104)</f>
        <v>3.7854785093238643</v>
      </c>
      <c r="N104" s="47">
        <f>DSUM($B$60:$Y$78,N$60,$C$85:$D104)</f>
        <v>3.8040240774190512</v>
      </c>
      <c r="O104" s="47">
        <f>DSUM($B$60:$Y$78,O$60,$C$85:$D104)</f>
        <v>3.5708700357918559</v>
      </c>
      <c r="P104" s="47">
        <f>DSUM($B$60:$Y$78,P$60,$C$85:$D104)</f>
        <v>3.1425976229423678</v>
      </c>
      <c r="Q104" s="47">
        <f>DSUM($B$60:$Y$78,Q$60,$C$85:$D104)</f>
        <v>2.6051519803925984</v>
      </c>
      <c r="R104" s="47">
        <f>DSUM($B$60:$Y$78,R$60,$C$85:$D104)</f>
        <v>2.0410666088279252</v>
      </c>
      <c r="S104" s="47">
        <f>DSUM($B$60:$Y$78,S$60,$C$85:$D104)</f>
        <v>1.5139162829445547</v>
      </c>
      <c r="T104" s="47">
        <f>DSUM($B$60:$Y$78,T$60,$C$85:$D104)</f>
        <v>1.0669413490497028</v>
      </c>
      <c r="U104" s="47">
        <f>DSUM($B$60:$Y$78,U$60,$C$85:$D104)</f>
        <v>0.71572114451120883</v>
      </c>
      <c r="V104" s="47">
        <f>DSUM($B$60:$Y$78,V$60,$C$85:$D104)</f>
        <v>0.45801198331969095</v>
      </c>
      <c r="W104" s="47">
        <f>DSUM($B$60:$Y$78,W$60,$C$85:$D104)</f>
        <v>0.28019346930948386</v>
      </c>
      <c r="X104" s="47">
        <f>DSUM($B$60:$Y$78,X$60,$C$85:$D104)</f>
        <v>0.16423195272242727</v>
      </c>
      <c r="Y104" s="47">
        <f>DSUM($B$60:$Y$78,Y$60,$C$85:$D104)</f>
        <v>31.395155521232557</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1" t="s">
        <v>69</v>
      </c>
      <c r="C105" s="116" t="s">
        <v>298</v>
      </c>
      <c r="D105" s="116" t="s">
        <v>299</v>
      </c>
      <c r="E105" s="47">
        <f>DSUM($B$60:$Y$78,E$60,$C$85:$D105)</f>
        <v>0.18760863031620717</v>
      </c>
      <c r="F105" s="47">
        <f>DSUM($B$60:$Y$78,F$60,$C$85:$D105)</f>
        <v>0.29802275230908787</v>
      </c>
      <c r="G105" s="47">
        <f>DSUM($B$60:$Y$78,G$60,$C$85:$D105)</f>
        <v>0.60097811239270493</v>
      </c>
      <c r="H105" s="47">
        <f>DSUM($B$60:$Y$78,H$60,$C$85:$D105)</f>
        <v>1.0584830603994724</v>
      </c>
      <c r="I105" s="47">
        <f>DSUM($B$60:$Y$78,I$60,$C$85:$D105)</f>
        <v>1.6580748874847604</v>
      </c>
      <c r="J105" s="47">
        <f>DSUM($B$60:$Y$78,J$60,$C$85:$D105)</f>
        <v>2.334679562025793</v>
      </c>
      <c r="K105" s="47">
        <f>DSUM($B$60:$Y$78,K$60,$C$85:$D105)</f>
        <v>2.9841157904637119</v>
      </c>
      <c r="L105" s="47">
        <f>DSUM($B$60:$Y$78,L$60,$C$85:$D105)</f>
        <v>3.4993702827364732</v>
      </c>
      <c r="M105" s="47">
        <f>DSUM($B$60:$Y$78,M$60,$C$85:$D105)</f>
        <v>3.7854785093238643</v>
      </c>
      <c r="N105" s="47">
        <f>DSUM($B$60:$Y$78,N$60,$C$85:$D105)</f>
        <v>3.8040240774190512</v>
      </c>
      <c r="O105" s="47">
        <f>DSUM($B$60:$Y$78,O$60,$C$85:$D105)</f>
        <v>3.5708700357918559</v>
      </c>
      <c r="P105" s="47">
        <f>DSUM($B$60:$Y$78,P$60,$C$85:$D105)</f>
        <v>3.1425976229423678</v>
      </c>
      <c r="Q105" s="47">
        <f>DSUM($B$60:$Y$78,Q$60,$C$85:$D105)</f>
        <v>2.6051519803925984</v>
      </c>
      <c r="R105" s="47">
        <f>DSUM($B$60:$Y$78,R$60,$C$85:$D105)</f>
        <v>2.0410666088279252</v>
      </c>
      <c r="S105" s="47">
        <f>DSUM($B$60:$Y$78,S$60,$C$85:$D105)</f>
        <v>1.5139162829445547</v>
      </c>
      <c r="T105" s="47">
        <f>DSUM($B$60:$Y$78,T$60,$C$85:$D105)</f>
        <v>1.0669413490497028</v>
      </c>
      <c r="U105" s="47">
        <f>DSUM($B$60:$Y$78,U$60,$C$85:$D105)</f>
        <v>0.71572114451120883</v>
      </c>
      <c r="V105" s="47">
        <f>DSUM($B$60:$Y$78,V$60,$C$85:$D105)</f>
        <v>0.45801198331969095</v>
      </c>
      <c r="W105" s="47">
        <f>DSUM($B$60:$Y$78,W$60,$C$85:$D105)</f>
        <v>0.28019346930948386</v>
      </c>
      <c r="X105" s="47">
        <f>DSUM($B$60:$Y$78,X$60,$C$85:$D105)</f>
        <v>0.16423195272242727</v>
      </c>
      <c r="Y105" s="47">
        <f>DSUM($B$60:$Y$78,Y$60,$C$85:$D105)</f>
        <v>31.395155521232557</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1" t="s">
        <v>70</v>
      </c>
      <c r="C106" s="116" t="s">
        <v>300</v>
      </c>
      <c r="D106" s="116" t="s">
        <v>301</v>
      </c>
      <c r="E106" s="47">
        <f>DSUM($B$60:$Y$78,E$60,$C$85:$D106)</f>
        <v>0.18760863031620717</v>
      </c>
      <c r="F106" s="47">
        <f>DSUM($B$60:$Y$78,F$60,$C$85:$D106)</f>
        <v>0.29802275230908787</v>
      </c>
      <c r="G106" s="47">
        <f>DSUM($B$60:$Y$78,G$60,$C$85:$D106)</f>
        <v>0.60097811239270493</v>
      </c>
      <c r="H106" s="47">
        <f>DSUM($B$60:$Y$78,H$60,$C$85:$D106)</f>
        <v>1.0584830603994724</v>
      </c>
      <c r="I106" s="47">
        <f>DSUM($B$60:$Y$78,I$60,$C$85:$D106)</f>
        <v>1.6580748874847604</v>
      </c>
      <c r="J106" s="47">
        <f>DSUM($B$60:$Y$78,J$60,$C$85:$D106)</f>
        <v>2.334679562025793</v>
      </c>
      <c r="K106" s="47">
        <f>DSUM($B$60:$Y$78,K$60,$C$85:$D106)</f>
        <v>2.9841157904637119</v>
      </c>
      <c r="L106" s="47">
        <f>DSUM($B$60:$Y$78,L$60,$C$85:$D106)</f>
        <v>3.4993702827364732</v>
      </c>
      <c r="M106" s="47">
        <f>DSUM($B$60:$Y$78,M$60,$C$85:$D106)</f>
        <v>3.7854785093238643</v>
      </c>
      <c r="N106" s="47">
        <f>DSUM($B$60:$Y$78,N$60,$C$85:$D106)</f>
        <v>3.8040240774190512</v>
      </c>
      <c r="O106" s="47">
        <f>DSUM($B$60:$Y$78,O$60,$C$85:$D106)</f>
        <v>3.5708700357918559</v>
      </c>
      <c r="P106" s="47">
        <f>DSUM($B$60:$Y$78,P$60,$C$85:$D106)</f>
        <v>3.1425976229423678</v>
      </c>
      <c r="Q106" s="47">
        <f>DSUM($B$60:$Y$78,Q$60,$C$85:$D106)</f>
        <v>2.6051519803925984</v>
      </c>
      <c r="R106" s="47">
        <f>DSUM($B$60:$Y$78,R$60,$C$85:$D106)</f>
        <v>2.0410666088279252</v>
      </c>
      <c r="S106" s="47">
        <f>DSUM($B$60:$Y$78,S$60,$C$85:$D106)</f>
        <v>1.5139162829445547</v>
      </c>
      <c r="T106" s="47">
        <f>DSUM($B$60:$Y$78,T$60,$C$85:$D106)</f>
        <v>1.0669413490497028</v>
      </c>
      <c r="U106" s="47">
        <f>DSUM($B$60:$Y$78,U$60,$C$85:$D106)</f>
        <v>0.71572114451120883</v>
      </c>
      <c r="V106" s="47">
        <f>DSUM($B$60:$Y$78,V$60,$C$85:$D106)</f>
        <v>0.45801198331969095</v>
      </c>
      <c r="W106" s="47">
        <f>DSUM($B$60:$Y$78,W$60,$C$85:$D106)</f>
        <v>0.28019346930948386</v>
      </c>
      <c r="X106" s="47">
        <f>DSUM($B$60:$Y$78,X$60,$C$85:$D106)</f>
        <v>0.16423195272242727</v>
      </c>
      <c r="Y106" s="47">
        <f>DSUM($B$60:$Y$78,Y$60,$C$85:$D106)</f>
        <v>31.395155521232557</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1" t="s">
        <v>330</v>
      </c>
      <c r="C107" s="116" t="s">
        <v>302</v>
      </c>
      <c r="D107" s="116" t="s">
        <v>331</v>
      </c>
      <c r="E107" s="47">
        <f>DSUM($B$60:$Y$78,E$60,$C$85:$D107)</f>
        <v>0.18760863031620717</v>
      </c>
      <c r="F107" s="47">
        <f>DSUM($B$60:$Y$78,F$60,$C$85:$D107)</f>
        <v>0.29802275230908787</v>
      </c>
      <c r="G107" s="47">
        <f>DSUM($B$60:$Y$78,G$60,$C$85:$D107)</f>
        <v>0.60097811239270493</v>
      </c>
      <c r="H107" s="47">
        <f>DSUM($B$60:$Y$78,H$60,$C$85:$D107)</f>
        <v>1.0584830603994724</v>
      </c>
      <c r="I107" s="47">
        <f>DSUM($B$60:$Y$78,I$60,$C$85:$D107)</f>
        <v>1.6580748874847604</v>
      </c>
      <c r="J107" s="47">
        <f>DSUM($B$60:$Y$78,J$60,$C$85:$D107)</f>
        <v>2.334679562025793</v>
      </c>
      <c r="K107" s="47">
        <f>DSUM($B$60:$Y$78,K$60,$C$85:$D107)</f>
        <v>2.9841157904637119</v>
      </c>
      <c r="L107" s="47">
        <f>DSUM($B$60:$Y$78,L$60,$C$85:$D107)</f>
        <v>3.4993702827364732</v>
      </c>
      <c r="M107" s="47">
        <f>DSUM($B$60:$Y$78,M$60,$C$85:$D107)</f>
        <v>3.7854785093238643</v>
      </c>
      <c r="N107" s="47">
        <f>DSUM($B$60:$Y$78,N$60,$C$85:$D107)</f>
        <v>3.8040240774190512</v>
      </c>
      <c r="O107" s="47">
        <f>DSUM($B$60:$Y$78,O$60,$C$85:$D107)</f>
        <v>3.5708700357918559</v>
      </c>
      <c r="P107" s="47">
        <f>DSUM($B$60:$Y$78,P$60,$C$85:$D107)</f>
        <v>3.1425976229423678</v>
      </c>
      <c r="Q107" s="47">
        <f>DSUM($B$60:$Y$78,Q$60,$C$85:$D107)</f>
        <v>2.6051519803925984</v>
      </c>
      <c r="R107" s="47">
        <f>DSUM($B$60:$Y$78,R$60,$C$85:$D107)</f>
        <v>2.0410666088279252</v>
      </c>
      <c r="S107" s="47">
        <f>DSUM($B$60:$Y$78,S$60,$C$85:$D107)</f>
        <v>1.5139162829445547</v>
      </c>
      <c r="T107" s="47">
        <f>DSUM($B$60:$Y$78,T$60,$C$85:$D107)</f>
        <v>1.0669413490497028</v>
      </c>
      <c r="U107" s="47">
        <f>DSUM($B$60:$Y$78,U$60,$C$85:$D107)</f>
        <v>0.71572114451120883</v>
      </c>
      <c r="V107" s="47">
        <f>DSUM($B$60:$Y$78,V$60,$C$85:$D107)</f>
        <v>0.45801198331969095</v>
      </c>
      <c r="W107" s="47">
        <f>DSUM($B$60:$Y$78,W$60,$C$85:$D107)</f>
        <v>0.28019346930948386</v>
      </c>
      <c r="X107" s="47">
        <f>DSUM($B$60:$Y$78,X$60,$C$85:$D107)</f>
        <v>0.16423195272242727</v>
      </c>
      <c r="Y107" s="47">
        <f>DSUM($B$60:$Y$78,Y$60,$C$85:$D107)</f>
        <v>31.395155521232557</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1" t="s">
        <v>332</v>
      </c>
      <c r="C108" s="116" t="s">
        <v>333</v>
      </c>
      <c r="D108" s="116" t="s">
        <v>334</v>
      </c>
      <c r="E108" s="47">
        <f>DSUM($B$60:$Y$78,E$60,$C$85:$D108)</f>
        <v>0.18760863031620717</v>
      </c>
      <c r="F108" s="47">
        <f>DSUM($B$60:$Y$78,F$60,$C$85:$D108)</f>
        <v>0.29802275230908787</v>
      </c>
      <c r="G108" s="47">
        <f>DSUM($B$60:$Y$78,G$60,$C$85:$D108)</f>
        <v>0.60097811239270493</v>
      </c>
      <c r="H108" s="47">
        <f>DSUM($B$60:$Y$78,H$60,$C$85:$D108)</f>
        <v>1.0584830603994724</v>
      </c>
      <c r="I108" s="47">
        <f>DSUM($B$60:$Y$78,I$60,$C$85:$D108)</f>
        <v>1.6580748874847604</v>
      </c>
      <c r="J108" s="47">
        <f>DSUM($B$60:$Y$78,J$60,$C$85:$D108)</f>
        <v>2.334679562025793</v>
      </c>
      <c r="K108" s="47">
        <f>DSUM($B$60:$Y$78,K$60,$C$85:$D108)</f>
        <v>2.9841157904637119</v>
      </c>
      <c r="L108" s="47">
        <f>DSUM($B$60:$Y$78,L$60,$C$85:$D108)</f>
        <v>3.4993702827364732</v>
      </c>
      <c r="M108" s="47">
        <f>DSUM($B$60:$Y$78,M$60,$C$85:$D108)</f>
        <v>3.7854785093238643</v>
      </c>
      <c r="N108" s="47">
        <f>DSUM($B$60:$Y$78,N$60,$C$85:$D108)</f>
        <v>3.8040240774190512</v>
      </c>
      <c r="O108" s="47">
        <f>DSUM($B$60:$Y$78,O$60,$C$85:$D108)</f>
        <v>3.5708700357918559</v>
      </c>
      <c r="P108" s="47">
        <f>DSUM($B$60:$Y$78,P$60,$C$85:$D108)</f>
        <v>3.1425976229423678</v>
      </c>
      <c r="Q108" s="47">
        <f>DSUM($B$60:$Y$78,Q$60,$C$85:$D108)</f>
        <v>2.6051519803925984</v>
      </c>
      <c r="R108" s="47">
        <f>DSUM($B$60:$Y$78,R$60,$C$85:$D108)</f>
        <v>2.0410666088279252</v>
      </c>
      <c r="S108" s="47">
        <f>DSUM($B$60:$Y$78,S$60,$C$85:$D108)</f>
        <v>1.5139162829445547</v>
      </c>
      <c r="T108" s="47">
        <f>DSUM($B$60:$Y$78,T$60,$C$85:$D108)</f>
        <v>1.0669413490497028</v>
      </c>
      <c r="U108" s="47">
        <f>DSUM($B$60:$Y$78,U$60,$C$85:$D108)</f>
        <v>0.71572114451120883</v>
      </c>
      <c r="V108" s="47">
        <f>DSUM($B$60:$Y$78,V$60,$C$85:$D108)</f>
        <v>0.45801198331969095</v>
      </c>
      <c r="W108" s="47">
        <f>DSUM($B$60:$Y$78,W$60,$C$85:$D108)</f>
        <v>0.28019346930948386</v>
      </c>
      <c r="X108" s="47">
        <f>DSUM($B$60:$Y$78,X$60,$C$85:$D108)</f>
        <v>0.16423195272242727</v>
      </c>
      <c r="Y108" s="47">
        <f>DSUM($B$60:$Y$78,Y$60,$C$85:$D108)</f>
        <v>31.395155521232557</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1" t="s">
        <v>335</v>
      </c>
      <c r="C109" s="116" t="s">
        <v>336</v>
      </c>
      <c r="D109" s="116" t="s">
        <v>337</v>
      </c>
      <c r="E109" s="47">
        <f>DSUM($B$60:$Y$78,E$60,$C$85:$D109)</f>
        <v>0.18760863031620717</v>
      </c>
      <c r="F109" s="47">
        <f>DSUM($B$60:$Y$78,F$60,$C$85:$D109)</f>
        <v>0.29802275230908787</v>
      </c>
      <c r="G109" s="47">
        <f>DSUM($B$60:$Y$78,G$60,$C$85:$D109)</f>
        <v>0.60097811239270493</v>
      </c>
      <c r="H109" s="47">
        <f>DSUM($B$60:$Y$78,H$60,$C$85:$D109)</f>
        <v>1.0584830603994724</v>
      </c>
      <c r="I109" s="47">
        <f>DSUM($B$60:$Y$78,I$60,$C$85:$D109)</f>
        <v>1.6580748874847604</v>
      </c>
      <c r="J109" s="47">
        <f>DSUM($B$60:$Y$78,J$60,$C$85:$D109)</f>
        <v>2.334679562025793</v>
      </c>
      <c r="K109" s="47">
        <f>DSUM($B$60:$Y$78,K$60,$C$85:$D109)</f>
        <v>2.9841157904637119</v>
      </c>
      <c r="L109" s="47">
        <f>DSUM($B$60:$Y$78,L$60,$C$85:$D109)</f>
        <v>3.4993702827364732</v>
      </c>
      <c r="M109" s="47">
        <f>DSUM($B$60:$Y$78,M$60,$C$85:$D109)</f>
        <v>3.7854785093238643</v>
      </c>
      <c r="N109" s="47">
        <f>DSUM($B$60:$Y$78,N$60,$C$85:$D109)</f>
        <v>3.8040240774190512</v>
      </c>
      <c r="O109" s="47">
        <f>DSUM($B$60:$Y$78,O$60,$C$85:$D109)</f>
        <v>3.5708700357918559</v>
      </c>
      <c r="P109" s="47">
        <f>DSUM($B$60:$Y$78,P$60,$C$85:$D109)</f>
        <v>3.1425976229423678</v>
      </c>
      <c r="Q109" s="47">
        <f>DSUM($B$60:$Y$78,Q$60,$C$85:$D109)</f>
        <v>2.6051519803925984</v>
      </c>
      <c r="R109" s="47">
        <f>DSUM($B$60:$Y$78,R$60,$C$85:$D109)</f>
        <v>2.0410666088279252</v>
      </c>
      <c r="S109" s="47">
        <f>DSUM($B$60:$Y$78,S$60,$C$85:$D109)</f>
        <v>1.5139162829445547</v>
      </c>
      <c r="T109" s="47">
        <f>DSUM($B$60:$Y$78,T$60,$C$85:$D109)</f>
        <v>1.0669413490497028</v>
      </c>
      <c r="U109" s="47">
        <f>DSUM($B$60:$Y$78,U$60,$C$85:$D109)</f>
        <v>0.71572114451120883</v>
      </c>
      <c r="V109" s="47">
        <f>DSUM($B$60:$Y$78,V$60,$C$85:$D109)</f>
        <v>0.45801198331969095</v>
      </c>
      <c r="W109" s="47">
        <f>DSUM($B$60:$Y$78,W$60,$C$85:$D109)</f>
        <v>0.28019346930948386</v>
      </c>
      <c r="X109" s="47">
        <f>DSUM($B$60:$Y$78,X$60,$C$85:$D109)</f>
        <v>0.16423195272242727</v>
      </c>
      <c r="Y109" s="47">
        <f>DSUM($B$60:$Y$78,Y$60,$C$85:$D109)</f>
        <v>31.395155521232557</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1" t="s">
        <v>338</v>
      </c>
      <c r="C110" s="116" t="s">
        <v>339</v>
      </c>
      <c r="D110" s="116" t="s">
        <v>340</v>
      </c>
      <c r="E110" s="47">
        <f>DSUM($B$60:$Y$78,E$60,$C$85:$D110)</f>
        <v>0.18760863031620717</v>
      </c>
      <c r="F110" s="47">
        <f>DSUM($B$60:$Y$78,F$60,$C$85:$D110)</f>
        <v>0.29802275230908787</v>
      </c>
      <c r="G110" s="47">
        <f>DSUM($B$60:$Y$78,G$60,$C$85:$D110)</f>
        <v>0.60097811239270493</v>
      </c>
      <c r="H110" s="47">
        <f>DSUM($B$60:$Y$78,H$60,$C$85:$D110)</f>
        <v>1.0584830603994724</v>
      </c>
      <c r="I110" s="47">
        <f>DSUM($B$60:$Y$78,I$60,$C$85:$D110)</f>
        <v>1.6580748874847604</v>
      </c>
      <c r="J110" s="47">
        <f>DSUM($B$60:$Y$78,J$60,$C$85:$D110)</f>
        <v>2.334679562025793</v>
      </c>
      <c r="K110" s="47">
        <f>DSUM($B$60:$Y$78,K$60,$C$85:$D110)</f>
        <v>2.9841157904637119</v>
      </c>
      <c r="L110" s="47">
        <f>DSUM($B$60:$Y$78,L$60,$C$85:$D110)</f>
        <v>3.4993702827364732</v>
      </c>
      <c r="M110" s="47">
        <f>DSUM($B$60:$Y$78,M$60,$C$85:$D110)</f>
        <v>3.7854785093238643</v>
      </c>
      <c r="N110" s="47">
        <f>DSUM($B$60:$Y$78,N$60,$C$85:$D110)</f>
        <v>3.8040240774190512</v>
      </c>
      <c r="O110" s="47">
        <f>DSUM($B$60:$Y$78,O$60,$C$85:$D110)</f>
        <v>3.5708700357918559</v>
      </c>
      <c r="P110" s="47">
        <f>DSUM($B$60:$Y$78,P$60,$C$85:$D110)</f>
        <v>3.1425976229423678</v>
      </c>
      <c r="Q110" s="47">
        <f>DSUM($B$60:$Y$78,Q$60,$C$85:$D110)</f>
        <v>2.6051519803925984</v>
      </c>
      <c r="R110" s="47">
        <f>DSUM($B$60:$Y$78,R$60,$C$85:$D110)</f>
        <v>2.0410666088279252</v>
      </c>
      <c r="S110" s="47">
        <f>DSUM($B$60:$Y$78,S$60,$C$85:$D110)</f>
        <v>1.5139162829445547</v>
      </c>
      <c r="T110" s="47">
        <f>DSUM($B$60:$Y$78,T$60,$C$85:$D110)</f>
        <v>1.0669413490497028</v>
      </c>
      <c r="U110" s="47">
        <f>DSUM($B$60:$Y$78,U$60,$C$85:$D110)</f>
        <v>0.71572114451120883</v>
      </c>
      <c r="V110" s="47">
        <f>DSUM($B$60:$Y$78,V$60,$C$85:$D110)</f>
        <v>0.45801198331969095</v>
      </c>
      <c r="W110" s="47">
        <f>DSUM($B$60:$Y$78,W$60,$C$85:$D110)</f>
        <v>0.28019346930948386</v>
      </c>
      <c r="X110" s="47">
        <f>DSUM($B$60:$Y$78,X$60,$C$85:$D110)</f>
        <v>0.16423195272242727</v>
      </c>
      <c r="Y110" s="47">
        <f>DSUM($B$60:$Y$78,Y$60,$C$85:$D110)</f>
        <v>31.395155521232557</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1" t="s">
        <v>341</v>
      </c>
      <c r="C111" s="116" t="s">
        <v>342</v>
      </c>
      <c r="D111" s="116" t="s">
        <v>343</v>
      </c>
      <c r="E111" s="47">
        <f>DSUM($B$60:$Y$78,E$60,$C$85:$D111)</f>
        <v>0.18760863031620717</v>
      </c>
      <c r="F111" s="47">
        <f>DSUM($B$60:$Y$78,F$60,$C$85:$D111)</f>
        <v>0.29802275230908787</v>
      </c>
      <c r="G111" s="47">
        <f>DSUM($B$60:$Y$78,G$60,$C$85:$D111)</f>
        <v>0.60097811239270493</v>
      </c>
      <c r="H111" s="47">
        <f>DSUM($B$60:$Y$78,H$60,$C$85:$D111)</f>
        <v>1.0584830603994724</v>
      </c>
      <c r="I111" s="47">
        <f>DSUM($B$60:$Y$78,I$60,$C$85:$D111)</f>
        <v>1.6580748874847604</v>
      </c>
      <c r="J111" s="47">
        <f>DSUM($B$60:$Y$78,J$60,$C$85:$D111)</f>
        <v>2.334679562025793</v>
      </c>
      <c r="K111" s="47">
        <f>DSUM($B$60:$Y$78,K$60,$C$85:$D111)</f>
        <v>2.9841157904637119</v>
      </c>
      <c r="L111" s="47">
        <f>DSUM($B$60:$Y$78,L$60,$C$85:$D111)</f>
        <v>3.4993702827364732</v>
      </c>
      <c r="M111" s="47">
        <f>DSUM($B$60:$Y$78,M$60,$C$85:$D111)</f>
        <v>3.7854785093238643</v>
      </c>
      <c r="N111" s="47">
        <f>DSUM($B$60:$Y$78,N$60,$C$85:$D111)</f>
        <v>3.8040240774190512</v>
      </c>
      <c r="O111" s="47">
        <f>DSUM($B$60:$Y$78,O$60,$C$85:$D111)</f>
        <v>3.5708700357918559</v>
      </c>
      <c r="P111" s="47">
        <f>DSUM($B$60:$Y$78,P$60,$C$85:$D111)</f>
        <v>3.1425976229423678</v>
      </c>
      <c r="Q111" s="47">
        <f>DSUM($B$60:$Y$78,Q$60,$C$85:$D111)</f>
        <v>2.6051519803925984</v>
      </c>
      <c r="R111" s="47">
        <f>DSUM($B$60:$Y$78,R$60,$C$85:$D111)</f>
        <v>2.0410666088279252</v>
      </c>
      <c r="S111" s="47">
        <f>DSUM($B$60:$Y$78,S$60,$C$85:$D111)</f>
        <v>1.5139162829445547</v>
      </c>
      <c r="T111" s="47">
        <f>DSUM($B$60:$Y$78,T$60,$C$85:$D111)</f>
        <v>1.0669413490497028</v>
      </c>
      <c r="U111" s="47">
        <f>DSUM($B$60:$Y$78,U$60,$C$85:$D111)</f>
        <v>0.71572114451120883</v>
      </c>
      <c r="V111" s="47">
        <f>DSUM($B$60:$Y$78,V$60,$C$85:$D111)</f>
        <v>0.45801198331969095</v>
      </c>
      <c r="W111" s="47">
        <f>DSUM($B$60:$Y$78,W$60,$C$85:$D111)</f>
        <v>0.28019346930948386</v>
      </c>
      <c r="X111" s="47">
        <f>DSUM($B$60:$Y$78,X$60,$C$85:$D111)</f>
        <v>0.16423195272242727</v>
      </c>
      <c r="Y111" s="47">
        <f>DSUM($B$60:$Y$78,Y$60,$C$85:$D111)</f>
        <v>31.395155521232557</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1" t="s">
        <v>344</v>
      </c>
      <c r="C112" s="116" t="s">
        <v>345</v>
      </c>
      <c r="D112" s="116" t="s">
        <v>346</v>
      </c>
      <c r="E112" s="47">
        <f>DSUM($B$60:$Y$78,E$60,$C$85:$D112)</f>
        <v>0.18760863031620717</v>
      </c>
      <c r="F112" s="47">
        <f>DSUM($B$60:$Y$78,F$60,$C$85:$D112)</f>
        <v>0.29802275230908787</v>
      </c>
      <c r="G112" s="47">
        <f>DSUM($B$60:$Y$78,G$60,$C$85:$D112)</f>
        <v>0.60097811239270493</v>
      </c>
      <c r="H112" s="47">
        <f>DSUM($B$60:$Y$78,H$60,$C$85:$D112)</f>
        <v>1.0584830603994724</v>
      </c>
      <c r="I112" s="47">
        <f>DSUM($B$60:$Y$78,I$60,$C$85:$D112)</f>
        <v>1.6580748874847604</v>
      </c>
      <c r="J112" s="47">
        <f>DSUM($B$60:$Y$78,J$60,$C$85:$D112)</f>
        <v>2.334679562025793</v>
      </c>
      <c r="K112" s="47">
        <f>DSUM($B$60:$Y$78,K$60,$C$85:$D112)</f>
        <v>2.9841157904637119</v>
      </c>
      <c r="L112" s="47">
        <f>DSUM($B$60:$Y$78,L$60,$C$85:$D112)</f>
        <v>3.4993702827364732</v>
      </c>
      <c r="M112" s="47">
        <f>DSUM($B$60:$Y$78,M$60,$C$85:$D112)</f>
        <v>3.7854785093238643</v>
      </c>
      <c r="N112" s="47">
        <f>DSUM($B$60:$Y$78,N$60,$C$85:$D112)</f>
        <v>3.8040240774190512</v>
      </c>
      <c r="O112" s="47">
        <f>DSUM($B$60:$Y$78,O$60,$C$85:$D112)</f>
        <v>3.5708700357918559</v>
      </c>
      <c r="P112" s="47">
        <f>DSUM($B$60:$Y$78,P$60,$C$85:$D112)</f>
        <v>3.1425976229423678</v>
      </c>
      <c r="Q112" s="47">
        <f>DSUM($B$60:$Y$78,Q$60,$C$85:$D112)</f>
        <v>2.6051519803925984</v>
      </c>
      <c r="R112" s="47">
        <f>DSUM($B$60:$Y$78,R$60,$C$85:$D112)</f>
        <v>2.0410666088279252</v>
      </c>
      <c r="S112" s="47">
        <f>DSUM($B$60:$Y$78,S$60,$C$85:$D112)</f>
        <v>1.5139162829445547</v>
      </c>
      <c r="T112" s="47">
        <f>DSUM($B$60:$Y$78,T$60,$C$85:$D112)</f>
        <v>1.0669413490497028</v>
      </c>
      <c r="U112" s="47">
        <f>DSUM($B$60:$Y$78,U$60,$C$85:$D112)</f>
        <v>0.71572114451120883</v>
      </c>
      <c r="V112" s="47">
        <f>DSUM($B$60:$Y$78,V$60,$C$85:$D112)</f>
        <v>0.45801198331969095</v>
      </c>
      <c r="W112" s="47">
        <f>DSUM($B$60:$Y$78,W$60,$C$85:$D112)</f>
        <v>0.28019346930948386</v>
      </c>
      <c r="X112" s="47">
        <f>DSUM($B$60:$Y$78,X$60,$C$85:$D112)</f>
        <v>0.16423195272242727</v>
      </c>
      <c r="Y112" s="47">
        <f>DSUM($B$60:$Y$78,Y$60,$C$85:$D112)</f>
        <v>31.395155521232557</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1" t="s">
        <v>347</v>
      </c>
      <c r="C113" s="116" t="s">
        <v>348</v>
      </c>
      <c r="D113" s="116" t="s">
        <v>349</v>
      </c>
      <c r="E113" s="47">
        <f>DSUM($B$60:$Y$78,E$60,$C$85:$D113)</f>
        <v>0.18760863031620717</v>
      </c>
      <c r="F113" s="47">
        <f>DSUM($B$60:$Y$78,F$60,$C$85:$D113)</f>
        <v>0.29802275230908787</v>
      </c>
      <c r="G113" s="47">
        <f>DSUM($B$60:$Y$78,G$60,$C$85:$D113)</f>
        <v>0.60097811239270493</v>
      </c>
      <c r="H113" s="47">
        <f>DSUM($B$60:$Y$78,H$60,$C$85:$D113)</f>
        <v>1.0584830603994724</v>
      </c>
      <c r="I113" s="47">
        <f>DSUM($B$60:$Y$78,I$60,$C$85:$D113)</f>
        <v>1.6580748874847604</v>
      </c>
      <c r="J113" s="47">
        <f>DSUM($B$60:$Y$78,J$60,$C$85:$D113)</f>
        <v>2.334679562025793</v>
      </c>
      <c r="K113" s="47">
        <f>DSUM($B$60:$Y$78,K$60,$C$85:$D113)</f>
        <v>2.9841157904637119</v>
      </c>
      <c r="L113" s="47">
        <f>DSUM($B$60:$Y$78,L$60,$C$85:$D113)</f>
        <v>3.4993702827364732</v>
      </c>
      <c r="M113" s="47">
        <f>DSUM($B$60:$Y$78,M$60,$C$85:$D113)</f>
        <v>3.7854785093238643</v>
      </c>
      <c r="N113" s="47">
        <f>DSUM($B$60:$Y$78,N$60,$C$85:$D113)</f>
        <v>3.8040240774190512</v>
      </c>
      <c r="O113" s="47">
        <f>DSUM($B$60:$Y$78,O$60,$C$85:$D113)</f>
        <v>3.5708700357918559</v>
      </c>
      <c r="P113" s="47">
        <f>DSUM($B$60:$Y$78,P$60,$C$85:$D113)</f>
        <v>3.1425976229423678</v>
      </c>
      <c r="Q113" s="47">
        <f>DSUM($B$60:$Y$78,Q$60,$C$85:$D113)</f>
        <v>2.6051519803925984</v>
      </c>
      <c r="R113" s="47">
        <f>DSUM($B$60:$Y$78,R$60,$C$85:$D113)</f>
        <v>2.0410666088279252</v>
      </c>
      <c r="S113" s="47">
        <f>DSUM($B$60:$Y$78,S$60,$C$85:$D113)</f>
        <v>1.5139162829445547</v>
      </c>
      <c r="T113" s="47">
        <f>DSUM($B$60:$Y$78,T$60,$C$85:$D113)</f>
        <v>1.0669413490497028</v>
      </c>
      <c r="U113" s="47">
        <f>DSUM($B$60:$Y$78,U$60,$C$85:$D113)</f>
        <v>0.71572114451120883</v>
      </c>
      <c r="V113" s="47">
        <f>DSUM($B$60:$Y$78,V$60,$C$85:$D113)</f>
        <v>0.45801198331969095</v>
      </c>
      <c r="W113" s="47">
        <f>DSUM($B$60:$Y$78,W$60,$C$85:$D113)</f>
        <v>0.28019346930948386</v>
      </c>
      <c r="X113" s="47">
        <f>DSUM($B$60:$Y$78,X$60,$C$85:$D113)</f>
        <v>0.16423195272242727</v>
      </c>
      <c r="Y113" s="47">
        <f>DSUM($B$60:$Y$78,Y$60,$C$85:$D113)</f>
        <v>31.395155521232557</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1" t="s">
        <v>350</v>
      </c>
      <c r="C114" s="116" t="s">
        <v>351</v>
      </c>
      <c r="D114" s="116" t="s">
        <v>352</v>
      </c>
      <c r="E114" s="47">
        <f>DSUM($B$60:$Y$78,E$60,$C$85:$D114)</f>
        <v>0.18760863031620717</v>
      </c>
      <c r="F114" s="47">
        <f>DSUM($B$60:$Y$78,F$60,$C$85:$D114)</f>
        <v>0.29802275230908787</v>
      </c>
      <c r="G114" s="47">
        <f>DSUM($B$60:$Y$78,G$60,$C$85:$D114)</f>
        <v>0.60097811239270493</v>
      </c>
      <c r="H114" s="47">
        <f>DSUM($B$60:$Y$78,H$60,$C$85:$D114)</f>
        <v>1.0584830603994724</v>
      </c>
      <c r="I114" s="47">
        <f>DSUM($B$60:$Y$78,I$60,$C$85:$D114)</f>
        <v>1.6580748874847604</v>
      </c>
      <c r="J114" s="47">
        <f>DSUM($B$60:$Y$78,J$60,$C$85:$D114)</f>
        <v>2.334679562025793</v>
      </c>
      <c r="K114" s="47">
        <f>DSUM($B$60:$Y$78,K$60,$C$85:$D114)</f>
        <v>2.9841157904637119</v>
      </c>
      <c r="L114" s="47">
        <f>DSUM($B$60:$Y$78,L$60,$C$85:$D114)</f>
        <v>3.4993702827364732</v>
      </c>
      <c r="M114" s="47">
        <f>DSUM($B$60:$Y$78,M$60,$C$85:$D114)</f>
        <v>3.7854785093238643</v>
      </c>
      <c r="N114" s="47">
        <f>DSUM($B$60:$Y$78,N$60,$C$85:$D114)</f>
        <v>3.8040240774190512</v>
      </c>
      <c r="O114" s="47">
        <f>DSUM($B$60:$Y$78,O$60,$C$85:$D114)</f>
        <v>3.5708700357918559</v>
      </c>
      <c r="P114" s="47">
        <f>DSUM($B$60:$Y$78,P$60,$C$85:$D114)</f>
        <v>3.1425976229423678</v>
      </c>
      <c r="Q114" s="47">
        <f>DSUM($B$60:$Y$78,Q$60,$C$85:$D114)</f>
        <v>2.6051519803925984</v>
      </c>
      <c r="R114" s="47">
        <f>DSUM($B$60:$Y$78,R$60,$C$85:$D114)</f>
        <v>2.0410666088279252</v>
      </c>
      <c r="S114" s="47">
        <f>DSUM($B$60:$Y$78,S$60,$C$85:$D114)</f>
        <v>1.5139162829445547</v>
      </c>
      <c r="T114" s="47">
        <f>DSUM($B$60:$Y$78,T$60,$C$85:$D114)</f>
        <v>1.0669413490497028</v>
      </c>
      <c r="U114" s="47">
        <f>DSUM($B$60:$Y$78,U$60,$C$85:$D114)</f>
        <v>0.71572114451120883</v>
      </c>
      <c r="V114" s="47">
        <f>DSUM($B$60:$Y$78,V$60,$C$85:$D114)</f>
        <v>0.45801198331969095</v>
      </c>
      <c r="W114" s="47">
        <f>DSUM($B$60:$Y$78,W$60,$C$85:$D114)</f>
        <v>0.28019346930948386</v>
      </c>
      <c r="X114" s="47">
        <f>DSUM($B$60:$Y$78,X$60,$C$85:$D114)</f>
        <v>0.16423195272242727</v>
      </c>
      <c r="Y114" s="47">
        <f>DSUM($B$60:$Y$78,Y$60,$C$85:$D114)</f>
        <v>31.395155521232557</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1" t="s">
        <v>353</v>
      </c>
      <c r="C115" s="116" t="s">
        <v>354</v>
      </c>
      <c r="D115" s="116" t="s">
        <v>355</v>
      </c>
      <c r="E115" s="47">
        <f>DSUM($B$60:$Y$78,E$60,$C$85:$D115)</f>
        <v>0.18760863031620717</v>
      </c>
      <c r="F115" s="47">
        <f>DSUM($B$60:$Y$78,F$60,$C$85:$D115)</f>
        <v>0.29802275230908787</v>
      </c>
      <c r="G115" s="47">
        <f>DSUM($B$60:$Y$78,G$60,$C$85:$D115)</f>
        <v>0.60097811239270493</v>
      </c>
      <c r="H115" s="47">
        <f>DSUM($B$60:$Y$78,H$60,$C$85:$D115)</f>
        <v>1.0584830603994724</v>
      </c>
      <c r="I115" s="47">
        <f>DSUM($B$60:$Y$78,I$60,$C$85:$D115)</f>
        <v>1.6580748874847604</v>
      </c>
      <c r="J115" s="47">
        <f>DSUM($B$60:$Y$78,J$60,$C$85:$D115)</f>
        <v>2.334679562025793</v>
      </c>
      <c r="K115" s="47">
        <f>DSUM($B$60:$Y$78,K$60,$C$85:$D115)</f>
        <v>2.9841157904637119</v>
      </c>
      <c r="L115" s="47">
        <f>DSUM($B$60:$Y$78,L$60,$C$85:$D115)</f>
        <v>3.4993702827364732</v>
      </c>
      <c r="M115" s="47">
        <f>DSUM($B$60:$Y$78,M$60,$C$85:$D115)</f>
        <v>3.7854785093238643</v>
      </c>
      <c r="N115" s="47">
        <f>DSUM($B$60:$Y$78,N$60,$C$85:$D115)</f>
        <v>3.8040240774190512</v>
      </c>
      <c r="O115" s="47">
        <f>DSUM($B$60:$Y$78,O$60,$C$85:$D115)</f>
        <v>3.5708700357918559</v>
      </c>
      <c r="P115" s="47">
        <f>DSUM($B$60:$Y$78,P$60,$C$85:$D115)</f>
        <v>3.1425976229423678</v>
      </c>
      <c r="Q115" s="47">
        <f>DSUM($B$60:$Y$78,Q$60,$C$85:$D115)</f>
        <v>2.6051519803925984</v>
      </c>
      <c r="R115" s="47">
        <f>DSUM($B$60:$Y$78,R$60,$C$85:$D115)</f>
        <v>2.0410666088279252</v>
      </c>
      <c r="S115" s="47">
        <f>DSUM($B$60:$Y$78,S$60,$C$85:$D115)</f>
        <v>1.5139162829445547</v>
      </c>
      <c r="T115" s="47">
        <f>DSUM($B$60:$Y$78,T$60,$C$85:$D115)</f>
        <v>1.0669413490497028</v>
      </c>
      <c r="U115" s="47">
        <f>DSUM($B$60:$Y$78,U$60,$C$85:$D115)</f>
        <v>0.71572114451120883</v>
      </c>
      <c r="V115" s="47">
        <f>DSUM($B$60:$Y$78,V$60,$C$85:$D115)</f>
        <v>0.45801198331969095</v>
      </c>
      <c r="W115" s="47">
        <f>DSUM($B$60:$Y$78,W$60,$C$85:$D115)</f>
        <v>0.28019346930948386</v>
      </c>
      <c r="X115" s="47">
        <f>DSUM($B$60:$Y$78,X$60,$C$85:$D115)</f>
        <v>0.16423195272242727</v>
      </c>
      <c r="Y115" s="47">
        <f>DSUM($B$60:$Y$78,Y$60,$C$85:$D115)</f>
        <v>31.395155521232557</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1" t="s">
        <v>356</v>
      </c>
      <c r="C116" s="116" t="s">
        <v>357</v>
      </c>
      <c r="D116" s="116" t="s">
        <v>358</v>
      </c>
      <c r="E116" s="47">
        <f>DSUM($B$60:$Y$78,E$60,$C$85:$D116)</f>
        <v>0.18760863031620717</v>
      </c>
      <c r="F116" s="47">
        <f>DSUM($B$60:$Y$78,F$60,$C$85:$D116)</f>
        <v>0.29802275230908787</v>
      </c>
      <c r="G116" s="47">
        <f>DSUM($B$60:$Y$78,G$60,$C$85:$D116)</f>
        <v>0.60097811239270493</v>
      </c>
      <c r="H116" s="47">
        <f>DSUM($B$60:$Y$78,H$60,$C$85:$D116)</f>
        <v>1.0584830603994724</v>
      </c>
      <c r="I116" s="47">
        <f>DSUM($B$60:$Y$78,I$60,$C$85:$D116)</f>
        <v>1.6580748874847604</v>
      </c>
      <c r="J116" s="47">
        <f>DSUM($B$60:$Y$78,J$60,$C$85:$D116)</f>
        <v>2.334679562025793</v>
      </c>
      <c r="K116" s="47">
        <f>DSUM($B$60:$Y$78,K$60,$C$85:$D116)</f>
        <v>2.9841157904637119</v>
      </c>
      <c r="L116" s="47">
        <f>DSUM($B$60:$Y$78,L$60,$C$85:$D116)</f>
        <v>3.4993702827364732</v>
      </c>
      <c r="M116" s="47">
        <f>DSUM($B$60:$Y$78,M$60,$C$85:$D116)</f>
        <v>3.7854785093238643</v>
      </c>
      <c r="N116" s="47">
        <f>DSUM($B$60:$Y$78,N$60,$C$85:$D116)</f>
        <v>3.8040240774190512</v>
      </c>
      <c r="O116" s="47">
        <f>DSUM($B$60:$Y$78,O$60,$C$85:$D116)</f>
        <v>3.5708700357918559</v>
      </c>
      <c r="P116" s="47">
        <f>DSUM($B$60:$Y$78,P$60,$C$85:$D116)</f>
        <v>3.1425976229423678</v>
      </c>
      <c r="Q116" s="47">
        <f>DSUM($B$60:$Y$78,Q$60,$C$85:$D116)</f>
        <v>2.6051519803925984</v>
      </c>
      <c r="R116" s="47">
        <f>DSUM($B$60:$Y$78,R$60,$C$85:$D116)</f>
        <v>2.0410666088279252</v>
      </c>
      <c r="S116" s="47">
        <f>DSUM($B$60:$Y$78,S$60,$C$85:$D116)</f>
        <v>1.5139162829445547</v>
      </c>
      <c r="T116" s="47">
        <f>DSUM($B$60:$Y$78,T$60,$C$85:$D116)</f>
        <v>1.0669413490497028</v>
      </c>
      <c r="U116" s="47">
        <f>DSUM($B$60:$Y$78,U$60,$C$85:$D116)</f>
        <v>0.71572114451120883</v>
      </c>
      <c r="V116" s="47">
        <f>DSUM($B$60:$Y$78,V$60,$C$85:$D116)</f>
        <v>0.45801198331969095</v>
      </c>
      <c r="W116" s="47">
        <f>DSUM($B$60:$Y$78,W$60,$C$85:$D116)</f>
        <v>0.28019346930948386</v>
      </c>
      <c r="X116" s="47">
        <f>DSUM($B$60:$Y$78,X$60,$C$85:$D116)</f>
        <v>0.16423195272242727</v>
      </c>
      <c r="Y116" s="47">
        <f>DSUM($B$60:$Y$78,Y$60,$C$85:$D116)</f>
        <v>31.395155521232557</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1" t="s">
        <v>359</v>
      </c>
      <c r="C117" s="116" t="s">
        <v>360</v>
      </c>
      <c r="D117" s="116" t="s">
        <v>361</v>
      </c>
      <c r="E117" s="47">
        <f>DSUM($B$60:$Y$78,E$60,$C$85:$D117)</f>
        <v>0.18760863031620717</v>
      </c>
      <c r="F117" s="47">
        <f>DSUM($B$60:$Y$78,F$60,$C$85:$D117)</f>
        <v>0.29802275230908787</v>
      </c>
      <c r="G117" s="47">
        <f>DSUM($B$60:$Y$78,G$60,$C$85:$D117)</f>
        <v>0.60097811239270493</v>
      </c>
      <c r="H117" s="47">
        <f>DSUM($B$60:$Y$78,H$60,$C$85:$D117)</f>
        <v>1.0584830603994724</v>
      </c>
      <c r="I117" s="47">
        <f>DSUM($B$60:$Y$78,I$60,$C$85:$D117)</f>
        <v>1.6580748874847604</v>
      </c>
      <c r="J117" s="47">
        <f>DSUM($B$60:$Y$78,J$60,$C$85:$D117)</f>
        <v>2.334679562025793</v>
      </c>
      <c r="K117" s="47">
        <f>DSUM($B$60:$Y$78,K$60,$C$85:$D117)</f>
        <v>2.9841157904637119</v>
      </c>
      <c r="L117" s="47">
        <f>DSUM($B$60:$Y$78,L$60,$C$85:$D117)</f>
        <v>3.4993702827364732</v>
      </c>
      <c r="M117" s="47">
        <f>DSUM($B$60:$Y$78,M$60,$C$85:$D117)</f>
        <v>3.7854785093238643</v>
      </c>
      <c r="N117" s="47">
        <f>DSUM($B$60:$Y$78,N$60,$C$85:$D117)</f>
        <v>3.8040240774190512</v>
      </c>
      <c r="O117" s="47">
        <f>DSUM($B$60:$Y$78,O$60,$C$85:$D117)</f>
        <v>3.5708700357918559</v>
      </c>
      <c r="P117" s="47">
        <f>DSUM($B$60:$Y$78,P$60,$C$85:$D117)</f>
        <v>3.1425976229423678</v>
      </c>
      <c r="Q117" s="47">
        <f>DSUM($B$60:$Y$78,Q$60,$C$85:$D117)</f>
        <v>2.6051519803925984</v>
      </c>
      <c r="R117" s="47">
        <f>DSUM($B$60:$Y$78,R$60,$C$85:$D117)</f>
        <v>2.0410666088279252</v>
      </c>
      <c r="S117" s="47">
        <f>DSUM($B$60:$Y$78,S$60,$C$85:$D117)</f>
        <v>1.5139162829445547</v>
      </c>
      <c r="T117" s="47">
        <f>DSUM($B$60:$Y$78,T$60,$C$85:$D117)</f>
        <v>1.0669413490497028</v>
      </c>
      <c r="U117" s="47">
        <f>DSUM($B$60:$Y$78,U$60,$C$85:$D117)</f>
        <v>0.71572114451120883</v>
      </c>
      <c r="V117" s="47">
        <f>DSUM($B$60:$Y$78,V$60,$C$85:$D117)</f>
        <v>0.45801198331969095</v>
      </c>
      <c r="W117" s="47">
        <f>DSUM($B$60:$Y$78,W$60,$C$85:$D117)</f>
        <v>0.28019346930948386</v>
      </c>
      <c r="X117" s="47">
        <f>DSUM($B$60:$Y$78,X$60,$C$85:$D117)</f>
        <v>0.16423195272242727</v>
      </c>
      <c r="Y117" s="47">
        <f>DSUM($B$60:$Y$78,Y$60,$C$85:$D117)</f>
        <v>31.395155521232557</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9"/>
      <c r="D118" s="159"/>
      <c r="E118" s="47"/>
      <c r="F118" s="47"/>
      <c r="G118" s="47"/>
      <c r="H118" s="47"/>
      <c r="I118" s="47"/>
      <c r="J118" s="47"/>
      <c r="K118" s="47"/>
      <c r="L118" s="47"/>
      <c r="M118" s="47"/>
      <c r="N118" s="47"/>
      <c r="O118" s="47"/>
      <c r="P118" s="47"/>
      <c r="Q118" s="47"/>
      <c r="R118" s="47"/>
      <c r="S118" s="47"/>
      <c r="T118" s="47"/>
      <c r="U118" s="47"/>
      <c r="V118" s="47"/>
      <c r="W118" s="47"/>
      <c r="X118" s="47"/>
      <c r="Y118" s="47"/>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7">
        <f>E117</f>
        <v>0.18760863031620717</v>
      </c>
      <c r="F119" s="117">
        <f t="shared" ref="F119:Y119" si="20">F117</f>
        <v>0.29802275230908787</v>
      </c>
      <c r="G119" s="117">
        <f t="shared" si="20"/>
        <v>0.60097811239270493</v>
      </c>
      <c r="H119" s="117">
        <f t="shared" si="20"/>
        <v>1.0584830603994724</v>
      </c>
      <c r="I119" s="117">
        <f t="shared" si="20"/>
        <v>1.6580748874847604</v>
      </c>
      <c r="J119" s="117">
        <f t="shared" si="20"/>
        <v>2.334679562025793</v>
      </c>
      <c r="K119" s="117">
        <f t="shared" si="20"/>
        <v>2.9841157904637119</v>
      </c>
      <c r="L119" s="117">
        <f t="shared" si="20"/>
        <v>3.4993702827364732</v>
      </c>
      <c r="M119" s="117">
        <f t="shared" si="20"/>
        <v>3.7854785093238643</v>
      </c>
      <c r="N119" s="117">
        <f t="shared" si="20"/>
        <v>3.8040240774190512</v>
      </c>
      <c r="O119" s="117">
        <f t="shared" si="20"/>
        <v>3.5708700357918559</v>
      </c>
      <c r="P119" s="117">
        <f t="shared" si="20"/>
        <v>3.1425976229423678</v>
      </c>
      <c r="Q119" s="117">
        <f t="shared" si="20"/>
        <v>2.6051519803925984</v>
      </c>
      <c r="R119" s="117">
        <f t="shared" si="20"/>
        <v>2.0410666088279252</v>
      </c>
      <c r="S119" s="117">
        <f t="shared" si="20"/>
        <v>1.5139162829445547</v>
      </c>
      <c r="T119" s="117">
        <f t="shared" si="20"/>
        <v>1.0669413490497028</v>
      </c>
      <c r="U119" s="117">
        <f t="shared" si="20"/>
        <v>0.71572114451120883</v>
      </c>
      <c r="V119" s="117">
        <f t="shared" si="20"/>
        <v>0.45801198331969095</v>
      </c>
      <c r="W119" s="117">
        <f t="shared" si="20"/>
        <v>0.28019346930948386</v>
      </c>
      <c r="X119" s="117">
        <f t="shared" si="20"/>
        <v>0.16423195272242727</v>
      </c>
      <c r="Y119" s="117">
        <f t="shared" si="20"/>
        <v>31.395155521232557</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100" t="s">
        <v>303</v>
      </c>
      <c r="B120" s="430"/>
      <c r="C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2" t="str">
        <f>C8</f>
        <v>VRF-Retro</v>
      </c>
      <c r="E121" s="93">
        <f>E84</f>
        <v>2016</v>
      </c>
      <c r="F121" s="93">
        <f t="shared" ref="F121:Y121" si="21">F84</f>
        <v>2017</v>
      </c>
      <c r="G121" s="93">
        <f t="shared" si="21"/>
        <v>2018</v>
      </c>
      <c r="H121" s="93">
        <f t="shared" si="21"/>
        <v>2019</v>
      </c>
      <c r="I121" s="93">
        <f t="shared" si="21"/>
        <v>2020</v>
      </c>
      <c r="J121" s="93">
        <f t="shared" si="21"/>
        <v>2021</v>
      </c>
      <c r="K121" s="93">
        <f t="shared" si="21"/>
        <v>2022</v>
      </c>
      <c r="L121" s="93">
        <f t="shared" si="21"/>
        <v>2023</v>
      </c>
      <c r="M121" s="93">
        <f t="shared" si="21"/>
        <v>2024</v>
      </c>
      <c r="N121" s="93">
        <f t="shared" si="21"/>
        <v>2025</v>
      </c>
      <c r="O121" s="93">
        <f t="shared" si="21"/>
        <v>2026</v>
      </c>
      <c r="P121" s="93">
        <f t="shared" si="21"/>
        <v>2027</v>
      </c>
      <c r="Q121" s="93">
        <f t="shared" si="21"/>
        <v>2028</v>
      </c>
      <c r="R121" s="93">
        <f t="shared" si="21"/>
        <v>2029</v>
      </c>
      <c r="S121" s="93">
        <f t="shared" si="21"/>
        <v>2030</v>
      </c>
      <c r="T121" s="93">
        <f t="shared" si="21"/>
        <v>2031</v>
      </c>
      <c r="U121" s="93">
        <f t="shared" si="21"/>
        <v>2032</v>
      </c>
      <c r="V121" s="93">
        <f t="shared" si="21"/>
        <v>2033</v>
      </c>
      <c r="W121" s="93">
        <f t="shared" si="21"/>
        <v>2034</v>
      </c>
      <c r="X121" s="93">
        <f t="shared" si="21"/>
        <v>2035</v>
      </c>
      <c r="Y121" s="93" t="str">
        <f t="shared" si="21"/>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4" t="str">
        <f>CONCATENATE("aMW_",E$11)</f>
        <v>aMW_2016</v>
      </c>
      <c r="F122" s="94" t="str">
        <f t="shared" ref="F122:Y122" si="22">CONCATENATE("aMW_",F$11)</f>
        <v>aMW_2017</v>
      </c>
      <c r="G122" s="94" t="str">
        <f t="shared" si="22"/>
        <v>aMW_2018</v>
      </c>
      <c r="H122" s="94" t="str">
        <f t="shared" si="22"/>
        <v>aMW_2019</v>
      </c>
      <c r="I122" s="94" t="str">
        <f t="shared" si="22"/>
        <v>aMW_2020</v>
      </c>
      <c r="J122" s="94" t="str">
        <f t="shared" si="22"/>
        <v>aMW_2021</v>
      </c>
      <c r="K122" s="94" t="str">
        <f t="shared" si="22"/>
        <v>aMW_2022</v>
      </c>
      <c r="L122" s="94" t="str">
        <f t="shared" si="22"/>
        <v>aMW_2023</v>
      </c>
      <c r="M122" s="94" t="str">
        <f t="shared" si="22"/>
        <v>aMW_2024</v>
      </c>
      <c r="N122" s="94" t="str">
        <f t="shared" si="22"/>
        <v>aMW_2025</v>
      </c>
      <c r="O122" s="94" t="str">
        <f t="shared" si="22"/>
        <v>aMW_2026</v>
      </c>
      <c r="P122" s="94" t="str">
        <f t="shared" si="22"/>
        <v>aMW_2027</v>
      </c>
      <c r="Q122" s="94" t="str">
        <f t="shared" si="22"/>
        <v>aMW_2028</v>
      </c>
      <c r="R122" s="94" t="str">
        <f t="shared" si="22"/>
        <v>aMW_2029</v>
      </c>
      <c r="S122" s="94" t="str">
        <f t="shared" si="22"/>
        <v>aMW_2030</v>
      </c>
      <c r="T122" s="94" t="str">
        <f t="shared" si="22"/>
        <v>aMW_2031</v>
      </c>
      <c r="U122" s="94" t="str">
        <f t="shared" si="22"/>
        <v>aMW_2032</v>
      </c>
      <c r="V122" s="94" t="str">
        <f t="shared" si="22"/>
        <v>aMW_2033</v>
      </c>
      <c r="W122" s="94" t="str">
        <f t="shared" si="22"/>
        <v>aMW_2034</v>
      </c>
      <c r="X122" s="94" t="str">
        <f t="shared" si="22"/>
        <v>aMW_2035</v>
      </c>
      <c r="Y122" s="94" t="str">
        <f t="shared" si="22"/>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1" t="s">
        <v>50</v>
      </c>
      <c r="E123" s="96">
        <f t="shared" ref="E123:Y123" si="23">E86</f>
        <v>0</v>
      </c>
      <c r="F123" s="96">
        <f t="shared" si="23"/>
        <v>0</v>
      </c>
      <c r="G123" s="96">
        <f t="shared" si="23"/>
        <v>0</v>
      </c>
      <c r="H123" s="96">
        <f t="shared" si="23"/>
        <v>0</v>
      </c>
      <c r="I123" s="96">
        <f t="shared" si="23"/>
        <v>0</v>
      </c>
      <c r="J123" s="96">
        <f t="shared" si="23"/>
        <v>0</v>
      </c>
      <c r="K123" s="96">
        <f t="shared" si="23"/>
        <v>0</v>
      </c>
      <c r="L123" s="96">
        <f t="shared" si="23"/>
        <v>0</v>
      </c>
      <c r="M123" s="96">
        <f t="shared" si="23"/>
        <v>0</v>
      </c>
      <c r="N123" s="96">
        <f t="shared" si="23"/>
        <v>0</v>
      </c>
      <c r="O123" s="96">
        <f t="shared" si="23"/>
        <v>0</v>
      </c>
      <c r="P123" s="96">
        <f t="shared" si="23"/>
        <v>0</v>
      </c>
      <c r="Q123" s="96">
        <f t="shared" si="23"/>
        <v>0</v>
      </c>
      <c r="R123" s="96">
        <f t="shared" si="23"/>
        <v>0</v>
      </c>
      <c r="S123" s="96">
        <f t="shared" si="23"/>
        <v>0</v>
      </c>
      <c r="T123" s="96">
        <f t="shared" si="23"/>
        <v>0</v>
      </c>
      <c r="U123" s="96">
        <f t="shared" si="23"/>
        <v>0</v>
      </c>
      <c r="V123" s="96">
        <f t="shared" si="23"/>
        <v>0</v>
      </c>
      <c r="W123" s="96">
        <f t="shared" si="23"/>
        <v>0</v>
      </c>
      <c r="X123" s="96">
        <f t="shared" si="23"/>
        <v>0</v>
      </c>
      <c r="Y123" s="96">
        <f t="shared" si="23"/>
        <v>0</v>
      </c>
      <c r="Z123" s="160"/>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1" t="s">
        <v>51</v>
      </c>
      <c r="E124" s="96">
        <f t="shared" ref="E124:Y136" si="24">E87-E86</f>
        <v>0</v>
      </c>
      <c r="F124" s="96">
        <f t="shared" si="24"/>
        <v>0</v>
      </c>
      <c r="G124" s="96">
        <f t="shared" si="24"/>
        <v>0</v>
      </c>
      <c r="H124" s="96">
        <f t="shared" si="24"/>
        <v>0</v>
      </c>
      <c r="I124" s="96">
        <f t="shared" si="24"/>
        <v>0</v>
      </c>
      <c r="J124" s="96">
        <f t="shared" si="24"/>
        <v>0</v>
      </c>
      <c r="K124" s="96">
        <f t="shared" si="24"/>
        <v>0</v>
      </c>
      <c r="L124" s="96">
        <f t="shared" si="24"/>
        <v>0</v>
      </c>
      <c r="M124" s="96">
        <f t="shared" si="24"/>
        <v>0</v>
      </c>
      <c r="N124" s="96">
        <f t="shared" si="24"/>
        <v>0</v>
      </c>
      <c r="O124" s="96">
        <f t="shared" si="24"/>
        <v>0</v>
      </c>
      <c r="P124" s="96">
        <f t="shared" si="24"/>
        <v>0</v>
      </c>
      <c r="Q124" s="96">
        <f t="shared" si="24"/>
        <v>0</v>
      </c>
      <c r="R124" s="96">
        <f t="shared" si="24"/>
        <v>0</v>
      </c>
      <c r="S124" s="96">
        <f t="shared" si="24"/>
        <v>0</v>
      </c>
      <c r="T124" s="96">
        <f t="shared" si="24"/>
        <v>0</v>
      </c>
      <c r="U124" s="96">
        <f t="shared" si="24"/>
        <v>0</v>
      </c>
      <c r="V124" s="96">
        <f t="shared" si="24"/>
        <v>0</v>
      </c>
      <c r="W124" s="96">
        <f t="shared" si="24"/>
        <v>0</v>
      </c>
      <c r="X124" s="96">
        <f t="shared" si="24"/>
        <v>0</v>
      </c>
      <c r="Y124" s="96">
        <f t="shared" si="24"/>
        <v>0</v>
      </c>
      <c r="Z124" s="160"/>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1" t="s">
        <v>52</v>
      </c>
      <c r="E125" s="96">
        <f t="shared" si="24"/>
        <v>0</v>
      </c>
      <c r="F125" s="96">
        <f t="shared" si="24"/>
        <v>0</v>
      </c>
      <c r="G125" s="96">
        <f t="shared" si="24"/>
        <v>0</v>
      </c>
      <c r="H125" s="96">
        <f t="shared" si="24"/>
        <v>0</v>
      </c>
      <c r="I125" s="96">
        <f t="shared" si="24"/>
        <v>0</v>
      </c>
      <c r="J125" s="96">
        <f t="shared" si="24"/>
        <v>0</v>
      </c>
      <c r="K125" s="96">
        <f t="shared" si="24"/>
        <v>0</v>
      </c>
      <c r="L125" s="96">
        <f t="shared" si="24"/>
        <v>0</v>
      </c>
      <c r="M125" s="96">
        <f t="shared" si="24"/>
        <v>0</v>
      </c>
      <c r="N125" s="96">
        <f t="shared" si="24"/>
        <v>0</v>
      </c>
      <c r="O125" s="96">
        <f t="shared" si="24"/>
        <v>0</v>
      </c>
      <c r="P125" s="96">
        <f t="shared" si="24"/>
        <v>0</v>
      </c>
      <c r="Q125" s="96">
        <f t="shared" si="24"/>
        <v>0</v>
      </c>
      <c r="R125" s="96">
        <f t="shared" si="24"/>
        <v>0</v>
      </c>
      <c r="S125" s="96">
        <f t="shared" si="24"/>
        <v>0</v>
      </c>
      <c r="T125" s="96">
        <f t="shared" si="24"/>
        <v>0</v>
      </c>
      <c r="U125" s="96">
        <f t="shared" si="24"/>
        <v>0</v>
      </c>
      <c r="V125" s="96">
        <f t="shared" si="24"/>
        <v>0</v>
      </c>
      <c r="W125" s="96">
        <f t="shared" si="24"/>
        <v>0</v>
      </c>
      <c r="X125" s="96">
        <f t="shared" si="24"/>
        <v>0</v>
      </c>
      <c r="Y125" s="96">
        <f t="shared" si="24"/>
        <v>0</v>
      </c>
      <c r="Z125" s="160"/>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1" t="s">
        <v>53</v>
      </c>
      <c r="E126" s="96">
        <f t="shared" si="24"/>
        <v>0</v>
      </c>
      <c r="F126" s="96">
        <f t="shared" si="24"/>
        <v>0</v>
      </c>
      <c r="G126" s="96">
        <f t="shared" si="24"/>
        <v>0</v>
      </c>
      <c r="H126" s="96">
        <f t="shared" si="24"/>
        <v>0</v>
      </c>
      <c r="I126" s="96">
        <f t="shared" si="24"/>
        <v>0</v>
      </c>
      <c r="J126" s="96">
        <f t="shared" si="24"/>
        <v>0</v>
      </c>
      <c r="K126" s="96">
        <f t="shared" si="24"/>
        <v>0</v>
      </c>
      <c r="L126" s="96">
        <f t="shared" si="24"/>
        <v>0</v>
      </c>
      <c r="M126" s="96">
        <f t="shared" si="24"/>
        <v>0</v>
      </c>
      <c r="N126" s="96">
        <f t="shared" si="24"/>
        <v>0</v>
      </c>
      <c r="O126" s="96">
        <f t="shared" si="24"/>
        <v>0</v>
      </c>
      <c r="P126" s="96">
        <f t="shared" si="24"/>
        <v>0</v>
      </c>
      <c r="Q126" s="96">
        <f t="shared" si="24"/>
        <v>0</v>
      </c>
      <c r="R126" s="96">
        <f t="shared" si="24"/>
        <v>0</v>
      </c>
      <c r="S126" s="96">
        <f t="shared" si="24"/>
        <v>0</v>
      </c>
      <c r="T126" s="96">
        <f t="shared" si="24"/>
        <v>0</v>
      </c>
      <c r="U126" s="96">
        <f t="shared" si="24"/>
        <v>0</v>
      </c>
      <c r="V126" s="96">
        <f t="shared" si="24"/>
        <v>0</v>
      </c>
      <c r="W126" s="96">
        <f t="shared" si="24"/>
        <v>0</v>
      </c>
      <c r="X126" s="96">
        <f t="shared" si="24"/>
        <v>0</v>
      </c>
      <c r="Y126" s="96">
        <f t="shared" si="24"/>
        <v>0</v>
      </c>
      <c r="Z126" s="160"/>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1" t="s">
        <v>54</v>
      </c>
      <c r="E127" s="96">
        <f t="shared" si="24"/>
        <v>2.4449411636491031E-2</v>
      </c>
      <c r="F127" s="96">
        <f t="shared" si="24"/>
        <v>3.8663311914214821E-2</v>
      </c>
      <c r="G127" s="96">
        <f t="shared" si="24"/>
        <v>7.7602284463702029E-2</v>
      </c>
      <c r="H127" s="96">
        <f t="shared" si="24"/>
        <v>0.13630199042963775</v>
      </c>
      <c r="I127" s="96">
        <f t="shared" si="24"/>
        <v>0.21302620166033989</v>
      </c>
      <c r="J127" s="96">
        <f t="shared" si="24"/>
        <v>0.29951649490033638</v>
      </c>
      <c r="K127" s="96">
        <f t="shared" si="24"/>
        <v>0.38216020033746961</v>
      </c>
      <c r="L127" s="96">
        <f t="shared" si="24"/>
        <v>0.44775465435108697</v>
      </c>
      <c r="M127" s="96">
        <f t="shared" si="24"/>
        <v>0.48369434859085492</v>
      </c>
      <c r="N127" s="96">
        <f t="shared" si="24"/>
        <v>0.48490343990740398</v>
      </c>
      <c r="O127" s="96">
        <f t="shared" si="24"/>
        <v>0.45387429086296971</v>
      </c>
      <c r="P127" s="96">
        <f t="shared" si="24"/>
        <v>0.39809554876338699</v>
      </c>
      <c r="Q127" s="96">
        <f t="shared" si="24"/>
        <v>0.32858649525680123</v>
      </c>
      <c r="R127" s="96">
        <f t="shared" si="24"/>
        <v>0.25610812746768336</v>
      </c>
      <c r="S127" s="96">
        <f t="shared" si="24"/>
        <v>0.18896106337961346</v>
      </c>
      <c r="T127" s="96">
        <f t="shared" si="24"/>
        <v>0.13244567315659128</v>
      </c>
      <c r="U127" s="96">
        <f t="shared" si="24"/>
        <v>8.8361074580196625E-2</v>
      </c>
      <c r="V127" s="96">
        <f t="shared" si="24"/>
        <v>5.626027104065065E-2</v>
      </c>
      <c r="W127" s="96">
        <f t="shared" si="24"/>
        <v>3.424583021456859E-2</v>
      </c>
      <c r="X127" s="96">
        <f t="shared" si="24"/>
        <v>1.997494254826053E-2</v>
      </c>
      <c r="Y127" s="96">
        <f t="shared" si="24"/>
        <v>4.1743642984261129</v>
      </c>
      <c r="Z127" s="160"/>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1" t="s">
        <v>55</v>
      </c>
      <c r="E128" s="96">
        <f t="shared" si="24"/>
        <v>0</v>
      </c>
      <c r="F128" s="96">
        <f t="shared" si="24"/>
        <v>0</v>
      </c>
      <c r="G128" s="96">
        <f t="shared" si="24"/>
        <v>0</v>
      </c>
      <c r="H128" s="96">
        <f t="shared" si="24"/>
        <v>0</v>
      </c>
      <c r="I128" s="96">
        <f t="shared" si="24"/>
        <v>0</v>
      </c>
      <c r="J128" s="96">
        <f t="shared" si="24"/>
        <v>0</v>
      </c>
      <c r="K128" s="96">
        <f t="shared" si="24"/>
        <v>0</v>
      </c>
      <c r="L128" s="96">
        <f t="shared" si="24"/>
        <v>0</v>
      </c>
      <c r="M128" s="96">
        <f t="shared" si="24"/>
        <v>0</v>
      </c>
      <c r="N128" s="96">
        <f t="shared" si="24"/>
        <v>0</v>
      </c>
      <c r="O128" s="96">
        <f t="shared" si="24"/>
        <v>0</v>
      </c>
      <c r="P128" s="96">
        <f t="shared" si="24"/>
        <v>0</v>
      </c>
      <c r="Q128" s="96">
        <f t="shared" si="24"/>
        <v>0</v>
      </c>
      <c r="R128" s="96">
        <f t="shared" si="24"/>
        <v>0</v>
      </c>
      <c r="S128" s="96">
        <f t="shared" si="24"/>
        <v>0</v>
      </c>
      <c r="T128" s="96">
        <f t="shared" si="24"/>
        <v>0</v>
      </c>
      <c r="U128" s="96">
        <f t="shared" si="24"/>
        <v>0</v>
      </c>
      <c r="V128" s="96">
        <f t="shared" si="24"/>
        <v>0</v>
      </c>
      <c r="W128" s="96">
        <f t="shared" si="24"/>
        <v>0</v>
      </c>
      <c r="X128" s="96">
        <f t="shared" si="24"/>
        <v>0</v>
      </c>
      <c r="Y128" s="96">
        <f t="shared" si="24"/>
        <v>0</v>
      </c>
      <c r="Z128" s="160"/>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1" t="s">
        <v>56</v>
      </c>
      <c r="E129" s="96">
        <f t="shared" si="24"/>
        <v>3.925391863835892E-3</v>
      </c>
      <c r="F129" s="96">
        <f t="shared" si="24"/>
        <v>6.346058200283819E-3</v>
      </c>
      <c r="G129" s="96">
        <f t="shared" si="24"/>
        <v>1.2966230072704213E-2</v>
      </c>
      <c r="H129" s="96">
        <f t="shared" si="24"/>
        <v>2.3132095309610107E-2</v>
      </c>
      <c r="I129" s="96">
        <f t="shared" si="24"/>
        <v>3.6597066414947338E-2</v>
      </c>
      <c r="J129" s="96">
        <f t="shared" si="24"/>
        <v>5.1801977423570678E-2</v>
      </c>
      <c r="K129" s="96">
        <f t="shared" si="24"/>
        <v>6.6758292097304883E-2</v>
      </c>
      <c r="L129" s="96">
        <f t="shared" si="24"/>
        <v>7.8771150400915091E-2</v>
      </c>
      <c r="M129" s="96">
        <f t="shared" si="24"/>
        <v>8.584824433950311E-2</v>
      </c>
      <c r="N129" s="96">
        <f t="shared" si="24"/>
        <v>8.6914045767081005E-2</v>
      </c>
      <c r="O129" s="96">
        <f t="shared" si="24"/>
        <v>8.1972728184726673E-2</v>
      </c>
      <c r="P129" s="96">
        <f t="shared" si="24"/>
        <v>7.252036990841576E-2</v>
      </c>
      <c r="Q129" s="96">
        <f t="shared" si="24"/>
        <v>6.0339006555519437E-2</v>
      </c>
      <c r="R129" s="96">
        <f t="shared" si="24"/>
        <v>4.7345213558041221E-2</v>
      </c>
      <c r="S129" s="96">
        <f t="shared" si="24"/>
        <v>3.510340808921944E-2</v>
      </c>
      <c r="T129" s="96">
        <f t="shared" si="24"/>
        <v>2.4713586507101454E-2</v>
      </c>
      <c r="U129" s="96">
        <f t="shared" si="24"/>
        <v>1.6533803320190735E-2</v>
      </c>
      <c r="V129" s="96">
        <f t="shared" si="24"/>
        <v>1.0554400188837521E-2</v>
      </c>
      <c r="W129" s="96">
        <f t="shared" si="24"/>
        <v>6.4384416549542328E-3</v>
      </c>
      <c r="X129" s="96">
        <f t="shared" si="24"/>
        <v>3.7613474886685622E-3</v>
      </c>
      <c r="Y129" s="96">
        <f t="shared" si="24"/>
        <v>0.59758044894215434</v>
      </c>
      <c r="Z129" s="160"/>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1" t="s">
        <v>57</v>
      </c>
      <c r="E130" s="96">
        <f t="shared" si="24"/>
        <v>2.1891628797195493E-2</v>
      </c>
      <c r="F130" s="96">
        <f t="shared" si="24"/>
        <v>3.497781894702022E-2</v>
      </c>
      <c r="G130" s="96">
        <f t="shared" si="24"/>
        <v>7.0777851559178734E-2</v>
      </c>
      <c r="H130" s="96">
        <f t="shared" si="24"/>
        <v>0.12526812108367394</v>
      </c>
      <c r="I130" s="96">
        <f t="shared" si="24"/>
        <v>0.19750506403150703</v>
      </c>
      <c r="J130" s="96">
        <f t="shared" si="24"/>
        <v>0.28003381119322363</v>
      </c>
      <c r="K130" s="96">
        <f t="shared" si="24"/>
        <v>0.35991438256578806</v>
      </c>
      <c r="L130" s="96">
        <f t="shared" si="24"/>
        <v>0.42537645305648497</v>
      </c>
      <c r="M130" s="96">
        <f t="shared" si="24"/>
        <v>0.46308612846008812</v>
      </c>
      <c r="N130" s="96">
        <f t="shared" si="24"/>
        <v>0.46788307385694161</v>
      </c>
      <c r="O130" s="96">
        <f t="shared" si="24"/>
        <v>0.4418479890054664</v>
      </c>
      <c r="P130" s="96">
        <f t="shared" si="24"/>
        <v>0.39111918407168333</v>
      </c>
      <c r="Q130" s="96">
        <f t="shared" si="24"/>
        <v>0.32624965177814536</v>
      </c>
      <c r="R130" s="96">
        <f t="shared" si="24"/>
        <v>0.25733696374036436</v>
      </c>
      <c r="S130" s="96">
        <f t="shared" si="24"/>
        <v>0.19198834456149455</v>
      </c>
      <c r="T130" s="96">
        <f t="shared" si="24"/>
        <v>0.1362161042935969</v>
      </c>
      <c r="U130" s="96">
        <f t="shared" si="24"/>
        <v>9.1996270003782674E-2</v>
      </c>
      <c r="V130" s="96">
        <f t="shared" si="24"/>
        <v>5.9278500430616415E-2</v>
      </c>
      <c r="W130" s="96">
        <f t="shared" si="24"/>
        <v>3.6497180002026272E-2</v>
      </c>
      <c r="X130" s="96">
        <f t="shared" si="24"/>
        <v>2.1527698402274253E-2</v>
      </c>
      <c r="Y130" s="96">
        <f t="shared" si="24"/>
        <v>3.7410148225612039</v>
      </c>
      <c r="Z130" s="16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1" t="s">
        <v>58</v>
      </c>
      <c r="E131" s="96">
        <f t="shared" si="24"/>
        <v>6.8759547159776918E-2</v>
      </c>
      <c r="F131" s="96">
        <f t="shared" si="24"/>
        <v>0.10915856949545763</v>
      </c>
      <c r="G131" s="96">
        <f t="shared" si="24"/>
        <v>0.21996178147288528</v>
      </c>
      <c r="H131" s="96">
        <f t="shared" si="24"/>
        <v>0.38721324813241986</v>
      </c>
      <c r="I131" s="96">
        <f t="shared" si="24"/>
        <v>0.60683852835953989</v>
      </c>
      <c r="J131" s="96">
        <f t="shared" si="24"/>
        <v>0.85507586417974901</v>
      </c>
      <c r="K131" s="96">
        <f t="shared" si="24"/>
        <v>1.0933280600458501</v>
      </c>
      <c r="L131" s="96">
        <f t="shared" si="24"/>
        <v>1.2820541978631299</v>
      </c>
      <c r="M131" s="96">
        <f t="shared" si="24"/>
        <v>1.3863717591707669</v>
      </c>
      <c r="N131" s="96">
        <f t="shared" si="24"/>
        <v>1.3930096689329747</v>
      </c>
      <c r="O131" s="96">
        <f t="shared" si="24"/>
        <v>1.3085623531549437</v>
      </c>
      <c r="P131" s="96">
        <f t="shared" si="24"/>
        <v>1.1523704842148441</v>
      </c>
      <c r="Q131" s="96">
        <f t="shared" si="24"/>
        <v>0.95597991123920467</v>
      </c>
      <c r="R131" s="96">
        <f t="shared" si="24"/>
        <v>0.75019068649828125</v>
      </c>
      <c r="S131" s="96">
        <f t="shared" si="24"/>
        <v>0.55766630160440345</v>
      </c>
      <c r="T131" s="96">
        <f t="shared" si="24"/>
        <v>0.3939541217951385</v>
      </c>
      <c r="U131" s="96">
        <f t="shared" si="24"/>
        <v>0.26481026451358747</v>
      </c>
      <c r="V131" s="96">
        <f t="shared" si="24"/>
        <v>0.16979254361616197</v>
      </c>
      <c r="W131" s="96">
        <f t="shared" si="24"/>
        <v>0.10405612311195314</v>
      </c>
      <c r="X131" s="96">
        <f t="shared" si="24"/>
        <v>6.1096667722987372E-2</v>
      </c>
      <c r="Y131" s="96">
        <f t="shared" si="24"/>
        <v>11.402025105932001</v>
      </c>
      <c r="Z131" s="160"/>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1" t="s">
        <v>59</v>
      </c>
      <c r="E132" s="96">
        <f t="shared" si="24"/>
        <v>1.1528240984824939E-2</v>
      </c>
      <c r="F132" s="96">
        <f t="shared" si="24"/>
        <v>1.8499966497228876E-2</v>
      </c>
      <c r="G132" s="96">
        <f t="shared" si="24"/>
        <v>3.7677119160490991E-2</v>
      </c>
      <c r="H132" s="96">
        <f t="shared" si="24"/>
        <v>6.6869439097166916E-2</v>
      </c>
      <c r="I132" s="96">
        <f t="shared" si="24"/>
        <v>0.10522161628559634</v>
      </c>
      <c r="J132" s="96">
        <f t="shared" si="24"/>
        <v>0.14847724608441748</v>
      </c>
      <c r="K132" s="96">
        <f t="shared" si="24"/>
        <v>0.19022465057579985</v>
      </c>
      <c r="L132" s="96">
        <f t="shared" si="24"/>
        <v>0.22317108706721589</v>
      </c>
      <c r="M132" s="96">
        <f t="shared" si="24"/>
        <v>0.24144481895823233</v>
      </c>
      <c r="N132" s="96">
        <f t="shared" si="24"/>
        <v>0.24262039821304171</v>
      </c>
      <c r="O132" s="96">
        <f t="shared" si="24"/>
        <v>0.22759307458538292</v>
      </c>
      <c r="P132" s="96">
        <f t="shared" si="24"/>
        <v>0.20025553477365943</v>
      </c>
      <c r="Q132" s="96">
        <f t="shared" si="24"/>
        <v>0.16607320345734244</v>
      </c>
      <c r="R132" s="96">
        <f t="shared" si="24"/>
        <v>0.13006337989730321</v>
      </c>
      <c r="S132" s="96">
        <f t="shared" si="24"/>
        <v>9.6337644076894824E-2</v>
      </c>
      <c r="T132" s="96">
        <f t="shared" si="24"/>
        <v>6.7762011678530132E-2</v>
      </c>
      <c r="U132" s="96">
        <f t="shared" si="24"/>
        <v>4.5355160663734462E-2</v>
      </c>
      <c r="V132" s="96">
        <f t="shared" si="24"/>
        <v>2.8945832941306204E-2</v>
      </c>
      <c r="W132" s="96">
        <f t="shared" si="24"/>
        <v>1.7665487870563351E-2</v>
      </c>
      <c r="X132" s="96">
        <f t="shared" si="24"/>
        <v>1.0328265215958948E-2</v>
      </c>
      <c r="Y132" s="96">
        <f t="shared" si="24"/>
        <v>1.955708256797223</v>
      </c>
      <c r="Z132" s="160"/>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1" t="s">
        <v>60</v>
      </c>
      <c r="E133" s="96">
        <f t="shared" si="24"/>
        <v>1.7781397141428734E-2</v>
      </c>
      <c r="F133" s="96">
        <f t="shared" si="24"/>
        <v>2.8324358049308218E-2</v>
      </c>
      <c r="G133" s="96">
        <f t="shared" si="24"/>
        <v>5.7386628596595379E-2</v>
      </c>
      <c r="H133" s="96">
        <f t="shared" si="24"/>
        <v>0.10129797713149191</v>
      </c>
      <c r="I133" s="96">
        <f t="shared" si="24"/>
        <v>0.15864556731622659</v>
      </c>
      <c r="J133" s="96">
        <f t="shared" si="24"/>
        <v>0.22303004150713868</v>
      </c>
      <c r="K133" s="96">
        <f t="shared" si="24"/>
        <v>0.28477557448046165</v>
      </c>
      <c r="L133" s="96">
        <f t="shared" si="24"/>
        <v>0.33395919719105871</v>
      </c>
      <c r="M133" s="96">
        <f t="shared" si="24"/>
        <v>0.36186182219994789</v>
      </c>
      <c r="N133" s="96">
        <f t="shared" si="24"/>
        <v>0.36431685268962477</v>
      </c>
      <c r="O133" s="96">
        <f t="shared" si="24"/>
        <v>0.3422099857086045</v>
      </c>
      <c r="P133" s="96">
        <f t="shared" si="24"/>
        <v>0.3014417601119832</v>
      </c>
      <c r="Q133" s="96">
        <f t="shared" si="24"/>
        <v>0.24969543641360881</v>
      </c>
      <c r="R133" s="96">
        <f t="shared" si="24"/>
        <v>0.19510416630761385</v>
      </c>
      <c r="S133" s="96">
        <f t="shared" si="24"/>
        <v>0.14445618548630068</v>
      </c>
      <c r="T133" s="96">
        <f t="shared" si="24"/>
        <v>0.10160935880948263</v>
      </c>
      <c r="U133" s="96">
        <f t="shared" si="24"/>
        <v>6.8131641364249429E-2</v>
      </c>
      <c r="V133" s="96">
        <f t="shared" si="24"/>
        <v>4.3589084542659196E-2</v>
      </c>
      <c r="W133" s="96">
        <f t="shared" si="24"/>
        <v>2.6664504739737582E-2</v>
      </c>
      <c r="X133" s="96">
        <f t="shared" si="24"/>
        <v>1.563301306802771E-2</v>
      </c>
      <c r="Y133" s="96">
        <f t="shared" si="24"/>
        <v>2.9956583753892936</v>
      </c>
      <c r="Z133" s="160"/>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1" t="s">
        <v>61</v>
      </c>
      <c r="E134" s="96">
        <f t="shared" si="24"/>
        <v>1.190825121857586E-3</v>
      </c>
      <c r="F134" s="96">
        <f t="shared" si="24"/>
        <v>1.941598143793466E-3</v>
      </c>
      <c r="G134" s="96">
        <f t="shared" si="24"/>
        <v>4.0022102308620577E-3</v>
      </c>
      <c r="H134" s="96">
        <f t="shared" si="24"/>
        <v>7.1896859641502608E-3</v>
      </c>
      <c r="I134" s="96">
        <f t="shared" si="24"/>
        <v>1.1419791479753361E-2</v>
      </c>
      <c r="J134" s="96">
        <f t="shared" si="24"/>
        <v>1.6211863385390046E-2</v>
      </c>
      <c r="K134" s="96">
        <f t="shared" si="24"/>
        <v>2.0879232649345436E-2</v>
      </c>
      <c r="L134" s="96">
        <f t="shared" si="24"/>
        <v>2.4620036114833432E-2</v>
      </c>
      <c r="M134" s="96">
        <f t="shared" si="24"/>
        <v>2.6753942900320737E-2</v>
      </c>
      <c r="N134" s="96">
        <f t="shared" si="24"/>
        <v>2.6994203238603465E-2</v>
      </c>
      <c r="O134" s="96">
        <f t="shared" si="24"/>
        <v>2.5432268270570102E-2</v>
      </c>
      <c r="P134" s="96">
        <f t="shared" si="24"/>
        <v>2.2506294439995411E-2</v>
      </c>
      <c r="Q134" s="96">
        <f t="shared" si="24"/>
        <v>1.8791095989954432E-2</v>
      </c>
      <c r="R134" s="96">
        <f t="shared" si="24"/>
        <v>1.4845715406270887E-2</v>
      </c>
      <c r="S134" s="96">
        <f t="shared" si="24"/>
        <v>1.1088573866448792E-2</v>
      </c>
      <c r="T134" s="96">
        <f t="shared" si="24"/>
        <v>7.8620515644572952E-3</v>
      </c>
      <c r="U134" s="96">
        <f t="shared" si="24"/>
        <v>5.3058436992480251E-3</v>
      </c>
      <c r="V134" s="96">
        <f t="shared" si="24"/>
        <v>3.4135685168909524E-3</v>
      </c>
      <c r="W134" s="96">
        <f t="shared" si="24"/>
        <v>2.0989053556714765E-3</v>
      </c>
      <c r="X134" s="96">
        <f t="shared" si="24"/>
        <v>1.2355407985890077E-3</v>
      </c>
      <c r="Y134" s="96">
        <f t="shared" si="24"/>
        <v>0.2068308634230327</v>
      </c>
      <c r="Z134" s="160"/>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1" t="s">
        <v>62</v>
      </c>
      <c r="E135" s="96">
        <f t="shared" si="24"/>
        <v>3.0318475900667496E-3</v>
      </c>
      <c r="F135" s="96">
        <f t="shared" si="24"/>
        <v>4.7813859954928817E-3</v>
      </c>
      <c r="G135" s="96">
        <f t="shared" si="24"/>
        <v>9.5810557352401515E-3</v>
      </c>
      <c r="H135" s="96">
        <f t="shared" si="24"/>
        <v>1.6757608348429986E-2</v>
      </c>
      <c r="I135" s="96">
        <f t="shared" si="24"/>
        <v>2.6055340279911299E-2</v>
      </c>
      <c r="J135" s="96">
        <f t="shared" si="24"/>
        <v>3.6449166575679204E-2</v>
      </c>
      <c r="K135" s="96">
        <f t="shared" si="24"/>
        <v>4.6324276362101457E-2</v>
      </c>
      <c r="L135" s="96">
        <f t="shared" si="24"/>
        <v>5.3966361502626459E-2</v>
      </c>
      <c r="M135" s="96">
        <f t="shared" si="24"/>
        <v>5.8027009030759302E-2</v>
      </c>
      <c r="N135" s="96">
        <f t="shared" si="24"/>
        <v>5.7988882744008929E-2</v>
      </c>
      <c r="O135" s="96">
        <f t="shared" si="24"/>
        <v>5.4122472105838426E-2</v>
      </c>
      <c r="P135" s="96">
        <f t="shared" si="24"/>
        <v>4.7364906772895399E-2</v>
      </c>
      <c r="Q135" s="96">
        <f t="shared" si="24"/>
        <v>3.9083009025025373E-2</v>
      </c>
      <c r="R135" s="96">
        <f t="shared" si="24"/>
        <v>3.0477467737647146E-2</v>
      </c>
      <c r="S135" s="96">
        <f t="shared" si="24"/>
        <v>2.2496270890223213E-2</v>
      </c>
      <c r="T135" s="96">
        <f t="shared" si="24"/>
        <v>1.5772388877246191E-2</v>
      </c>
      <c r="U135" s="96">
        <f t="shared" si="24"/>
        <v>1.0528546219997659E-2</v>
      </c>
      <c r="V135" s="96">
        <f t="shared" si="24"/>
        <v>6.7029509749172989E-3</v>
      </c>
      <c r="W135" s="96">
        <f t="shared" si="24"/>
        <v>4.0819972695581574E-3</v>
      </c>
      <c r="X135" s="96">
        <f t="shared" si="24"/>
        <v>2.3816731419067372E-3</v>
      </c>
      <c r="Y135" s="96">
        <f t="shared" si="24"/>
        <v>0.50208400299476352</v>
      </c>
      <c r="Z135" s="160"/>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1" t="s">
        <v>63</v>
      </c>
      <c r="E136" s="96">
        <f t="shared" si="24"/>
        <v>1.1061067744439268E-2</v>
      </c>
      <c r="F136" s="96">
        <f t="shared" si="24"/>
        <v>1.7661552012348813E-2</v>
      </c>
      <c r="G136" s="96">
        <f t="shared" si="24"/>
        <v>3.5753543040514923E-2</v>
      </c>
      <c r="H136" s="96">
        <f t="shared" ref="H136:Y136" si="25">H99-H98</f>
        <v>6.2989517502077152E-2</v>
      </c>
      <c r="I136" s="96">
        <f t="shared" si="25"/>
        <v>9.8713490710560681E-2</v>
      </c>
      <c r="J136" s="96">
        <f t="shared" si="25"/>
        <v>0.13905733013342569</v>
      </c>
      <c r="K136" s="96">
        <f t="shared" si="25"/>
        <v>0.17785003399767163</v>
      </c>
      <c r="L136" s="96">
        <f t="shared" si="25"/>
        <v>0.20842765990213996</v>
      </c>
      <c r="M136" s="96">
        <f t="shared" si="25"/>
        <v>0.22554395981982056</v>
      </c>
      <c r="N136" s="96">
        <f t="shared" si="25"/>
        <v>0.22711896917277752</v>
      </c>
      <c r="O136" s="96">
        <f t="shared" si="25"/>
        <v>0.21370281521095347</v>
      </c>
      <c r="P136" s="96">
        <f t="shared" si="25"/>
        <v>0.18857144497482325</v>
      </c>
      <c r="Q136" s="96">
        <f t="shared" si="25"/>
        <v>0.15721762128271699</v>
      </c>
      <c r="R136" s="96">
        <f t="shared" si="25"/>
        <v>0.12394885459010796</v>
      </c>
      <c r="S136" s="96">
        <f t="shared" si="25"/>
        <v>9.2365184471823403E-2</v>
      </c>
      <c r="T136" s="96">
        <f t="shared" si="25"/>
        <v>6.5332373468501515E-2</v>
      </c>
      <c r="U136" s="96">
        <f t="shared" si="25"/>
        <v>4.3967067717354036E-2</v>
      </c>
      <c r="V136" s="96">
        <f t="shared" si="25"/>
        <v>2.8190297344501514E-2</v>
      </c>
      <c r="W136" s="96">
        <f t="shared" si="25"/>
        <v>1.7286122361571898E-2</v>
      </c>
      <c r="X136" s="96">
        <f t="shared" si="25"/>
        <v>1.0151387607587575E-2</v>
      </c>
      <c r="Y136" s="96">
        <f t="shared" si="25"/>
        <v>1.8370830890015064</v>
      </c>
      <c r="Z136" s="160"/>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1" t="s">
        <v>64</v>
      </c>
      <c r="E137" s="96">
        <f t="shared" ref="E137:Y149" si="26">E100-E99</f>
        <v>2.3989272276290552E-2</v>
      </c>
      <c r="F137" s="96">
        <f t="shared" si="26"/>
        <v>3.7668133053939123E-2</v>
      </c>
      <c r="G137" s="96">
        <f t="shared" si="26"/>
        <v>7.5269408060531173E-2</v>
      </c>
      <c r="H137" s="96">
        <f t="shared" si="26"/>
        <v>0.13146337740081449</v>
      </c>
      <c r="I137" s="96">
        <f t="shared" si="26"/>
        <v>0.20405222094637798</v>
      </c>
      <c r="J137" s="96">
        <f t="shared" si="26"/>
        <v>0.28502576664286217</v>
      </c>
      <c r="K137" s="96">
        <f t="shared" si="26"/>
        <v>0.36190108735191906</v>
      </c>
      <c r="L137" s="96">
        <f t="shared" si="26"/>
        <v>0.42126948528698183</v>
      </c>
      <c r="M137" s="96">
        <f t="shared" si="26"/>
        <v>0.45284647585357041</v>
      </c>
      <c r="N137" s="96">
        <f t="shared" si="26"/>
        <v>0.45227454289659352</v>
      </c>
      <c r="O137" s="96">
        <f t="shared" si="26"/>
        <v>0.42155205870239998</v>
      </c>
      <c r="P137" s="96">
        <f t="shared" si="26"/>
        <v>0.36835209491068088</v>
      </c>
      <c r="Q137" s="96">
        <f t="shared" si="26"/>
        <v>0.3031365493942797</v>
      </c>
      <c r="R137" s="96">
        <f t="shared" si="26"/>
        <v>0.23564603362461201</v>
      </c>
      <c r="S137" s="96">
        <f t="shared" si="26"/>
        <v>0.17345330651813295</v>
      </c>
      <c r="T137" s="96">
        <f t="shared" si="26"/>
        <v>0.12127367889905694</v>
      </c>
      <c r="U137" s="96">
        <f t="shared" si="26"/>
        <v>8.073147242886769E-2</v>
      </c>
      <c r="V137" s="96">
        <f t="shared" si="26"/>
        <v>5.1284533723149228E-2</v>
      </c>
      <c r="W137" s="96">
        <f t="shared" si="26"/>
        <v>3.1158876728879153E-2</v>
      </c>
      <c r="X137" s="96">
        <f t="shared" si="26"/>
        <v>1.8141416728166576E-2</v>
      </c>
      <c r="Y137" s="96">
        <f t="shared" si="26"/>
        <v>3.9828062577652652</v>
      </c>
      <c r="Z137" s="160"/>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1" t="s">
        <v>65</v>
      </c>
      <c r="E138" s="96">
        <f t="shared" si="26"/>
        <v>0</v>
      </c>
      <c r="F138" s="96">
        <f t="shared" si="26"/>
        <v>0</v>
      </c>
      <c r="G138" s="96">
        <f t="shared" si="26"/>
        <v>0</v>
      </c>
      <c r="H138" s="96">
        <f t="shared" si="26"/>
        <v>0</v>
      </c>
      <c r="I138" s="96">
        <f t="shared" si="26"/>
        <v>0</v>
      </c>
      <c r="J138" s="96">
        <f t="shared" si="26"/>
        <v>0</v>
      </c>
      <c r="K138" s="96">
        <f t="shared" si="26"/>
        <v>0</v>
      </c>
      <c r="L138" s="96">
        <f t="shared" si="26"/>
        <v>0</v>
      </c>
      <c r="M138" s="96">
        <f t="shared" si="26"/>
        <v>0</v>
      </c>
      <c r="N138" s="96">
        <f t="shared" si="26"/>
        <v>0</v>
      </c>
      <c r="O138" s="96">
        <f t="shared" si="26"/>
        <v>0</v>
      </c>
      <c r="P138" s="96">
        <f t="shared" si="26"/>
        <v>0</v>
      </c>
      <c r="Q138" s="96">
        <f t="shared" si="26"/>
        <v>0</v>
      </c>
      <c r="R138" s="96">
        <f t="shared" si="26"/>
        <v>0</v>
      </c>
      <c r="S138" s="96">
        <f t="shared" si="26"/>
        <v>0</v>
      </c>
      <c r="T138" s="96">
        <f t="shared" si="26"/>
        <v>0</v>
      </c>
      <c r="U138" s="96">
        <f t="shared" si="26"/>
        <v>0</v>
      </c>
      <c r="V138" s="96">
        <f t="shared" si="26"/>
        <v>0</v>
      </c>
      <c r="W138" s="96">
        <f t="shared" si="26"/>
        <v>0</v>
      </c>
      <c r="X138" s="96">
        <f t="shared" si="26"/>
        <v>0</v>
      </c>
      <c r="Y138" s="96">
        <f t="shared" si="26"/>
        <v>0</v>
      </c>
      <c r="Z138" s="160"/>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1" t="s">
        <v>66</v>
      </c>
      <c r="E139" s="96">
        <f t="shared" si="26"/>
        <v>0</v>
      </c>
      <c r="F139" s="96">
        <f t="shared" si="26"/>
        <v>0</v>
      </c>
      <c r="G139" s="96">
        <f t="shared" si="26"/>
        <v>0</v>
      </c>
      <c r="H139" s="96">
        <f t="shared" si="26"/>
        <v>0</v>
      </c>
      <c r="I139" s="96">
        <f t="shared" si="26"/>
        <v>0</v>
      </c>
      <c r="J139" s="96">
        <f t="shared" si="26"/>
        <v>0</v>
      </c>
      <c r="K139" s="96">
        <f t="shared" si="26"/>
        <v>0</v>
      </c>
      <c r="L139" s="96">
        <f t="shared" si="26"/>
        <v>0</v>
      </c>
      <c r="M139" s="96">
        <f t="shared" si="26"/>
        <v>0</v>
      </c>
      <c r="N139" s="96">
        <f t="shared" si="26"/>
        <v>0</v>
      </c>
      <c r="O139" s="96">
        <f t="shared" si="26"/>
        <v>0</v>
      </c>
      <c r="P139" s="96">
        <f t="shared" si="26"/>
        <v>0</v>
      </c>
      <c r="Q139" s="96">
        <f t="shared" si="26"/>
        <v>0</v>
      </c>
      <c r="R139" s="96">
        <f t="shared" si="26"/>
        <v>0</v>
      </c>
      <c r="S139" s="96">
        <f t="shared" si="26"/>
        <v>0</v>
      </c>
      <c r="T139" s="96">
        <f t="shared" si="26"/>
        <v>0</v>
      </c>
      <c r="U139" s="96">
        <f t="shared" si="26"/>
        <v>0</v>
      </c>
      <c r="V139" s="96">
        <f t="shared" si="26"/>
        <v>0</v>
      </c>
      <c r="W139" s="96">
        <f t="shared" si="26"/>
        <v>0</v>
      </c>
      <c r="X139" s="96">
        <f t="shared" si="26"/>
        <v>0</v>
      </c>
      <c r="Y139" s="96">
        <f t="shared" si="26"/>
        <v>0</v>
      </c>
      <c r="Z139" s="160"/>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1" t="s">
        <v>67</v>
      </c>
      <c r="E140" s="96">
        <f t="shared" si="26"/>
        <v>0</v>
      </c>
      <c r="F140" s="96">
        <f t="shared" si="26"/>
        <v>0</v>
      </c>
      <c r="G140" s="96">
        <f t="shared" si="26"/>
        <v>0</v>
      </c>
      <c r="H140" s="96">
        <f t="shared" si="26"/>
        <v>0</v>
      </c>
      <c r="I140" s="96">
        <f t="shared" si="26"/>
        <v>0</v>
      </c>
      <c r="J140" s="96">
        <f t="shared" si="26"/>
        <v>0</v>
      </c>
      <c r="K140" s="96">
        <f t="shared" si="26"/>
        <v>0</v>
      </c>
      <c r="L140" s="96">
        <f t="shared" si="26"/>
        <v>0</v>
      </c>
      <c r="M140" s="96">
        <f t="shared" si="26"/>
        <v>0</v>
      </c>
      <c r="N140" s="96">
        <f t="shared" si="26"/>
        <v>0</v>
      </c>
      <c r="O140" s="96">
        <f t="shared" si="26"/>
        <v>0</v>
      </c>
      <c r="P140" s="96">
        <f t="shared" si="26"/>
        <v>0</v>
      </c>
      <c r="Q140" s="96">
        <f t="shared" si="26"/>
        <v>0</v>
      </c>
      <c r="R140" s="96">
        <f t="shared" si="26"/>
        <v>0</v>
      </c>
      <c r="S140" s="96">
        <f t="shared" si="26"/>
        <v>0</v>
      </c>
      <c r="T140" s="96">
        <f t="shared" si="26"/>
        <v>0</v>
      </c>
      <c r="U140" s="96">
        <f t="shared" si="26"/>
        <v>0</v>
      </c>
      <c r="V140" s="96">
        <f t="shared" si="26"/>
        <v>0</v>
      </c>
      <c r="W140" s="96">
        <f t="shared" si="26"/>
        <v>0</v>
      </c>
      <c r="X140" s="96">
        <f t="shared" si="26"/>
        <v>0</v>
      </c>
      <c r="Y140" s="96">
        <f t="shared" si="26"/>
        <v>0</v>
      </c>
      <c r="Z140" s="16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1" t="s">
        <v>68</v>
      </c>
      <c r="E141" s="96">
        <f t="shared" si="26"/>
        <v>0</v>
      </c>
      <c r="F141" s="96">
        <f t="shared" si="26"/>
        <v>0</v>
      </c>
      <c r="G141" s="96">
        <f t="shared" si="26"/>
        <v>0</v>
      </c>
      <c r="H141" s="96">
        <f t="shared" si="26"/>
        <v>0</v>
      </c>
      <c r="I141" s="96">
        <f t="shared" si="26"/>
        <v>0</v>
      </c>
      <c r="J141" s="96">
        <f t="shared" si="26"/>
        <v>0</v>
      </c>
      <c r="K141" s="96">
        <f t="shared" si="26"/>
        <v>0</v>
      </c>
      <c r="L141" s="96">
        <f t="shared" si="26"/>
        <v>0</v>
      </c>
      <c r="M141" s="96">
        <f t="shared" si="26"/>
        <v>0</v>
      </c>
      <c r="N141" s="96">
        <f t="shared" si="26"/>
        <v>0</v>
      </c>
      <c r="O141" s="96">
        <f t="shared" si="26"/>
        <v>0</v>
      </c>
      <c r="P141" s="96">
        <f t="shared" si="26"/>
        <v>0</v>
      </c>
      <c r="Q141" s="96">
        <f t="shared" si="26"/>
        <v>0</v>
      </c>
      <c r="R141" s="96">
        <f t="shared" si="26"/>
        <v>0</v>
      </c>
      <c r="S141" s="96">
        <f t="shared" si="26"/>
        <v>0</v>
      </c>
      <c r="T141" s="96">
        <f t="shared" si="26"/>
        <v>0</v>
      </c>
      <c r="U141" s="96">
        <f t="shared" si="26"/>
        <v>0</v>
      </c>
      <c r="V141" s="96">
        <f t="shared" si="26"/>
        <v>0</v>
      </c>
      <c r="W141" s="96">
        <f t="shared" si="26"/>
        <v>0</v>
      </c>
      <c r="X141" s="96">
        <f t="shared" si="26"/>
        <v>0</v>
      </c>
      <c r="Y141" s="96">
        <f t="shared" si="26"/>
        <v>0</v>
      </c>
      <c r="Z141" s="160"/>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1" t="s">
        <v>69</v>
      </c>
      <c r="E142" s="96">
        <f t="shared" si="26"/>
        <v>0</v>
      </c>
      <c r="F142" s="96">
        <f t="shared" si="26"/>
        <v>0</v>
      </c>
      <c r="G142" s="96">
        <f t="shared" si="26"/>
        <v>0</v>
      </c>
      <c r="H142" s="96">
        <f t="shared" si="26"/>
        <v>0</v>
      </c>
      <c r="I142" s="96">
        <f t="shared" si="26"/>
        <v>0</v>
      </c>
      <c r="J142" s="96">
        <f t="shared" si="26"/>
        <v>0</v>
      </c>
      <c r="K142" s="96">
        <f t="shared" si="26"/>
        <v>0</v>
      </c>
      <c r="L142" s="96">
        <f t="shared" si="26"/>
        <v>0</v>
      </c>
      <c r="M142" s="96">
        <f t="shared" si="26"/>
        <v>0</v>
      </c>
      <c r="N142" s="96">
        <f t="shared" si="26"/>
        <v>0</v>
      </c>
      <c r="O142" s="96">
        <f t="shared" si="26"/>
        <v>0</v>
      </c>
      <c r="P142" s="96">
        <f t="shared" si="26"/>
        <v>0</v>
      </c>
      <c r="Q142" s="96">
        <f t="shared" si="26"/>
        <v>0</v>
      </c>
      <c r="R142" s="96">
        <f t="shared" si="26"/>
        <v>0</v>
      </c>
      <c r="S142" s="96">
        <f t="shared" si="26"/>
        <v>0</v>
      </c>
      <c r="T142" s="96">
        <f t="shared" si="26"/>
        <v>0</v>
      </c>
      <c r="U142" s="96">
        <f t="shared" si="26"/>
        <v>0</v>
      </c>
      <c r="V142" s="96">
        <f t="shared" si="26"/>
        <v>0</v>
      </c>
      <c r="W142" s="96">
        <f t="shared" si="26"/>
        <v>0</v>
      </c>
      <c r="X142" s="96">
        <f t="shared" si="26"/>
        <v>0</v>
      </c>
      <c r="Y142" s="96">
        <f t="shared" si="26"/>
        <v>0</v>
      </c>
      <c r="Z142" s="160"/>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1" t="s">
        <v>70</v>
      </c>
      <c r="E143" s="96">
        <f t="shared" si="26"/>
        <v>0</v>
      </c>
      <c r="F143" s="96">
        <f t="shared" si="26"/>
        <v>0</v>
      </c>
      <c r="G143" s="96">
        <f t="shared" si="26"/>
        <v>0</v>
      </c>
      <c r="H143" s="96">
        <f t="shared" si="26"/>
        <v>0</v>
      </c>
      <c r="I143" s="96">
        <f t="shared" si="26"/>
        <v>0</v>
      </c>
      <c r="J143" s="96">
        <f t="shared" si="26"/>
        <v>0</v>
      </c>
      <c r="K143" s="96">
        <f t="shared" si="26"/>
        <v>0</v>
      </c>
      <c r="L143" s="96">
        <f t="shared" si="26"/>
        <v>0</v>
      </c>
      <c r="M143" s="96">
        <f t="shared" si="26"/>
        <v>0</v>
      </c>
      <c r="N143" s="96">
        <f t="shared" si="26"/>
        <v>0</v>
      </c>
      <c r="O143" s="96">
        <f t="shared" si="26"/>
        <v>0</v>
      </c>
      <c r="P143" s="96">
        <f t="shared" si="26"/>
        <v>0</v>
      </c>
      <c r="Q143" s="96">
        <f t="shared" si="26"/>
        <v>0</v>
      </c>
      <c r="R143" s="96">
        <f t="shared" si="26"/>
        <v>0</v>
      </c>
      <c r="S143" s="96">
        <f t="shared" si="26"/>
        <v>0</v>
      </c>
      <c r="T143" s="96">
        <f t="shared" si="26"/>
        <v>0</v>
      </c>
      <c r="U143" s="96">
        <f t="shared" si="26"/>
        <v>0</v>
      </c>
      <c r="V143" s="96">
        <f t="shared" si="26"/>
        <v>0</v>
      </c>
      <c r="W143" s="96">
        <f t="shared" si="26"/>
        <v>0</v>
      </c>
      <c r="X143" s="96">
        <f t="shared" si="26"/>
        <v>0</v>
      </c>
      <c r="Y143" s="96">
        <f t="shared" si="26"/>
        <v>0</v>
      </c>
      <c r="Z143" s="160"/>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1" t="s">
        <v>330</v>
      </c>
      <c r="E144" s="96">
        <f t="shared" si="26"/>
        <v>0</v>
      </c>
      <c r="F144" s="96">
        <f t="shared" si="26"/>
        <v>0</v>
      </c>
      <c r="G144" s="96">
        <f t="shared" si="26"/>
        <v>0</v>
      </c>
      <c r="H144" s="96">
        <f t="shared" si="26"/>
        <v>0</v>
      </c>
      <c r="I144" s="96">
        <f t="shared" si="26"/>
        <v>0</v>
      </c>
      <c r="J144" s="96">
        <f t="shared" si="26"/>
        <v>0</v>
      </c>
      <c r="K144" s="96">
        <f t="shared" si="26"/>
        <v>0</v>
      </c>
      <c r="L144" s="96">
        <f t="shared" si="26"/>
        <v>0</v>
      </c>
      <c r="M144" s="96">
        <f t="shared" si="26"/>
        <v>0</v>
      </c>
      <c r="N144" s="96">
        <f t="shared" si="26"/>
        <v>0</v>
      </c>
      <c r="O144" s="96">
        <f t="shared" si="26"/>
        <v>0</v>
      </c>
      <c r="P144" s="96">
        <f t="shared" si="26"/>
        <v>0</v>
      </c>
      <c r="Q144" s="96">
        <f t="shared" si="26"/>
        <v>0</v>
      </c>
      <c r="R144" s="96">
        <f t="shared" si="26"/>
        <v>0</v>
      </c>
      <c r="S144" s="96">
        <f t="shared" si="26"/>
        <v>0</v>
      </c>
      <c r="T144" s="96">
        <f t="shared" si="26"/>
        <v>0</v>
      </c>
      <c r="U144" s="96">
        <f t="shared" si="26"/>
        <v>0</v>
      </c>
      <c r="V144" s="96">
        <f t="shared" si="26"/>
        <v>0</v>
      </c>
      <c r="W144" s="96">
        <f t="shared" si="26"/>
        <v>0</v>
      </c>
      <c r="X144" s="96">
        <f t="shared" si="26"/>
        <v>0</v>
      </c>
      <c r="Y144" s="96">
        <f t="shared" si="26"/>
        <v>0</v>
      </c>
      <c r="Z144" s="160"/>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1" t="s">
        <v>332</v>
      </c>
      <c r="E145" s="96">
        <f t="shared" si="26"/>
        <v>0</v>
      </c>
      <c r="F145" s="96">
        <f t="shared" si="26"/>
        <v>0</v>
      </c>
      <c r="G145" s="96">
        <f t="shared" si="26"/>
        <v>0</v>
      </c>
      <c r="H145" s="96">
        <f t="shared" si="26"/>
        <v>0</v>
      </c>
      <c r="I145" s="96">
        <f t="shared" si="26"/>
        <v>0</v>
      </c>
      <c r="J145" s="96">
        <f t="shared" si="26"/>
        <v>0</v>
      </c>
      <c r="K145" s="96">
        <f t="shared" si="26"/>
        <v>0</v>
      </c>
      <c r="L145" s="96">
        <f t="shared" si="26"/>
        <v>0</v>
      </c>
      <c r="M145" s="96">
        <f t="shared" si="26"/>
        <v>0</v>
      </c>
      <c r="N145" s="96">
        <f t="shared" si="26"/>
        <v>0</v>
      </c>
      <c r="O145" s="96">
        <f t="shared" si="26"/>
        <v>0</v>
      </c>
      <c r="P145" s="96">
        <f t="shared" si="26"/>
        <v>0</v>
      </c>
      <c r="Q145" s="96">
        <f t="shared" si="26"/>
        <v>0</v>
      </c>
      <c r="R145" s="96">
        <f t="shared" si="26"/>
        <v>0</v>
      </c>
      <c r="S145" s="96">
        <f t="shared" si="26"/>
        <v>0</v>
      </c>
      <c r="T145" s="96">
        <f t="shared" si="26"/>
        <v>0</v>
      </c>
      <c r="U145" s="96">
        <f t="shared" si="26"/>
        <v>0</v>
      </c>
      <c r="V145" s="96">
        <f t="shared" si="26"/>
        <v>0</v>
      </c>
      <c r="W145" s="96">
        <f t="shared" si="26"/>
        <v>0</v>
      </c>
      <c r="X145" s="96">
        <f t="shared" si="26"/>
        <v>0</v>
      </c>
      <c r="Y145" s="96">
        <f t="shared" si="26"/>
        <v>0</v>
      </c>
      <c r="Z145" s="160"/>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1" t="s">
        <v>335</v>
      </c>
      <c r="E146" s="96">
        <f t="shared" si="26"/>
        <v>0</v>
      </c>
      <c r="F146" s="96">
        <f t="shared" si="26"/>
        <v>0</v>
      </c>
      <c r="G146" s="96">
        <f t="shared" si="26"/>
        <v>0</v>
      </c>
      <c r="H146" s="96">
        <f t="shared" si="26"/>
        <v>0</v>
      </c>
      <c r="I146" s="96">
        <f t="shared" si="26"/>
        <v>0</v>
      </c>
      <c r="J146" s="96">
        <f t="shared" si="26"/>
        <v>0</v>
      </c>
      <c r="K146" s="96">
        <f t="shared" si="26"/>
        <v>0</v>
      </c>
      <c r="L146" s="96">
        <f t="shared" si="26"/>
        <v>0</v>
      </c>
      <c r="M146" s="96">
        <f t="shared" si="26"/>
        <v>0</v>
      </c>
      <c r="N146" s="96">
        <f t="shared" si="26"/>
        <v>0</v>
      </c>
      <c r="O146" s="96">
        <f t="shared" si="26"/>
        <v>0</v>
      </c>
      <c r="P146" s="96">
        <f t="shared" si="26"/>
        <v>0</v>
      </c>
      <c r="Q146" s="96">
        <f t="shared" si="26"/>
        <v>0</v>
      </c>
      <c r="R146" s="96">
        <f t="shared" si="26"/>
        <v>0</v>
      </c>
      <c r="S146" s="96">
        <f t="shared" si="26"/>
        <v>0</v>
      </c>
      <c r="T146" s="96">
        <f t="shared" si="26"/>
        <v>0</v>
      </c>
      <c r="U146" s="96">
        <f t="shared" si="26"/>
        <v>0</v>
      </c>
      <c r="V146" s="96">
        <f t="shared" si="26"/>
        <v>0</v>
      </c>
      <c r="W146" s="96">
        <f t="shared" si="26"/>
        <v>0</v>
      </c>
      <c r="X146" s="96">
        <f t="shared" si="26"/>
        <v>0</v>
      </c>
      <c r="Y146" s="96">
        <f t="shared" si="26"/>
        <v>0</v>
      </c>
      <c r="Z146" s="160"/>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1" t="s">
        <v>338</v>
      </c>
      <c r="E147" s="96">
        <f t="shared" si="26"/>
        <v>0</v>
      </c>
      <c r="F147" s="96">
        <f t="shared" si="26"/>
        <v>0</v>
      </c>
      <c r="G147" s="96">
        <f t="shared" si="26"/>
        <v>0</v>
      </c>
      <c r="H147" s="96">
        <f t="shared" si="26"/>
        <v>0</v>
      </c>
      <c r="I147" s="96">
        <f t="shared" si="26"/>
        <v>0</v>
      </c>
      <c r="J147" s="96">
        <f t="shared" si="26"/>
        <v>0</v>
      </c>
      <c r="K147" s="96">
        <f t="shared" si="26"/>
        <v>0</v>
      </c>
      <c r="L147" s="96">
        <f t="shared" si="26"/>
        <v>0</v>
      </c>
      <c r="M147" s="96">
        <f t="shared" si="26"/>
        <v>0</v>
      </c>
      <c r="N147" s="96">
        <f t="shared" si="26"/>
        <v>0</v>
      </c>
      <c r="O147" s="96">
        <f t="shared" si="26"/>
        <v>0</v>
      </c>
      <c r="P147" s="96">
        <f t="shared" si="26"/>
        <v>0</v>
      </c>
      <c r="Q147" s="96">
        <f t="shared" si="26"/>
        <v>0</v>
      </c>
      <c r="R147" s="96">
        <f t="shared" si="26"/>
        <v>0</v>
      </c>
      <c r="S147" s="96">
        <f t="shared" si="26"/>
        <v>0</v>
      </c>
      <c r="T147" s="96">
        <f t="shared" si="26"/>
        <v>0</v>
      </c>
      <c r="U147" s="96">
        <f t="shared" si="26"/>
        <v>0</v>
      </c>
      <c r="V147" s="96">
        <f t="shared" si="26"/>
        <v>0</v>
      </c>
      <c r="W147" s="96">
        <f t="shared" si="26"/>
        <v>0</v>
      </c>
      <c r="X147" s="96">
        <f t="shared" si="26"/>
        <v>0</v>
      </c>
      <c r="Y147" s="96">
        <f t="shared" si="26"/>
        <v>0</v>
      </c>
      <c r="Z147" s="160"/>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1" t="s">
        <v>341</v>
      </c>
      <c r="E148" s="96">
        <f t="shared" si="26"/>
        <v>0</v>
      </c>
      <c r="F148" s="96">
        <f t="shared" si="26"/>
        <v>0</v>
      </c>
      <c r="G148" s="96">
        <f t="shared" si="26"/>
        <v>0</v>
      </c>
      <c r="H148" s="96">
        <f t="shared" si="26"/>
        <v>0</v>
      </c>
      <c r="I148" s="96">
        <f t="shared" si="26"/>
        <v>0</v>
      </c>
      <c r="J148" s="96">
        <f t="shared" si="26"/>
        <v>0</v>
      </c>
      <c r="K148" s="96">
        <f t="shared" si="26"/>
        <v>0</v>
      </c>
      <c r="L148" s="96">
        <f t="shared" si="26"/>
        <v>0</v>
      </c>
      <c r="M148" s="96">
        <f t="shared" si="26"/>
        <v>0</v>
      </c>
      <c r="N148" s="96">
        <f t="shared" si="26"/>
        <v>0</v>
      </c>
      <c r="O148" s="96">
        <f t="shared" si="26"/>
        <v>0</v>
      </c>
      <c r="P148" s="96">
        <f t="shared" si="26"/>
        <v>0</v>
      </c>
      <c r="Q148" s="96">
        <f t="shared" si="26"/>
        <v>0</v>
      </c>
      <c r="R148" s="96">
        <f t="shared" si="26"/>
        <v>0</v>
      </c>
      <c r="S148" s="96">
        <f t="shared" si="26"/>
        <v>0</v>
      </c>
      <c r="T148" s="96">
        <f t="shared" si="26"/>
        <v>0</v>
      </c>
      <c r="U148" s="96">
        <f t="shared" si="26"/>
        <v>0</v>
      </c>
      <c r="V148" s="96">
        <f t="shared" si="26"/>
        <v>0</v>
      </c>
      <c r="W148" s="96">
        <f t="shared" si="26"/>
        <v>0</v>
      </c>
      <c r="X148" s="96">
        <f t="shared" si="26"/>
        <v>0</v>
      </c>
      <c r="Y148" s="96">
        <f t="shared" si="26"/>
        <v>0</v>
      </c>
      <c r="Z148" s="160"/>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1" t="s">
        <v>344</v>
      </c>
      <c r="E149" s="96">
        <f t="shared" si="26"/>
        <v>0</v>
      </c>
      <c r="F149" s="96">
        <f t="shared" si="26"/>
        <v>0</v>
      </c>
      <c r="G149" s="96">
        <f t="shared" si="26"/>
        <v>0</v>
      </c>
      <c r="H149" s="96">
        <f t="shared" ref="H149:Y149" si="27">H112-H111</f>
        <v>0</v>
      </c>
      <c r="I149" s="96">
        <f t="shared" si="27"/>
        <v>0</v>
      </c>
      <c r="J149" s="96">
        <f t="shared" si="27"/>
        <v>0</v>
      </c>
      <c r="K149" s="96">
        <f t="shared" si="27"/>
        <v>0</v>
      </c>
      <c r="L149" s="96">
        <f t="shared" si="27"/>
        <v>0</v>
      </c>
      <c r="M149" s="96">
        <f t="shared" si="27"/>
        <v>0</v>
      </c>
      <c r="N149" s="96">
        <f t="shared" si="27"/>
        <v>0</v>
      </c>
      <c r="O149" s="96">
        <f t="shared" si="27"/>
        <v>0</v>
      </c>
      <c r="P149" s="96">
        <f t="shared" si="27"/>
        <v>0</v>
      </c>
      <c r="Q149" s="96">
        <f t="shared" si="27"/>
        <v>0</v>
      </c>
      <c r="R149" s="96">
        <f t="shared" si="27"/>
        <v>0</v>
      </c>
      <c r="S149" s="96">
        <f t="shared" si="27"/>
        <v>0</v>
      </c>
      <c r="T149" s="96">
        <f t="shared" si="27"/>
        <v>0</v>
      </c>
      <c r="U149" s="96">
        <f t="shared" si="27"/>
        <v>0</v>
      </c>
      <c r="V149" s="96">
        <f t="shared" si="27"/>
        <v>0</v>
      </c>
      <c r="W149" s="96">
        <f t="shared" si="27"/>
        <v>0</v>
      </c>
      <c r="X149" s="96">
        <f t="shared" si="27"/>
        <v>0</v>
      </c>
      <c r="Y149" s="96">
        <f t="shared" si="27"/>
        <v>0</v>
      </c>
      <c r="Z149" s="160"/>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1" t="s">
        <v>347</v>
      </c>
      <c r="E150" s="96">
        <f t="shared" ref="E150:Y154" si="28">E113-E112</f>
        <v>0</v>
      </c>
      <c r="F150" s="96">
        <f t="shared" si="28"/>
        <v>0</v>
      </c>
      <c r="G150" s="96">
        <f t="shared" si="28"/>
        <v>0</v>
      </c>
      <c r="H150" s="96">
        <f t="shared" si="28"/>
        <v>0</v>
      </c>
      <c r="I150" s="96">
        <f t="shared" si="28"/>
        <v>0</v>
      </c>
      <c r="J150" s="96">
        <f t="shared" si="28"/>
        <v>0</v>
      </c>
      <c r="K150" s="96">
        <f t="shared" si="28"/>
        <v>0</v>
      </c>
      <c r="L150" s="96">
        <f t="shared" si="28"/>
        <v>0</v>
      </c>
      <c r="M150" s="96">
        <f t="shared" si="28"/>
        <v>0</v>
      </c>
      <c r="N150" s="96">
        <f t="shared" si="28"/>
        <v>0</v>
      </c>
      <c r="O150" s="96">
        <f t="shared" si="28"/>
        <v>0</v>
      </c>
      <c r="P150" s="96">
        <f t="shared" si="28"/>
        <v>0</v>
      </c>
      <c r="Q150" s="96">
        <f t="shared" si="28"/>
        <v>0</v>
      </c>
      <c r="R150" s="96">
        <f t="shared" si="28"/>
        <v>0</v>
      </c>
      <c r="S150" s="96">
        <f t="shared" si="28"/>
        <v>0</v>
      </c>
      <c r="T150" s="96">
        <f t="shared" si="28"/>
        <v>0</v>
      </c>
      <c r="U150" s="96">
        <f t="shared" si="28"/>
        <v>0</v>
      </c>
      <c r="V150" s="96">
        <f t="shared" si="28"/>
        <v>0</v>
      </c>
      <c r="W150" s="96">
        <f t="shared" si="28"/>
        <v>0</v>
      </c>
      <c r="X150" s="96">
        <f t="shared" si="28"/>
        <v>0</v>
      </c>
      <c r="Y150" s="96">
        <f t="shared" si="28"/>
        <v>0</v>
      </c>
      <c r="Z150" s="160"/>
    </row>
    <row r="151" spans="3:79">
      <c r="C151" s="21" t="s">
        <v>350</v>
      </c>
      <c r="E151" s="96">
        <f t="shared" si="28"/>
        <v>0</v>
      </c>
      <c r="F151" s="96">
        <f t="shared" si="28"/>
        <v>0</v>
      </c>
      <c r="G151" s="96">
        <f t="shared" si="28"/>
        <v>0</v>
      </c>
      <c r="H151" s="96">
        <f t="shared" si="28"/>
        <v>0</v>
      </c>
      <c r="I151" s="96">
        <f t="shared" si="28"/>
        <v>0</v>
      </c>
      <c r="J151" s="96">
        <f t="shared" si="28"/>
        <v>0</v>
      </c>
      <c r="K151" s="96">
        <f t="shared" si="28"/>
        <v>0</v>
      </c>
      <c r="L151" s="96">
        <f t="shared" si="28"/>
        <v>0</v>
      </c>
      <c r="M151" s="96">
        <f t="shared" si="28"/>
        <v>0</v>
      </c>
      <c r="N151" s="96">
        <f t="shared" si="28"/>
        <v>0</v>
      </c>
      <c r="O151" s="96">
        <f t="shared" si="28"/>
        <v>0</v>
      </c>
      <c r="P151" s="96">
        <f t="shared" si="28"/>
        <v>0</v>
      </c>
      <c r="Q151" s="96">
        <f t="shared" si="28"/>
        <v>0</v>
      </c>
      <c r="R151" s="96">
        <f t="shared" si="28"/>
        <v>0</v>
      </c>
      <c r="S151" s="96">
        <f t="shared" si="28"/>
        <v>0</v>
      </c>
      <c r="T151" s="96">
        <f t="shared" si="28"/>
        <v>0</v>
      </c>
      <c r="U151" s="96">
        <f t="shared" si="28"/>
        <v>0</v>
      </c>
      <c r="V151" s="96">
        <f t="shared" si="28"/>
        <v>0</v>
      </c>
      <c r="W151" s="96">
        <f t="shared" si="28"/>
        <v>0</v>
      </c>
      <c r="X151" s="96">
        <f t="shared" si="28"/>
        <v>0</v>
      </c>
      <c r="Y151" s="96">
        <f t="shared" si="28"/>
        <v>0</v>
      </c>
      <c r="Z151" s="160"/>
    </row>
    <row r="152" spans="3:79">
      <c r="C152" s="21" t="s">
        <v>353</v>
      </c>
      <c r="E152" s="96">
        <f t="shared" si="28"/>
        <v>0</v>
      </c>
      <c r="F152" s="96">
        <f t="shared" si="28"/>
        <v>0</v>
      </c>
      <c r="G152" s="96">
        <f t="shared" si="28"/>
        <v>0</v>
      </c>
      <c r="H152" s="96">
        <f t="shared" si="28"/>
        <v>0</v>
      </c>
      <c r="I152" s="96">
        <f t="shared" si="28"/>
        <v>0</v>
      </c>
      <c r="J152" s="96">
        <f t="shared" si="28"/>
        <v>0</v>
      </c>
      <c r="K152" s="96">
        <f t="shared" si="28"/>
        <v>0</v>
      </c>
      <c r="L152" s="96">
        <f t="shared" si="28"/>
        <v>0</v>
      </c>
      <c r="M152" s="96">
        <f t="shared" si="28"/>
        <v>0</v>
      </c>
      <c r="N152" s="96">
        <f t="shared" si="28"/>
        <v>0</v>
      </c>
      <c r="O152" s="96">
        <f t="shared" si="28"/>
        <v>0</v>
      </c>
      <c r="P152" s="96">
        <f t="shared" si="28"/>
        <v>0</v>
      </c>
      <c r="Q152" s="96">
        <f t="shared" si="28"/>
        <v>0</v>
      </c>
      <c r="R152" s="96">
        <f t="shared" si="28"/>
        <v>0</v>
      </c>
      <c r="S152" s="96">
        <f t="shared" si="28"/>
        <v>0</v>
      </c>
      <c r="T152" s="96">
        <f t="shared" si="28"/>
        <v>0</v>
      </c>
      <c r="U152" s="96">
        <f t="shared" si="28"/>
        <v>0</v>
      </c>
      <c r="V152" s="96">
        <f t="shared" si="28"/>
        <v>0</v>
      </c>
      <c r="W152" s="96">
        <f t="shared" si="28"/>
        <v>0</v>
      </c>
      <c r="X152" s="96">
        <f t="shared" si="28"/>
        <v>0</v>
      </c>
      <c r="Y152" s="96">
        <f t="shared" si="28"/>
        <v>0</v>
      </c>
      <c r="Z152" s="160"/>
    </row>
    <row r="153" spans="3:79">
      <c r="C153" s="21" t="s">
        <v>356</v>
      </c>
      <c r="E153" s="96">
        <f t="shared" si="28"/>
        <v>0</v>
      </c>
      <c r="F153" s="96">
        <f t="shared" si="28"/>
        <v>0</v>
      </c>
      <c r="G153" s="96">
        <f t="shared" si="28"/>
        <v>0</v>
      </c>
      <c r="H153" s="96">
        <f t="shared" si="28"/>
        <v>0</v>
      </c>
      <c r="I153" s="96">
        <f t="shared" si="28"/>
        <v>0</v>
      </c>
      <c r="J153" s="96">
        <f t="shared" si="28"/>
        <v>0</v>
      </c>
      <c r="K153" s="96">
        <f t="shared" si="28"/>
        <v>0</v>
      </c>
      <c r="L153" s="96">
        <f t="shared" si="28"/>
        <v>0</v>
      </c>
      <c r="M153" s="96">
        <f t="shared" si="28"/>
        <v>0</v>
      </c>
      <c r="N153" s="96">
        <f t="shared" si="28"/>
        <v>0</v>
      </c>
      <c r="O153" s="96">
        <f t="shared" si="28"/>
        <v>0</v>
      </c>
      <c r="P153" s="96">
        <f t="shared" si="28"/>
        <v>0</v>
      </c>
      <c r="Q153" s="96">
        <f t="shared" si="28"/>
        <v>0</v>
      </c>
      <c r="R153" s="96">
        <f t="shared" si="28"/>
        <v>0</v>
      </c>
      <c r="S153" s="96">
        <f t="shared" si="28"/>
        <v>0</v>
      </c>
      <c r="T153" s="96">
        <f t="shared" si="28"/>
        <v>0</v>
      </c>
      <c r="U153" s="96">
        <f t="shared" si="28"/>
        <v>0</v>
      </c>
      <c r="V153" s="96">
        <f t="shared" si="28"/>
        <v>0</v>
      </c>
      <c r="W153" s="96">
        <f t="shared" si="28"/>
        <v>0</v>
      </c>
      <c r="X153" s="96">
        <f t="shared" si="28"/>
        <v>0</v>
      </c>
      <c r="Y153" s="96">
        <f t="shared" si="28"/>
        <v>0</v>
      </c>
      <c r="Z153" s="160"/>
    </row>
    <row r="154" spans="3:79">
      <c r="C154" s="21" t="s">
        <v>359</v>
      </c>
      <c r="E154" s="96">
        <f t="shared" si="28"/>
        <v>0</v>
      </c>
      <c r="F154" s="96">
        <f t="shared" si="28"/>
        <v>0</v>
      </c>
      <c r="G154" s="96">
        <f t="shared" si="28"/>
        <v>0</v>
      </c>
      <c r="H154" s="96">
        <f t="shared" si="28"/>
        <v>0</v>
      </c>
      <c r="I154" s="96">
        <f t="shared" si="28"/>
        <v>0</v>
      </c>
      <c r="J154" s="96">
        <f t="shared" si="28"/>
        <v>0</v>
      </c>
      <c r="K154" s="96">
        <f t="shared" si="28"/>
        <v>0</v>
      </c>
      <c r="L154" s="96">
        <f t="shared" si="28"/>
        <v>0</v>
      </c>
      <c r="M154" s="96">
        <f t="shared" si="28"/>
        <v>0</v>
      </c>
      <c r="N154" s="96">
        <f t="shared" si="28"/>
        <v>0</v>
      </c>
      <c r="O154" s="96">
        <f t="shared" si="28"/>
        <v>0</v>
      </c>
      <c r="P154" s="96">
        <f t="shared" si="28"/>
        <v>0</v>
      </c>
      <c r="Q154" s="96">
        <f t="shared" si="28"/>
        <v>0</v>
      </c>
      <c r="R154" s="96">
        <f t="shared" si="28"/>
        <v>0</v>
      </c>
      <c r="S154" s="96">
        <f t="shared" si="28"/>
        <v>0</v>
      </c>
      <c r="T154" s="96">
        <f t="shared" si="28"/>
        <v>0</v>
      </c>
      <c r="U154" s="96">
        <f t="shared" si="28"/>
        <v>0</v>
      </c>
      <c r="V154" s="96">
        <f t="shared" si="28"/>
        <v>0</v>
      </c>
      <c r="W154" s="96">
        <f t="shared" si="28"/>
        <v>0</v>
      </c>
      <c r="X154" s="96">
        <f t="shared" si="28"/>
        <v>0</v>
      </c>
      <c r="Y154" s="96">
        <f t="shared" si="28"/>
        <v>0</v>
      </c>
      <c r="Z154" s="160"/>
    </row>
    <row r="155" spans="3:79">
      <c r="E155" s="47"/>
      <c r="Z155" s="161"/>
    </row>
    <row r="156" spans="3:79" ht="15">
      <c r="C156" s="97" t="s">
        <v>72</v>
      </c>
      <c r="D156" s="98"/>
      <c r="E156" s="98">
        <f t="shared" ref="E156:X156" si="29">SUM(E123:E154)</f>
        <v>0.18760863031620717</v>
      </c>
      <c r="F156" s="98">
        <f t="shared" si="29"/>
        <v>0.29802275230908787</v>
      </c>
      <c r="G156" s="98">
        <f t="shared" si="29"/>
        <v>0.60097811239270493</v>
      </c>
      <c r="H156" s="98">
        <f t="shared" si="29"/>
        <v>1.0584830603994724</v>
      </c>
      <c r="I156" s="98">
        <f t="shared" si="29"/>
        <v>1.6580748874847604</v>
      </c>
      <c r="J156" s="98">
        <f t="shared" si="29"/>
        <v>2.334679562025793</v>
      </c>
      <c r="K156" s="98">
        <f t="shared" si="29"/>
        <v>2.9841157904637114</v>
      </c>
      <c r="L156" s="98">
        <f t="shared" si="29"/>
        <v>3.4993702827364732</v>
      </c>
      <c r="M156" s="98">
        <f t="shared" si="29"/>
        <v>3.7854785093238643</v>
      </c>
      <c r="N156" s="98">
        <f t="shared" si="29"/>
        <v>3.8040240774190512</v>
      </c>
      <c r="O156" s="98">
        <f t="shared" si="29"/>
        <v>3.5708700357918559</v>
      </c>
      <c r="P156" s="98">
        <f t="shared" si="29"/>
        <v>3.1425976229423678</v>
      </c>
      <c r="Q156" s="98">
        <f t="shared" si="29"/>
        <v>2.6051519803925984</v>
      </c>
      <c r="R156" s="98">
        <f t="shared" si="29"/>
        <v>2.0410666088279252</v>
      </c>
      <c r="S156" s="98">
        <f t="shared" si="29"/>
        <v>1.5139162829445547</v>
      </c>
      <c r="T156" s="98">
        <f t="shared" si="29"/>
        <v>1.0669413490497028</v>
      </c>
      <c r="U156" s="98">
        <f t="shared" si="29"/>
        <v>0.71572114451120883</v>
      </c>
      <c r="V156" s="98">
        <f t="shared" si="29"/>
        <v>0.45801198331969095</v>
      </c>
      <c r="W156" s="98">
        <f t="shared" si="29"/>
        <v>0.28019346930948386</v>
      </c>
      <c r="X156" s="98">
        <f t="shared" si="29"/>
        <v>0.16423195272242727</v>
      </c>
      <c r="Y156" s="98"/>
      <c r="Z156" s="162"/>
    </row>
    <row r="157" spans="3:79" ht="15">
      <c r="C157" s="97" t="s">
        <v>73</v>
      </c>
      <c r="D157" s="98"/>
      <c r="E157" s="98">
        <f t="shared" ref="E157:X157" si="30">D157+E156</f>
        <v>0.18760863031620717</v>
      </c>
      <c r="F157" s="98">
        <f t="shared" si="30"/>
        <v>0.48563138262529504</v>
      </c>
      <c r="G157" s="98">
        <f t="shared" si="30"/>
        <v>1.0866094950180001</v>
      </c>
      <c r="H157" s="98">
        <f t="shared" si="30"/>
        <v>2.1450925554174725</v>
      </c>
      <c r="I157" s="98">
        <f t="shared" si="30"/>
        <v>3.8031674429022329</v>
      </c>
      <c r="J157" s="98">
        <f t="shared" si="30"/>
        <v>6.1378470049280258</v>
      </c>
      <c r="K157" s="98">
        <f t="shared" si="30"/>
        <v>9.1219627953917382</v>
      </c>
      <c r="L157" s="98">
        <f t="shared" si="30"/>
        <v>12.621333078128211</v>
      </c>
      <c r="M157" s="98">
        <f t="shared" si="30"/>
        <v>16.406811587452076</v>
      </c>
      <c r="N157" s="98">
        <f t="shared" si="30"/>
        <v>20.210835664871126</v>
      </c>
      <c r="O157" s="98">
        <f t="shared" si="30"/>
        <v>23.781705700662982</v>
      </c>
      <c r="P157" s="98">
        <f t="shared" si="30"/>
        <v>26.924303323605351</v>
      </c>
      <c r="Q157" s="98">
        <f t="shared" si="30"/>
        <v>29.529455303997949</v>
      </c>
      <c r="R157" s="98">
        <f t="shared" si="30"/>
        <v>31.570521912825875</v>
      </c>
      <c r="S157" s="98">
        <f t="shared" si="30"/>
        <v>33.084438195770431</v>
      </c>
      <c r="T157" s="98">
        <f t="shared" si="30"/>
        <v>34.151379544820131</v>
      </c>
      <c r="U157" s="98">
        <f t="shared" si="30"/>
        <v>34.867100689331338</v>
      </c>
      <c r="V157" s="98">
        <f t="shared" si="30"/>
        <v>35.325112672651031</v>
      </c>
      <c r="W157" s="98">
        <f t="shared" si="30"/>
        <v>35.605306141960511</v>
      </c>
      <c r="X157" s="98">
        <f t="shared" si="30"/>
        <v>35.769538094682936</v>
      </c>
      <c r="Y157" s="98">
        <f>SUM(Y123:Y154)</f>
        <v>31.395155521232557</v>
      </c>
      <c r="Z157" s="162"/>
      <c r="AA157" s="21">
        <f>(Y157-X157)/Y157</f>
        <v>-0.13933304361215801</v>
      </c>
    </row>
    <row r="159" spans="3:79">
      <c r="C159" s="163" t="s">
        <v>411</v>
      </c>
      <c r="D159" s="164" t="str">
        <f>D35</f>
        <v>Retro3Slow</v>
      </c>
      <c r="E159" s="45">
        <f>E35</f>
        <v>5.5320496977002724E-3</v>
      </c>
      <c r="F159" s="45">
        <f t="shared" ref="F159:X159" si="31">F35</f>
        <v>8.6958686465615706E-3</v>
      </c>
      <c r="G159" s="45">
        <f t="shared" si="31"/>
        <v>1.7391737293123145E-2</v>
      </c>
      <c r="H159" s="45">
        <f t="shared" si="31"/>
        <v>3.0435540262965514E-2</v>
      </c>
      <c r="I159" s="45">
        <f t="shared" si="31"/>
        <v>4.7344173742390784E-2</v>
      </c>
      <c r="J159" s="45">
        <f t="shared" si="31"/>
        <v>6.6281843239347063E-2</v>
      </c>
      <c r="K159" s="45">
        <f t="shared" si="31"/>
        <v>8.4358709577350838E-2</v>
      </c>
      <c r="L159" s="45">
        <f t="shared" si="31"/>
        <v>9.8418494506909315E-2</v>
      </c>
      <c r="M159" s="45">
        <f t="shared" si="31"/>
        <v>0.10598914793051767</v>
      </c>
      <c r="N159" s="45">
        <f t="shared" si="31"/>
        <v>0.10598914793051767</v>
      </c>
      <c r="O159" s="45">
        <f t="shared" si="31"/>
        <v>9.8923204735149928E-2</v>
      </c>
      <c r="P159" s="45">
        <f t="shared" si="31"/>
        <v>8.655780414325609E-2</v>
      </c>
      <c r="Q159" s="45">
        <f t="shared" si="31"/>
        <v>7.1282897529740263E-2</v>
      </c>
      <c r="R159" s="45">
        <f t="shared" si="31"/>
        <v>5.5442253634242489E-2</v>
      </c>
      <c r="S159" s="45">
        <f t="shared" si="31"/>
        <v>4.0852186888389319E-2</v>
      </c>
      <c r="T159" s="45">
        <f t="shared" si="31"/>
        <v>2.8596530821872412E-2</v>
      </c>
      <c r="U159" s="45">
        <f t="shared" si="31"/>
        <v>1.9064353881248275E-2</v>
      </c>
      <c r="V159" s="45">
        <f t="shared" si="31"/>
        <v>1.2131861560794377E-2</v>
      </c>
      <c r="W159" s="45">
        <f t="shared" si="31"/>
        <v>7.3846113848314854E-3</v>
      </c>
      <c r="X159" s="45">
        <f t="shared" si="31"/>
        <v>4.3076899744848296E-3</v>
      </c>
    </row>
  </sheetData>
  <mergeCells count="1">
    <mergeCell ref="B1:S5"/>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2" t="s">
        <v>254</v>
      </c>
      <c r="B1" s="54"/>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85"/>
      <c r="B2" s="86"/>
      <c r="C2" s="87"/>
      <c r="D2" s="87"/>
      <c r="E2" s="87"/>
      <c r="F2" s="87"/>
      <c r="G2" s="87"/>
      <c r="H2" s="87"/>
      <c r="I2" s="87"/>
      <c r="J2" s="87"/>
      <c r="K2" s="87"/>
      <c r="L2" s="87"/>
      <c r="M2" s="87"/>
      <c r="N2" s="87"/>
      <c r="O2" s="88" t="s">
        <v>363</v>
      </c>
      <c r="P2" s="89"/>
      <c r="Q2" s="89"/>
      <c r="R2" s="89"/>
      <c r="S2" s="89"/>
      <c r="T2" s="89"/>
      <c r="U2" s="89"/>
      <c r="V2" s="89"/>
      <c r="W2" s="89"/>
      <c r="X2" s="89"/>
      <c r="Y2" s="89"/>
      <c r="Z2" s="78"/>
      <c r="AA2" s="87"/>
      <c r="AB2" s="88" t="s">
        <v>364</v>
      </c>
      <c r="AC2" s="89"/>
      <c r="AD2" s="89"/>
      <c r="AE2" s="89"/>
      <c r="AF2" s="89"/>
      <c r="AG2" s="89"/>
      <c r="AH2" s="89"/>
      <c r="AI2" s="89"/>
      <c r="AJ2" s="89"/>
      <c r="AK2" s="89"/>
      <c r="AL2" s="89"/>
      <c r="AM2" s="78"/>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0" t="s">
        <v>147</v>
      </c>
      <c r="B3" s="71" t="s">
        <v>148</v>
      </c>
      <c r="C3" s="72" t="s">
        <v>49</v>
      </c>
      <c r="D3" s="72" t="s">
        <v>231</v>
      </c>
      <c r="E3" s="72" t="s">
        <v>232</v>
      </c>
      <c r="F3" s="72" t="s">
        <v>233</v>
      </c>
      <c r="G3" s="72" t="s">
        <v>234</v>
      </c>
      <c r="H3" s="72" t="s">
        <v>235</v>
      </c>
      <c r="I3" s="72" t="s">
        <v>236</v>
      </c>
      <c r="J3" s="72" t="s">
        <v>237</v>
      </c>
      <c r="K3" s="72" t="s">
        <v>48</v>
      </c>
      <c r="L3" s="72" t="s">
        <v>210</v>
      </c>
      <c r="M3" s="72" t="s">
        <v>238</v>
      </c>
      <c r="N3" s="72" t="s">
        <v>365</v>
      </c>
      <c r="O3" s="72" t="s">
        <v>239</v>
      </c>
      <c r="P3" s="72" t="s">
        <v>240</v>
      </c>
      <c r="Q3" s="72" t="s">
        <v>241</v>
      </c>
      <c r="R3" s="72" t="s">
        <v>242</v>
      </c>
      <c r="S3" s="72" t="s">
        <v>243</v>
      </c>
      <c r="T3" s="72" t="s">
        <v>244</v>
      </c>
      <c r="U3" s="72" t="s">
        <v>245</v>
      </c>
      <c r="V3" s="72" t="s">
        <v>246</v>
      </c>
      <c r="W3" s="72" t="s">
        <v>247</v>
      </c>
      <c r="X3" s="72" t="s">
        <v>248</v>
      </c>
      <c r="Y3" s="72" t="s">
        <v>249</v>
      </c>
      <c r="Z3" s="72" t="s">
        <v>250</v>
      </c>
      <c r="AA3" s="72"/>
      <c r="AB3" s="72" t="s">
        <v>239</v>
      </c>
      <c r="AC3" s="72" t="s">
        <v>240</v>
      </c>
      <c r="AD3" s="72" t="s">
        <v>241</v>
      </c>
      <c r="AE3" s="72" t="s">
        <v>242</v>
      </c>
      <c r="AF3" s="72" t="s">
        <v>243</v>
      </c>
      <c r="AG3" s="72" t="s">
        <v>244</v>
      </c>
      <c r="AH3" s="72" t="s">
        <v>245</v>
      </c>
      <c r="AI3" s="72" t="s">
        <v>246</v>
      </c>
      <c r="AJ3" s="72" t="s">
        <v>247</v>
      </c>
      <c r="AK3" s="72" t="s">
        <v>248</v>
      </c>
      <c r="AL3" s="72" t="s">
        <v>249</v>
      </c>
      <c r="AM3" s="72" t="s">
        <v>250</v>
      </c>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499</v>
      </c>
      <c r="B4" s="21"/>
      <c r="C4" s="46">
        <v>3.1206646337482171</v>
      </c>
      <c r="D4" s="46">
        <v>1.5350898074656512</v>
      </c>
      <c r="E4" s="46">
        <v>0.30701796149313026</v>
      </c>
      <c r="F4" s="46">
        <v>1.8421077689587815</v>
      </c>
      <c r="G4" s="46">
        <v>1.9486711567197055</v>
      </c>
      <c r="H4" s="46">
        <v>2.0768342282177223</v>
      </c>
      <c r="I4" s="46">
        <v>5170.9702739499453</v>
      </c>
      <c r="J4" s="46">
        <v>20.463354370436495</v>
      </c>
      <c r="K4" s="46">
        <v>35.274304532197974</v>
      </c>
      <c r="L4" s="74">
        <v>1.0657694711886434</v>
      </c>
      <c r="M4" s="46">
        <v>2.9646594567065507E-2</v>
      </c>
      <c r="N4" s="46">
        <v>5.8664241527817845E-4</v>
      </c>
      <c r="O4" s="46">
        <v>0.19568169407658872</v>
      </c>
      <c r="P4" s="46">
        <v>0.17594958531405469</v>
      </c>
      <c r="Q4" s="46">
        <v>0.20247274037975979</v>
      </c>
      <c r="R4" s="46">
        <v>0.18836463444936466</v>
      </c>
      <c r="S4" s="46">
        <v>0.19230913570000541</v>
      </c>
      <c r="T4" s="46">
        <v>0.19036001232901426</v>
      </c>
      <c r="U4" s="46">
        <v>0.18084526119067729</v>
      </c>
      <c r="V4" s="46">
        <v>0.18843389477431979</v>
      </c>
      <c r="W4" s="46">
        <v>0.17605749082772273</v>
      </c>
      <c r="X4" s="46">
        <v>0.20073899394096531</v>
      </c>
      <c r="Y4" s="46">
        <v>0.1776430956415771</v>
      </c>
      <c r="Z4" s="46">
        <v>0.19340689259114657</v>
      </c>
      <c r="AA4" s="46"/>
      <c r="AB4" s="46">
        <v>8.3078557232137598E-2</v>
      </c>
      <c r="AC4" s="46">
        <v>7.1378657975795234E-2</v>
      </c>
      <c r="AD4" s="46">
        <v>6.8467160696649237E-2</v>
      </c>
      <c r="AE4" s="46">
        <v>7.1491130491402335E-2</v>
      </c>
      <c r="AF4" s="46">
        <v>7.0142384333274382E-2</v>
      </c>
      <c r="AG4" s="46">
        <v>6.1547997113734508E-2</v>
      </c>
      <c r="AH4" s="46">
        <v>7.2265172338293007E-2</v>
      </c>
      <c r="AI4" s="46">
        <v>5.9264750934301585E-2</v>
      </c>
      <c r="AJ4" s="46">
        <v>7.2961336909071098E-2</v>
      </c>
      <c r="AK4" s="46">
        <v>6.5530661979119512E-2</v>
      </c>
      <c r="AL4" s="46">
        <v>7.862332851587292E-2</v>
      </c>
      <c r="AM4" s="41">
        <v>8.3650064013369357E-2</v>
      </c>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1"/>
      <c r="CE4" s="41"/>
      <c r="CF4" s="41"/>
      <c r="CG4" s="41"/>
      <c r="CH4" s="41"/>
      <c r="CI4" s="41"/>
      <c r="CJ4" s="41"/>
      <c r="CK4" s="41"/>
      <c r="CL4" s="41"/>
      <c r="CM4" s="41"/>
      <c r="CN4" s="41"/>
      <c r="CO4" s="41"/>
      <c r="CP4" s="41"/>
      <c r="CQ4" s="41"/>
      <c r="CR4" s="41"/>
      <c r="CS4" s="41"/>
      <c r="CT4" s="41"/>
      <c r="CU4" s="41"/>
      <c r="CV4" s="41"/>
      <c r="CW4" s="4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502</v>
      </c>
      <c r="B5" s="21"/>
      <c r="C5" s="46">
        <v>4.0110508252772741</v>
      </c>
      <c r="D5" s="46">
        <v>2.6019901244500878</v>
      </c>
      <c r="E5" s="46">
        <v>0.52039802489001763</v>
      </c>
      <c r="F5" s="46">
        <v>3.1223881493401056</v>
      </c>
      <c r="G5" s="46">
        <v>3.3030139871467146</v>
      </c>
      <c r="H5" s="46">
        <v>2.6693953444947103</v>
      </c>
      <c r="I5" s="46">
        <v>6819.1906260196884</v>
      </c>
      <c r="J5" s="46">
        <v>30.387959933787911</v>
      </c>
      <c r="K5" s="46">
        <v>49.919824778251396</v>
      </c>
      <c r="L5" s="82">
        <v>0.80816955510401844</v>
      </c>
      <c r="M5" s="46">
        <v>3.8105343431941233E-2</v>
      </c>
      <c r="N5" s="46">
        <v>7.5402288297731932E-4</v>
      </c>
      <c r="O5" s="46">
        <v>0.2515134795419619</v>
      </c>
      <c r="P5" s="46">
        <v>0.22615141715291226</v>
      </c>
      <c r="Q5" s="46">
        <v>0.26024214316837457</v>
      </c>
      <c r="R5" s="46">
        <v>0.24210872078032303</v>
      </c>
      <c r="S5" s="46">
        <v>0.24717866479980793</v>
      </c>
      <c r="T5" s="46">
        <v>0.24467341869895051</v>
      </c>
      <c r="U5" s="46">
        <v>0.23244392438129435</v>
      </c>
      <c r="V5" s="46">
        <v>0.24219774242031789</v>
      </c>
      <c r="W5" s="46">
        <v>0.22629011020405573</v>
      </c>
      <c r="X5" s="46">
        <v>0.25801372521889582</v>
      </c>
      <c r="Y5" s="46">
        <v>0.22832811884759757</v>
      </c>
      <c r="Z5" s="46">
        <v>0.24858963303924894</v>
      </c>
      <c r="AA5" s="46"/>
      <c r="AB5" s="46">
        <v>0.10678248214982551</v>
      </c>
      <c r="AC5" s="46">
        <v>9.1744374542778062E-2</v>
      </c>
      <c r="AD5" s="46">
        <v>8.8002170578270492E-2</v>
      </c>
      <c r="AE5" s="46">
        <v>9.1888937650158486E-2</v>
      </c>
      <c r="AF5" s="46">
        <v>9.015536803420432E-2</v>
      </c>
      <c r="AG5" s="46">
        <v>7.9108835325470708E-2</v>
      </c>
      <c r="AH5" s="46">
        <v>9.2883828659975493E-2</v>
      </c>
      <c r="AI5" s="46">
        <v>7.6174134693661466E-2</v>
      </c>
      <c r="AJ5" s="46">
        <v>9.3778622495221536E-2</v>
      </c>
      <c r="AK5" s="46">
        <v>8.4227831779735071E-2</v>
      </c>
      <c r="AL5" s="46">
        <v>0.10105609020564896</v>
      </c>
      <c r="AM5" s="41">
        <v>0.10751705090858313</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496</v>
      </c>
      <c r="B6" s="21"/>
      <c r="C6" s="46">
        <v>3.8708232647174103</v>
      </c>
      <c r="D6" s="46">
        <v>2.5893796189363933</v>
      </c>
      <c r="E6" s="46">
        <v>0.51787592378727865</v>
      </c>
      <c r="F6" s="46">
        <v>3.1072555427236721</v>
      </c>
      <c r="G6" s="46">
        <v>3.2870059801580154</v>
      </c>
      <c r="H6" s="46">
        <v>2.576072468860874</v>
      </c>
      <c r="I6" s="46">
        <v>7031.981749816865</v>
      </c>
      <c r="J6" s="46">
        <v>31.669261895881331</v>
      </c>
      <c r="K6" s="46">
        <v>51.810613657201095</v>
      </c>
      <c r="L6" s="82">
        <v>0.78371395866369409</v>
      </c>
      <c r="M6" s="46">
        <v>3.6773169000222934E-2</v>
      </c>
      <c r="N6" s="46">
        <v>7.2766201294797593E-4</v>
      </c>
      <c r="O6" s="46">
        <v>0.24272049156439013</v>
      </c>
      <c r="P6" s="46">
        <v>0.21824509461402578</v>
      </c>
      <c r="Q6" s="46">
        <v>0.25114399844744617</v>
      </c>
      <c r="R6" s="46">
        <v>0.2336445260383013</v>
      </c>
      <c r="S6" s="46">
        <v>0.23853722326810528</v>
      </c>
      <c r="T6" s="46">
        <v>0.23611956133524478</v>
      </c>
      <c r="U6" s="46">
        <v>0.22431761386995921</v>
      </c>
      <c r="V6" s="46">
        <v>0.23373043545460284</v>
      </c>
      <c r="W6" s="46">
        <v>0.21837893891378821</v>
      </c>
      <c r="X6" s="46">
        <v>0.24899348666933627</v>
      </c>
      <c r="Y6" s="46">
        <v>0.22034569815338764</v>
      </c>
      <c r="Z6" s="46">
        <v>0.23989886362743135</v>
      </c>
      <c r="AA6" s="46"/>
      <c r="AB6" s="46">
        <v>0.10304933399622113</v>
      </c>
      <c r="AC6" s="46">
        <v>8.8536963219004852E-2</v>
      </c>
      <c r="AD6" s="46">
        <v>8.4925587846783723E-2</v>
      </c>
      <c r="AE6" s="46">
        <v>8.8676472356047351E-2</v>
      </c>
      <c r="AF6" s="46">
        <v>8.70035088627516E-2</v>
      </c>
      <c r="AG6" s="46">
        <v>7.6343166307637753E-2</v>
      </c>
      <c r="AH6" s="46">
        <v>8.9636581672635635E-2</v>
      </c>
      <c r="AI6" s="46">
        <v>7.3511063705247306E-2</v>
      </c>
      <c r="AJ6" s="46">
        <v>9.0500093242414023E-2</v>
      </c>
      <c r="AK6" s="46">
        <v>8.1283201084136156E-2</v>
      </c>
      <c r="AL6" s="46">
        <v>9.75231384614446E-2</v>
      </c>
      <c r="AM6" s="41">
        <v>0.10375822200706726</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501</v>
      </c>
      <c r="B7" s="21"/>
      <c r="C7" s="46">
        <v>3.5693818331159219</v>
      </c>
      <c r="D7" s="46">
        <v>2.6640343808401963</v>
      </c>
      <c r="E7" s="46">
        <v>0.53280687616803923</v>
      </c>
      <c r="F7" s="46">
        <v>3.1968412570082356</v>
      </c>
      <c r="G7" s="46">
        <v>3.381774104163668</v>
      </c>
      <c r="H7" s="46">
        <v>2.3754601133444844</v>
      </c>
      <c r="I7" s="46">
        <v>7845.7085066030968</v>
      </c>
      <c r="J7" s="46">
        <v>36.569041884222855</v>
      </c>
      <c r="K7" s="46">
        <v>59.041110281213108</v>
      </c>
      <c r="L7" s="82">
        <v>0.70243015653227647</v>
      </c>
      <c r="M7" s="46">
        <v>3.3909448300549025E-2</v>
      </c>
      <c r="N7" s="46">
        <v>6.7099513257025021E-4</v>
      </c>
      <c r="O7" s="46">
        <v>0.22381856619799695</v>
      </c>
      <c r="P7" s="46">
        <v>0.2012491975499274</v>
      </c>
      <c r="Q7" s="46">
        <v>0.23158609015435153</v>
      </c>
      <c r="R7" s="46">
        <v>0.21544939399576959</v>
      </c>
      <c r="S7" s="46">
        <v>0.21996107107650398</v>
      </c>
      <c r="T7" s="46">
        <v>0.21773168523488556</v>
      </c>
      <c r="U7" s="46">
        <v>0.20684881769041391</v>
      </c>
      <c r="V7" s="46">
        <v>0.21552861319253205</v>
      </c>
      <c r="W7" s="46">
        <v>0.20137261868785244</v>
      </c>
      <c r="X7" s="46">
        <v>0.22960305007534454</v>
      </c>
      <c r="Y7" s="46">
        <v>0.20318621600807305</v>
      </c>
      <c r="Z7" s="46">
        <v>0.22121667331650205</v>
      </c>
      <c r="AA7" s="46"/>
      <c r="AB7" s="46">
        <v>9.502433862933278E-2</v>
      </c>
      <c r="AC7" s="46">
        <v>8.164212273748428E-2</v>
      </c>
      <c r="AD7" s="46">
        <v>7.8311984220527375E-2</v>
      </c>
      <c r="AE7" s="46">
        <v>8.1770767561920504E-2</v>
      </c>
      <c r="AF7" s="46">
        <v>8.0228086563057605E-2</v>
      </c>
      <c r="AG7" s="46">
        <v>7.0397921130848473E-2</v>
      </c>
      <c r="AH7" s="46">
        <v>8.2656108100113659E-2</v>
      </c>
      <c r="AI7" s="46">
        <v>6.7786369301387525E-2</v>
      </c>
      <c r="AJ7" s="46">
        <v>8.3452373467728547E-2</v>
      </c>
      <c r="AK7" s="46">
        <v>7.4953249333744768E-2</v>
      </c>
      <c r="AL7" s="46">
        <v>8.9928497099218963E-2</v>
      </c>
      <c r="AM7" s="41">
        <v>9.5678021790403842E-2</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493</v>
      </c>
      <c r="B8" s="21"/>
      <c r="C8" s="46">
        <v>3.2898709954990135</v>
      </c>
      <c r="D8" s="46">
        <v>2.7765996403457835</v>
      </c>
      <c r="E8" s="46">
        <v>0.55531992806915675</v>
      </c>
      <c r="F8" s="46">
        <v>3.3319195684149401</v>
      </c>
      <c r="G8" s="46">
        <v>3.5246665091424658</v>
      </c>
      <c r="H8" s="46">
        <v>2.1894427924049467</v>
      </c>
      <c r="I8" s="46">
        <v>8871.9635083708345</v>
      </c>
      <c r="J8" s="46">
        <v>42.74854093431729</v>
      </c>
      <c r="K8" s="46">
        <v>68.160059933259987</v>
      </c>
      <c r="L8" s="82">
        <v>0.62117729059638815</v>
      </c>
      <c r="M8" s="46">
        <v>3.1254070215279886E-2</v>
      </c>
      <c r="N8" s="46">
        <v>6.1845090493914368E-4</v>
      </c>
      <c r="O8" s="46">
        <v>0.20629180166644623</v>
      </c>
      <c r="P8" s="46">
        <v>0.18548979314689501</v>
      </c>
      <c r="Q8" s="46">
        <v>0.21345106704225139</v>
      </c>
      <c r="R8" s="46">
        <v>0.19857800186251529</v>
      </c>
      <c r="S8" s="46">
        <v>0.2027363789325326</v>
      </c>
      <c r="T8" s="46">
        <v>0.20068157164067332</v>
      </c>
      <c r="U8" s="46">
        <v>0.19065091872754408</v>
      </c>
      <c r="V8" s="46">
        <v>0.19865101756940814</v>
      </c>
      <c r="W8" s="46">
        <v>0.18560354943324239</v>
      </c>
      <c r="X8" s="46">
        <v>0.21162331469076309</v>
      </c>
      <c r="Y8" s="46">
        <v>0.1872751277345473</v>
      </c>
      <c r="Z8" s="46">
        <v>0.20389365758311823</v>
      </c>
      <c r="AA8" s="46"/>
      <c r="AB8" s="46">
        <v>8.7583181105120381E-2</v>
      </c>
      <c r="AC8" s="46">
        <v>7.5248898594452246E-2</v>
      </c>
      <c r="AD8" s="46">
        <v>7.2179536270621861E-2</v>
      </c>
      <c r="AE8" s="46">
        <v>7.536746951132843E-2</v>
      </c>
      <c r="AF8" s="46">
        <v>7.3945592639994659E-2</v>
      </c>
      <c r="AG8" s="46">
        <v>6.4885206935013803E-2</v>
      </c>
      <c r="AH8" s="46">
        <v>7.6183480880781321E-2</v>
      </c>
      <c r="AI8" s="46">
        <v>6.2478160275764749E-2</v>
      </c>
      <c r="AJ8" s="46">
        <v>7.6917392370253357E-2</v>
      </c>
      <c r="AK8" s="46">
        <v>6.9083816898970682E-2</v>
      </c>
      <c r="AL8" s="46">
        <v>8.2886384283877568E-2</v>
      </c>
      <c r="AM8" s="41">
        <v>8.8185675702896843E-2</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487</v>
      </c>
      <c r="B9" s="21"/>
      <c r="C9" s="46">
        <v>3.4936576006482394</v>
      </c>
      <c r="D9" s="46">
        <v>2.9802280649726671</v>
      </c>
      <c r="E9" s="46">
        <v>0.5960456129945334</v>
      </c>
      <c r="F9" s="46">
        <v>3.5762736779672006</v>
      </c>
      <c r="G9" s="46">
        <v>3.7831561661181601</v>
      </c>
      <c r="H9" s="46">
        <v>2.3250648622195618</v>
      </c>
      <c r="I9" s="46">
        <v>8967.1516216070559</v>
      </c>
      <c r="J9" s="46">
        <v>43.321707305550866</v>
      </c>
      <c r="K9" s="46">
        <v>69.005868831223253</v>
      </c>
      <c r="L9" s="82">
        <v>0.61458336905115818</v>
      </c>
      <c r="M9" s="46">
        <v>3.3190061284528893E-2</v>
      </c>
      <c r="N9" s="46">
        <v>6.5676000901691563E-4</v>
      </c>
      <c r="O9" s="46">
        <v>0.21907026805289065</v>
      </c>
      <c r="P9" s="46">
        <v>0.19697970727634079</v>
      </c>
      <c r="Q9" s="46">
        <v>0.22667300443053562</v>
      </c>
      <c r="R9" s="46">
        <v>0.21087864736267128</v>
      </c>
      <c r="S9" s="46">
        <v>0.21529460947088269</v>
      </c>
      <c r="T9" s="46">
        <v>0.21311251992302713</v>
      </c>
      <c r="U9" s="46">
        <v>0.20246053179420298</v>
      </c>
      <c r="V9" s="46">
        <v>0.21095618592868251</v>
      </c>
      <c r="W9" s="46">
        <v>0.19710051004184825</v>
      </c>
      <c r="X9" s="46">
        <v>0.2247320344339564</v>
      </c>
      <c r="Y9" s="46">
        <v>0.19887563199812627</v>
      </c>
      <c r="Z9" s="46">
        <v>0.21652357418081145</v>
      </c>
      <c r="AA9" s="46"/>
      <c r="AB9" s="46">
        <v>9.30084026928365E-2</v>
      </c>
      <c r="AC9" s="46">
        <v>7.9910089749595334E-2</v>
      </c>
      <c r="AD9" s="46">
        <v>7.6650599931768343E-2</v>
      </c>
      <c r="AE9" s="46">
        <v>8.003600538140189E-2</v>
      </c>
      <c r="AF9" s="46">
        <v>7.8526052272140934E-2</v>
      </c>
      <c r="AG9" s="46">
        <v>6.8904433240173493E-2</v>
      </c>
      <c r="AH9" s="46">
        <v>8.0902563470459127E-2</v>
      </c>
      <c r="AI9" s="46">
        <v>6.6348285334159651E-2</v>
      </c>
      <c r="AJ9" s="46">
        <v>8.1681936113612921E-2</v>
      </c>
      <c r="AK9" s="46">
        <v>7.3363120414474195E-2</v>
      </c>
      <c r="AL9" s="46">
        <v>8.8020669150796343E-2</v>
      </c>
      <c r="AM9" s="41">
        <v>9.3648218002844411E-2</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495</v>
      </c>
      <c r="B10" s="21"/>
      <c r="C10" s="46">
        <v>5.2756256434953483</v>
      </c>
      <c r="D10" s="46">
        <v>4.5138409239404318</v>
      </c>
      <c r="E10" s="46">
        <v>0.9027681847880864</v>
      </c>
      <c r="F10" s="46">
        <v>5.416609108728518</v>
      </c>
      <c r="G10" s="46">
        <v>5.7299524573258962</v>
      </c>
      <c r="H10" s="46">
        <v>3.5109828185909064</v>
      </c>
      <c r="I10" s="46">
        <v>8994.09833049191</v>
      </c>
      <c r="J10" s="46">
        <v>43.483964407022029</v>
      </c>
      <c r="K10" s="46">
        <v>69.24530803608566</v>
      </c>
      <c r="L10" s="82">
        <v>0.6127420506084692</v>
      </c>
      <c r="M10" s="46">
        <v>5.0118917889765094E-2</v>
      </c>
      <c r="N10" s="46">
        <v>9.9174571215822306E-4</v>
      </c>
      <c r="O10" s="46">
        <v>0.33080881299094289</v>
      </c>
      <c r="P10" s="46">
        <v>0.29745078474846859</v>
      </c>
      <c r="Q10" s="46">
        <v>0.34228938595470343</v>
      </c>
      <c r="R10" s="46">
        <v>0.31843899055411057</v>
      </c>
      <c r="S10" s="46">
        <v>0.32510734950676273</v>
      </c>
      <c r="T10" s="46">
        <v>0.32181226770683652</v>
      </c>
      <c r="U10" s="46">
        <v>0.30572714771219084</v>
      </c>
      <c r="V10" s="46">
        <v>0.31855607828678734</v>
      </c>
      <c r="W10" s="46">
        <v>0.29763320393213388</v>
      </c>
      <c r="X10" s="46">
        <v>0.33935840866451095</v>
      </c>
      <c r="Y10" s="46">
        <v>0.30031374106065339</v>
      </c>
      <c r="Z10" s="46">
        <v>0.32696315751080063</v>
      </c>
      <c r="AA10" s="46"/>
      <c r="AB10" s="46">
        <v>0.14044808346869081</v>
      </c>
      <c r="AC10" s="46">
        <v>0.12066887109336577</v>
      </c>
      <c r="AD10" s="46">
        <v>0.11574685238596599</v>
      </c>
      <c r="AE10" s="46">
        <v>0.12085901100173925</v>
      </c>
      <c r="AF10" s="46">
        <v>0.11857889421461776</v>
      </c>
      <c r="AG10" s="46">
        <v>0.10404969132777162</v>
      </c>
      <c r="AH10" s="46">
        <v>0.1221675639851113</v>
      </c>
      <c r="AI10" s="46">
        <v>0.1001897597079611</v>
      </c>
      <c r="AJ10" s="46">
        <v>0.12334446188755542</v>
      </c>
      <c r="AK10" s="46">
        <v>0.11078256760869283</v>
      </c>
      <c r="AL10" s="46">
        <v>0.1329163164825882</v>
      </c>
      <c r="AM10" s="41">
        <v>0.14141424170238617</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500</v>
      </c>
      <c r="B11" s="21"/>
      <c r="C11" s="46">
        <v>2.1103542480220967</v>
      </c>
      <c r="D11" s="46">
        <v>1.8154135415970694</v>
      </c>
      <c r="E11" s="46">
        <v>0.36308270831941392</v>
      </c>
      <c r="F11" s="46">
        <v>2.1784962499164831</v>
      </c>
      <c r="G11" s="46">
        <v>2.3045192462511586</v>
      </c>
      <c r="H11" s="46">
        <v>1.4044623342601001</v>
      </c>
      <c r="I11" s="46">
        <v>9042.8548511010813</v>
      </c>
      <c r="J11" s="46">
        <v>43.77754726145033</v>
      </c>
      <c r="K11" s="46">
        <v>69.678541741040263</v>
      </c>
      <c r="L11" s="82">
        <v>0.60943831844528429</v>
      </c>
      <c r="M11" s="46">
        <v>2.0048555076182362E-2</v>
      </c>
      <c r="N11" s="46">
        <v>3.9671783368316069E-4</v>
      </c>
      <c r="O11" s="46">
        <v>0.13233004594238876</v>
      </c>
      <c r="P11" s="46">
        <v>0.11898617710780911</v>
      </c>
      <c r="Q11" s="46">
        <v>0.13692250142748785</v>
      </c>
      <c r="R11" s="46">
        <v>0.1273818731395982</v>
      </c>
      <c r="S11" s="46">
        <v>0.13004934816417971</v>
      </c>
      <c r="T11" s="46">
        <v>0.1287312504931237</v>
      </c>
      <c r="U11" s="46">
        <v>0.12229688543302909</v>
      </c>
      <c r="V11" s="46">
        <v>0.12742871054064661</v>
      </c>
      <c r="W11" s="46">
        <v>0.11905914837703543</v>
      </c>
      <c r="X11" s="46">
        <v>0.13575005273738031</v>
      </c>
      <c r="Y11" s="46">
        <v>0.12013141606591644</v>
      </c>
      <c r="Z11" s="46">
        <v>0.13079170794659975</v>
      </c>
      <c r="AA11" s="46"/>
      <c r="AB11" s="46">
        <v>5.6182001833310145E-2</v>
      </c>
      <c r="AC11" s="46">
        <v>4.8269927004751426E-2</v>
      </c>
      <c r="AD11" s="46">
        <v>4.6301022501299333E-2</v>
      </c>
      <c r="AE11" s="46">
        <v>4.834598671604827E-2</v>
      </c>
      <c r="AF11" s="46">
        <v>4.7433895056621836E-2</v>
      </c>
      <c r="AG11" s="46">
        <v>4.1621927509145173E-2</v>
      </c>
      <c r="AH11" s="46">
        <v>4.8869433702971248E-2</v>
      </c>
      <c r="AI11" s="46">
        <v>4.0077878776084395E-2</v>
      </c>
      <c r="AJ11" s="46">
        <v>4.9340216062400695E-2</v>
      </c>
      <c r="AK11" s="46">
        <v>4.4315210736769209E-2</v>
      </c>
      <c r="AL11" s="46">
        <v>5.316914657625986E-2</v>
      </c>
      <c r="AM11" s="41">
        <v>5.6568484171239955E-2</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494</v>
      </c>
      <c r="B12" s="21"/>
      <c r="C12" s="46">
        <v>5.5766727342766984</v>
      </c>
      <c r="D12" s="46">
        <v>4.8123117286316672</v>
      </c>
      <c r="E12" s="46">
        <v>0.96246234572633349</v>
      </c>
      <c r="F12" s="46">
        <v>5.7747740743580005</v>
      </c>
      <c r="G12" s="46">
        <v>6.1088367710618821</v>
      </c>
      <c r="H12" s="46">
        <v>3.7113327362586457</v>
      </c>
      <c r="I12" s="46">
        <v>9071.1833564207336</v>
      </c>
      <c r="J12" s="46">
        <v>43.948124721644767</v>
      </c>
      <c r="K12" s="46">
        <v>69.930259114678051</v>
      </c>
      <c r="L12" s="82">
        <v>0.60753509634429392</v>
      </c>
      <c r="M12" s="46">
        <v>5.2978892316196631E-2</v>
      </c>
      <c r="N12" s="46">
        <v>1.0483384618367804E-3</v>
      </c>
      <c r="O12" s="46">
        <v>0.34968601116336145</v>
      </c>
      <c r="P12" s="46">
        <v>0.31442444805408309</v>
      </c>
      <c r="Q12" s="46">
        <v>0.3618217089075364</v>
      </c>
      <c r="R12" s="46">
        <v>0.33661032001829705</v>
      </c>
      <c r="S12" s="46">
        <v>0.34365920067560368</v>
      </c>
      <c r="T12" s="46">
        <v>0.34017608908418201</v>
      </c>
      <c r="U12" s="46">
        <v>0.32317309149425488</v>
      </c>
      <c r="V12" s="46">
        <v>0.33673408921847559</v>
      </c>
      <c r="W12" s="46">
        <v>0.31461727676417356</v>
      </c>
      <c r="X12" s="46">
        <v>0.35872347900201729</v>
      </c>
      <c r="Y12" s="46">
        <v>0.31745077544811867</v>
      </c>
      <c r="Z12" s="46">
        <v>0.34562090808161172</v>
      </c>
      <c r="AA12" s="46"/>
      <c r="AB12" s="46">
        <v>0.14846258066604165</v>
      </c>
      <c r="AC12" s="46">
        <v>0.1275546918557463</v>
      </c>
      <c r="AD12" s="46">
        <v>0.12235180420260149</v>
      </c>
      <c r="AE12" s="46">
        <v>0.12775568186420752</v>
      </c>
      <c r="AF12" s="46">
        <v>0.12534545301611161</v>
      </c>
      <c r="AG12" s="46">
        <v>0.1099871590306865</v>
      </c>
      <c r="AH12" s="46">
        <v>0.12913890581466442</v>
      </c>
      <c r="AI12" s="46">
        <v>0.10590696515891129</v>
      </c>
      <c r="AJ12" s="46">
        <v>0.13038296194887472</v>
      </c>
      <c r="AK12" s="46">
        <v>0.11710423861827356</v>
      </c>
      <c r="AL12" s="46">
        <v>0.14050102265744582</v>
      </c>
      <c r="AM12" s="41">
        <v>0.14948387153141776</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498</v>
      </c>
      <c r="B13" s="21"/>
      <c r="C13" s="46">
        <v>3.6383563833066295</v>
      </c>
      <c r="D13" s="46">
        <v>3.264707330610257</v>
      </c>
      <c r="E13" s="46">
        <v>0.65294146612205139</v>
      </c>
      <c r="F13" s="46">
        <v>3.9176487967323084</v>
      </c>
      <c r="G13" s="46">
        <v>4.1442793635602602</v>
      </c>
      <c r="H13" s="46">
        <v>2.1749166268539115</v>
      </c>
      <c r="I13" s="46">
        <v>9432.4469193931509</v>
      </c>
      <c r="J13" s="46">
        <v>49.911778331864632</v>
      </c>
      <c r="K13" s="46">
        <v>76.928661784160582</v>
      </c>
      <c r="L13" s="82">
        <v>0.52479971451188268</v>
      </c>
      <c r="M13" s="46">
        <v>3.4564716134965257E-2</v>
      </c>
      <c r="N13" s="46">
        <v>4.4119573159754634E-4</v>
      </c>
      <c r="O13" s="46">
        <v>0.17244169052881642</v>
      </c>
      <c r="P13" s="46">
        <v>0.15839949188337624</v>
      </c>
      <c r="Q13" s="46">
        <v>0.18489785631583139</v>
      </c>
      <c r="R13" s="46">
        <v>0.17131438914647815</v>
      </c>
      <c r="S13" s="46">
        <v>0.18004560964521846</v>
      </c>
      <c r="T13" s="46">
        <v>0.18274497906591264</v>
      </c>
      <c r="U13" s="46">
        <v>0.17859849833550701</v>
      </c>
      <c r="V13" s="46">
        <v>0.19327602549030107</v>
      </c>
      <c r="W13" s="46">
        <v>0.1694462127068572</v>
      </c>
      <c r="X13" s="46">
        <v>0.18707385178503713</v>
      </c>
      <c r="Y13" s="46">
        <v>0.16446598592664916</v>
      </c>
      <c r="Z13" s="46">
        <v>0.17175582642160825</v>
      </c>
      <c r="AA13" s="46"/>
      <c r="AB13" s="46">
        <v>0.1348981910409236</v>
      </c>
      <c r="AC13" s="46">
        <v>0.11873659550209115</v>
      </c>
      <c r="AD13" s="46">
        <v>0.12089399816308564</v>
      </c>
      <c r="AE13" s="46">
        <v>0.12403198301802552</v>
      </c>
      <c r="AF13" s="46">
        <v>0.1274602774932008</v>
      </c>
      <c r="AG13" s="46">
        <v>0.11903177196833398</v>
      </c>
      <c r="AH13" s="46">
        <v>0.13634522479938938</v>
      </c>
      <c r="AI13" s="46">
        <v>0.12367861913886249</v>
      </c>
      <c r="AJ13" s="46">
        <v>0.13257732048714294</v>
      </c>
      <c r="AK13" s="46">
        <v>0.12118321453177602</v>
      </c>
      <c r="AL13" s="46">
        <v>0.13059843210899205</v>
      </c>
      <c r="AM13" s="41">
        <v>0.13446033780321243</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491</v>
      </c>
      <c r="B14" s="21"/>
      <c r="C14" s="46">
        <v>2.1071449426963293</v>
      </c>
      <c r="D14" s="46">
        <v>2.4092869440057401</v>
      </c>
      <c r="E14" s="46">
        <v>0.48185738880114803</v>
      </c>
      <c r="F14" s="46">
        <v>2.891144332806888</v>
      </c>
      <c r="G14" s="46">
        <v>3.0583930355165241</v>
      </c>
      <c r="H14" s="46">
        <v>1.4023265087448309</v>
      </c>
      <c r="I14" s="46">
        <v>12019.308136905061</v>
      </c>
      <c r="J14" s="46">
        <v>61.699983907892019</v>
      </c>
      <c r="K14" s="46">
        <v>96.126283879361978</v>
      </c>
      <c r="L14" s="82">
        <v>0.45851742809373602</v>
      </c>
      <c r="M14" s="46">
        <v>2.0018066387072334E-2</v>
      </c>
      <c r="N14" s="46">
        <v>3.9611452802598983E-4</v>
      </c>
      <c r="O14" s="46">
        <v>0.13212880602183988</v>
      </c>
      <c r="P14" s="46">
        <v>0.1188052297752735</v>
      </c>
      <c r="Q14" s="46">
        <v>0.13671427756485416</v>
      </c>
      <c r="R14" s="46">
        <v>0.1271881581155655</v>
      </c>
      <c r="S14" s="46">
        <v>0.12985157659759697</v>
      </c>
      <c r="T14" s="46">
        <v>0.12853548341364524</v>
      </c>
      <c r="U14" s="46">
        <v>0.12211090336574686</v>
      </c>
      <c r="V14" s="46">
        <v>0.12723492428898905</v>
      </c>
      <c r="W14" s="46">
        <v>0.11887809007399183</v>
      </c>
      <c r="X14" s="46">
        <v>0.13554361186726022</v>
      </c>
      <c r="Y14" s="46">
        <v>0.11994872711986215</v>
      </c>
      <c r="Z14" s="46">
        <v>0.13059280744196997</v>
      </c>
      <c r="AA14" s="46"/>
      <c r="AB14" s="46">
        <v>5.6096563477230875E-2</v>
      </c>
      <c r="AC14" s="46">
        <v>4.8196520876867474E-2</v>
      </c>
      <c r="AD14" s="46">
        <v>4.6230610570107605E-2</v>
      </c>
      <c r="AE14" s="46">
        <v>4.8272464920931304E-2</v>
      </c>
      <c r="AF14" s="46">
        <v>4.7361760318025324E-2</v>
      </c>
      <c r="AG14" s="46">
        <v>4.1558631276416E-2</v>
      </c>
      <c r="AH14" s="46">
        <v>4.8795115879791948E-2</v>
      </c>
      <c r="AI14" s="46">
        <v>4.0016930643834991E-2</v>
      </c>
      <c r="AJ14" s="46">
        <v>4.9265182300494613E-2</v>
      </c>
      <c r="AK14" s="46">
        <v>4.4247818713859639E-2</v>
      </c>
      <c r="AL14" s="46">
        <v>5.3088289997117462E-2</v>
      </c>
      <c r="AM14" s="41">
        <v>5.6482458075056578E-2</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503</v>
      </c>
      <c r="B15" s="21"/>
      <c r="C15" s="46">
        <v>4.2670789979819048</v>
      </c>
      <c r="D15" s="46">
        <v>4.5062888888888883</v>
      </c>
      <c r="E15" s="46">
        <v>0.90125777777777771</v>
      </c>
      <c r="F15" s="46">
        <v>5.4075466666666658</v>
      </c>
      <c r="G15" s="46">
        <v>5.7203657655193911</v>
      </c>
      <c r="H15" s="46">
        <v>2.5507509663953218</v>
      </c>
      <c r="I15" s="46">
        <v>11101.296419026568</v>
      </c>
      <c r="J15" s="46">
        <v>59.960600388733155</v>
      </c>
      <c r="K15" s="46">
        <v>91.757485553874048</v>
      </c>
      <c r="L15" s="82">
        <v>0.44590697010503516</v>
      </c>
      <c r="M15" s="46">
        <v>4.0537638084995317E-2</v>
      </c>
      <c r="N15" s="46">
        <v>5.1743612828498726E-4</v>
      </c>
      <c r="O15" s="46">
        <v>0.20224030812596591</v>
      </c>
      <c r="P15" s="46">
        <v>0.18577156108393159</v>
      </c>
      <c r="Q15" s="46">
        <v>0.21684894945341249</v>
      </c>
      <c r="R15" s="46">
        <v>0.20091820453132025</v>
      </c>
      <c r="S15" s="46">
        <v>0.21115821504482141</v>
      </c>
      <c r="T15" s="46">
        <v>0.21432404635691801</v>
      </c>
      <c r="U15" s="46">
        <v>0.20946103708123776</v>
      </c>
      <c r="V15" s="46">
        <v>0.22667489995401413</v>
      </c>
      <c r="W15" s="46">
        <v>0.19872719969006652</v>
      </c>
      <c r="X15" s="46">
        <v>0.21940096569045661</v>
      </c>
      <c r="Y15" s="46">
        <v>0.19288636969427064</v>
      </c>
      <c r="Z15" s="46">
        <v>0.20143592394283161</v>
      </c>
      <c r="AA15" s="46"/>
      <c r="AB15" s="46">
        <v>0.15820914094548835</v>
      </c>
      <c r="AC15" s="46">
        <v>0.13925475670373497</v>
      </c>
      <c r="AD15" s="46">
        <v>0.14178496722053802</v>
      </c>
      <c r="AE15" s="46">
        <v>0.14546520847780869</v>
      </c>
      <c r="AF15" s="46">
        <v>0.1494859260251708</v>
      </c>
      <c r="AG15" s="46">
        <v>0.1396009408503959</v>
      </c>
      <c r="AH15" s="46">
        <v>0.15990622795665918</v>
      </c>
      <c r="AI15" s="46">
        <v>0.14505078189927448</v>
      </c>
      <c r="AJ15" s="46">
        <v>0.15548721462664003</v>
      </c>
      <c r="AK15" s="46">
        <v>0.1421241613408209</v>
      </c>
      <c r="AL15" s="46">
        <v>0.15316636637865069</v>
      </c>
      <c r="AM15" s="41">
        <v>0.15769562490747513</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490</v>
      </c>
      <c r="B16" s="21"/>
      <c r="C16" s="46">
        <v>2.1550480683211664</v>
      </c>
      <c r="D16" s="46">
        <v>2.7197222446406126</v>
      </c>
      <c r="E16" s="46">
        <v>0.54394444892812255</v>
      </c>
      <c r="F16" s="46">
        <v>3.2636666935687351</v>
      </c>
      <c r="G16" s="46">
        <v>3.4524652998445005</v>
      </c>
      <c r="H16" s="46">
        <v>1.4342065287445389</v>
      </c>
      <c r="I16" s="46">
        <v>13266.395611274784</v>
      </c>
      <c r="J16" s="46">
        <v>69.209205154052114</v>
      </c>
      <c r="K16" s="46">
        <v>107.20747507539726</v>
      </c>
      <c r="L16" s="82">
        <v>0.41541519006987143</v>
      </c>
      <c r="M16" s="46">
        <v>2.0473150386979437E-2</v>
      </c>
      <c r="N16" s="46">
        <v>4.0511966270532097E-4</v>
      </c>
      <c r="O16" s="46">
        <v>0.13513257793390623</v>
      </c>
      <c r="P16" s="46">
        <v>0.12150610797852139</v>
      </c>
      <c r="Q16" s="46">
        <v>0.13982229404734528</v>
      </c>
      <c r="R16" s="46">
        <v>0.13007961099701998</v>
      </c>
      <c r="S16" s="46">
        <v>0.13280357874054316</v>
      </c>
      <c r="T16" s="46">
        <v>0.13145756593604355</v>
      </c>
      <c r="U16" s="46">
        <v>0.12488693164247594</v>
      </c>
      <c r="V16" s="46">
        <v>0.13012744033692777</v>
      </c>
      <c r="W16" s="46">
        <v>0.12158062465880695</v>
      </c>
      <c r="X16" s="46">
        <v>0.13862501482884909</v>
      </c>
      <c r="Y16" s="46">
        <v>0.12267560120779722</v>
      </c>
      <c r="Z16" s="46">
        <v>0.13356166047805385</v>
      </c>
      <c r="AA16" s="46"/>
      <c r="AB16" s="46">
        <v>5.737184391614214E-2</v>
      </c>
      <c r="AC16" s="46">
        <v>4.9292204399848258E-2</v>
      </c>
      <c r="AD16" s="46">
        <v>4.7281601748255492E-2</v>
      </c>
      <c r="AE16" s="46">
        <v>4.93698749303106E-2</v>
      </c>
      <c r="AF16" s="46">
        <v>4.8438466674743545E-2</v>
      </c>
      <c r="AG16" s="46">
        <v>4.2503411245981351E-2</v>
      </c>
      <c r="AH16" s="46">
        <v>4.990440766058285E-2</v>
      </c>
      <c r="AI16" s="46">
        <v>4.0926662108866092E-2</v>
      </c>
      <c r="AJ16" s="46">
        <v>5.038516041346261E-2</v>
      </c>
      <c r="AK16" s="46">
        <v>4.5253733767696772E-2</v>
      </c>
      <c r="AL16" s="46">
        <v>5.4295181356800344E-2</v>
      </c>
      <c r="AM16" s="41">
        <v>5.7766511312185478E-2</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497</v>
      </c>
      <c r="B17" s="21"/>
      <c r="C17" s="46">
        <v>2.0700557642921993</v>
      </c>
      <c r="D17" s="46">
        <v>2.6370370370370382</v>
      </c>
      <c r="E17" s="46">
        <v>0.52740740740740766</v>
      </c>
      <c r="F17" s="46">
        <v>3.1644444444444457</v>
      </c>
      <c r="G17" s="46">
        <v>3.3475031807809414</v>
      </c>
      <c r="H17" s="46">
        <v>1.3776432812127362</v>
      </c>
      <c r="I17" s="46">
        <v>13391.201247572018</v>
      </c>
      <c r="J17" s="46">
        <v>69.960710685929442</v>
      </c>
      <c r="K17" s="46">
        <v>108.31645511615302</v>
      </c>
      <c r="L17" s="82">
        <v>0.41154353164538138</v>
      </c>
      <c r="M17" s="46">
        <v>1.9665715857931337E-2</v>
      </c>
      <c r="N17" s="46">
        <v>3.8914226802586662E-4</v>
      </c>
      <c r="O17" s="46">
        <v>0.12980312411948441</v>
      </c>
      <c r="P17" s="46">
        <v>0.11671406448654861</v>
      </c>
      <c r="Q17" s="46">
        <v>0.13430788390476442</v>
      </c>
      <c r="R17" s="46">
        <v>0.12494943965265588</v>
      </c>
      <c r="S17" s="46">
        <v>0.12756597763717467</v>
      </c>
      <c r="T17" s="46">
        <v>0.12627304983397439</v>
      </c>
      <c r="U17" s="46">
        <v>0.11996155284492968</v>
      </c>
      <c r="V17" s="46">
        <v>0.12499538266535888</v>
      </c>
      <c r="W17" s="46">
        <v>0.11678564232549733</v>
      </c>
      <c r="X17" s="46">
        <v>0.13315782382761446</v>
      </c>
      <c r="Y17" s="46">
        <v>0.11783743441789733</v>
      </c>
      <c r="Z17" s="46">
        <v>0.12829416161302498</v>
      </c>
      <c r="AA17" s="46"/>
      <c r="AB17" s="46">
        <v>5.5109172715206087E-2</v>
      </c>
      <c r="AC17" s="46">
        <v>4.7348183714558595E-2</v>
      </c>
      <c r="AD17" s="46">
        <v>4.5416876626882763E-2</v>
      </c>
      <c r="AE17" s="46">
        <v>4.7422791019918822E-2</v>
      </c>
      <c r="AF17" s="46">
        <v>4.6528116299346146E-2</v>
      </c>
      <c r="AG17" s="46">
        <v>4.0827131768048017E-2</v>
      </c>
      <c r="AH17" s="46">
        <v>4.7936242471776656E-2</v>
      </c>
      <c r="AI17" s="46">
        <v>3.9312567574279991E-2</v>
      </c>
      <c r="AJ17" s="46">
        <v>4.839803495888037E-2</v>
      </c>
      <c r="AK17" s="46">
        <v>4.346898513244879E-2</v>
      </c>
      <c r="AL17" s="46">
        <v>5.215384974150139E-2</v>
      </c>
      <c r="AM17" s="41">
        <v>5.5488274940426588E-2</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488</v>
      </c>
      <c r="B18" s="21"/>
      <c r="C18" s="46">
        <v>2.1760146579881345</v>
      </c>
      <c r="D18" s="46">
        <v>2.8555958328805131</v>
      </c>
      <c r="E18" s="46">
        <v>0.57111916657610262</v>
      </c>
      <c r="F18" s="46">
        <v>3.4267149994566157</v>
      </c>
      <c r="G18" s="46">
        <v>3.6249457248173105</v>
      </c>
      <c r="H18" s="46">
        <v>1.4481600085893298</v>
      </c>
      <c r="I18" s="46">
        <v>13794.95459051436</v>
      </c>
      <c r="J18" s="46">
        <v>72.391873890870684</v>
      </c>
      <c r="K18" s="46">
        <v>111.90406872075897</v>
      </c>
      <c r="L18" s="82">
        <v>0.39949839763802641</v>
      </c>
      <c r="M18" s="46">
        <v>2.0672334873703357E-2</v>
      </c>
      <c r="N18" s="46">
        <v>4.0906109577998101E-4</v>
      </c>
      <c r="O18" s="46">
        <v>0.13644729074882131</v>
      </c>
      <c r="P18" s="46">
        <v>0.12268824806414863</v>
      </c>
      <c r="Q18" s="46">
        <v>0.14118263338672191</v>
      </c>
      <c r="R18" s="46">
        <v>0.1313451631988036</v>
      </c>
      <c r="S18" s="46">
        <v>0.13409563258504373</v>
      </c>
      <c r="T18" s="46">
        <v>0.13273652434264033</v>
      </c>
      <c r="U18" s="46">
        <v>0.12610196396078258</v>
      </c>
      <c r="V18" s="46">
        <v>0.13139345787317824</v>
      </c>
      <c r="W18" s="46">
        <v>0.12276348972160842</v>
      </c>
      <c r="X18" s="46">
        <v>0.13997370576814594</v>
      </c>
      <c r="Y18" s="46">
        <v>0.12386911936197753</v>
      </c>
      <c r="Z18" s="46">
        <v>0.1348610897444571</v>
      </c>
      <c r="AA18" s="46"/>
      <c r="AB18" s="46">
        <v>5.7930017966878827E-2</v>
      </c>
      <c r="AC18" s="46">
        <v>4.9771771161547948E-2</v>
      </c>
      <c r="AD18" s="46">
        <v>4.7741607238260625E-2</v>
      </c>
      <c r="AE18" s="46">
        <v>4.9850197353178763E-2</v>
      </c>
      <c r="AF18" s="46">
        <v>4.8909727371799661E-2</v>
      </c>
      <c r="AG18" s="46">
        <v>4.2916929438981628E-2</v>
      </c>
      <c r="AH18" s="46">
        <v>5.0389930583887139E-2</v>
      </c>
      <c r="AI18" s="46">
        <v>4.1324840016583819E-2</v>
      </c>
      <c r="AJ18" s="46">
        <v>5.0875360608633388E-2</v>
      </c>
      <c r="AK18" s="46">
        <v>4.5694010010604282E-2</v>
      </c>
      <c r="AL18" s="46">
        <v>5.4823422376170501E-2</v>
      </c>
      <c r="AM18" s="41">
        <v>5.8328525105278459E-2</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489</v>
      </c>
      <c r="B19" s="21"/>
      <c r="C19" s="46">
        <v>2.1892707723654019</v>
      </c>
      <c r="D19" s="46">
        <v>2.9415018316703647</v>
      </c>
      <c r="E19" s="46">
        <v>0.58830036633407301</v>
      </c>
      <c r="F19" s="46">
        <v>3.5298021980044378</v>
      </c>
      <c r="G19" s="46">
        <v>3.7339963752853462</v>
      </c>
      <c r="H19" s="46">
        <v>1.4569820882752231</v>
      </c>
      <c r="I19" s="46">
        <v>14123.911781414843</v>
      </c>
      <c r="J19" s="46">
        <v>74.372659022431307</v>
      </c>
      <c r="K19" s="46">
        <v>114.82706939440553</v>
      </c>
      <c r="L19" s="82">
        <v>0.39019376074350975</v>
      </c>
      <c r="M19" s="46">
        <v>2.0798269152006599E-2</v>
      </c>
      <c r="N19" s="46">
        <v>4.1155306459693885E-4</v>
      </c>
      <c r="O19" s="46">
        <v>0.13727851717737255</v>
      </c>
      <c r="P19" s="46">
        <v>0.12343565546010274</v>
      </c>
      <c r="Q19" s="46">
        <v>0.14204270715938139</v>
      </c>
      <c r="R19" s="46">
        <v>0.13214530785769754</v>
      </c>
      <c r="S19" s="46">
        <v>0.13491253289245381</v>
      </c>
      <c r="T19" s="46">
        <v>0.13354514506689305</v>
      </c>
      <c r="U19" s="46">
        <v>0.12687016745211738</v>
      </c>
      <c r="V19" s="46">
        <v>0.13219389673952386</v>
      </c>
      <c r="W19" s="46">
        <v>0.12351135548396809</v>
      </c>
      <c r="X19" s="46">
        <v>0.14082641484648828</v>
      </c>
      <c r="Y19" s="46">
        <v>0.12462372053529495</v>
      </c>
      <c r="Z19" s="46">
        <v>0.13568265315816511</v>
      </c>
      <c r="AA19" s="46"/>
      <c r="AB19" s="46">
        <v>5.8282923192598257E-2</v>
      </c>
      <c r="AC19" s="46">
        <v>5.0074976973537584E-2</v>
      </c>
      <c r="AD19" s="46">
        <v>4.8032445447360773E-2</v>
      </c>
      <c r="AE19" s="46">
        <v>5.0153880931511845E-2</v>
      </c>
      <c r="AF19" s="46">
        <v>4.9207681679148386E-2</v>
      </c>
      <c r="AG19" s="46">
        <v>4.3178376081023206E-2</v>
      </c>
      <c r="AH19" s="46">
        <v>5.0696902175659482E-2</v>
      </c>
      <c r="AI19" s="46">
        <v>4.1576587771991219E-2</v>
      </c>
      <c r="AJ19" s="46">
        <v>5.1185289402879787E-2</v>
      </c>
      <c r="AK19" s="46">
        <v>4.5972374414462017E-2</v>
      </c>
      <c r="AL19" s="46">
        <v>5.5157402459854163E-2</v>
      </c>
      <c r="AM19" s="41">
        <v>5.8683858005916065E-2</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492</v>
      </c>
      <c r="B20" s="21"/>
      <c r="C20" s="46">
        <v>2.1842881973238137</v>
      </c>
      <c r="D20" s="46">
        <v>2.9415035426034022</v>
      </c>
      <c r="E20" s="46">
        <v>0.5883007085206805</v>
      </c>
      <c r="F20" s="46">
        <v>3.5298042511240828</v>
      </c>
      <c r="G20" s="46">
        <v>3.7339985471751249</v>
      </c>
      <c r="H20" s="46">
        <v>1.4536661336291767</v>
      </c>
      <c r="I20" s="46">
        <v>14156.138039719954</v>
      </c>
      <c r="J20" s="46">
        <v>74.566706439731604</v>
      </c>
      <c r="K20" s="46">
        <v>115.1134208630483</v>
      </c>
      <c r="L20" s="82">
        <v>0.38930548988266644</v>
      </c>
      <c r="M20" s="46">
        <v>2.0750934241180085E-2</v>
      </c>
      <c r="N20" s="46">
        <v>4.1061640840354605E-4</v>
      </c>
      <c r="O20" s="46">
        <v>0.13696608414164751</v>
      </c>
      <c r="P20" s="46">
        <v>0.12315472747992738</v>
      </c>
      <c r="Q20" s="46">
        <v>0.14171943127388309</v>
      </c>
      <c r="R20" s="46">
        <v>0.13184455752516405</v>
      </c>
      <c r="S20" s="46">
        <v>0.1346054846151587</v>
      </c>
      <c r="T20" s="46">
        <v>0.13324120883610119</v>
      </c>
      <c r="U20" s="46">
        <v>0.12658142284462143</v>
      </c>
      <c r="V20" s="46">
        <v>0.13189303582325038</v>
      </c>
      <c r="W20" s="46">
        <v>0.12323025521763502</v>
      </c>
      <c r="X20" s="46">
        <v>0.14050590712827107</v>
      </c>
      <c r="Y20" s="46">
        <v>0.12434008863038531</v>
      </c>
      <c r="Z20" s="46">
        <v>0.13537385215934125</v>
      </c>
      <c r="AA20" s="46"/>
      <c r="AB20" s="46">
        <v>5.8150276723227791E-2</v>
      </c>
      <c r="AC20" s="46">
        <v>4.9961011020296056E-2</v>
      </c>
      <c r="AD20" s="46">
        <v>4.7923128104392788E-2</v>
      </c>
      <c r="AE20" s="46">
        <v>5.0039735400258932E-2</v>
      </c>
      <c r="AF20" s="46">
        <v>4.9095689608691054E-2</v>
      </c>
      <c r="AG20" s="46">
        <v>4.3080106144881336E-2</v>
      </c>
      <c r="AH20" s="46">
        <v>5.0581520778961185E-2</v>
      </c>
      <c r="AI20" s="46">
        <v>4.1481963355878775E-2</v>
      </c>
      <c r="AJ20" s="46">
        <v>5.1068796482636902E-2</v>
      </c>
      <c r="AK20" s="46">
        <v>4.5867745600040609E-2</v>
      </c>
      <c r="AL20" s="46">
        <v>5.5031869382665015E-2</v>
      </c>
      <c r="AM20" s="41">
        <v>5.8550299046496689E-2</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504</v>
      </c>
      <c r="B21" s="21"/>
      <c r="C21" s="46">
        <v>2.0454806104437342</v>
      </c>
      <c r="D21" s="46">
        <v>2.6675858717849481</v>
      </c>
      <c r="E21" s="46">
        <v>0.53351717435698964</v>
      </c>
      <c r="F21" s="46">
        <v>3.2011030461419376</v>
      </c>
      <c r="G21" s="46">
        <v>3.3862824319069249</v>
      </c>
      <c r="H21" s="46">
        <v>1.2409399209228433</v>
      </c>
      <c r="I21" s="46">
        <v>13709.082619033083</v>
      </c>
      <c r="J21" s="46">
        <v>77.319356687642113</v>
      </c>
      <c r="K21" s="46">
        <v>116.58559274721823</v>
      </c>
      <c r="L21" s="82">
        <v>0.36646084485753599</v>
      </c>
      <c r="M21" s="46">
        <v>1.9432113013654492E-2</v>
      </c>
      <c r="N21" s="46">
        <v>1.8837133332251152E-4</v>
      </c>
      <c r="O21" s="46">
        <v>0.15335232961679188</v>
      </c>
      <c r="P21" s="46">
        <v>0.14067323237351931</v>
      </c>
      <c r="Q21" s="46">
        <v>0.15482270672887041</v>
      </c>
      <c r="R21" s="46">
        <v>0.14717172192892233</v>
      </c>
      <c r="S21" s="46">
        <v>0.15058824764899612</v>
      </c>
      <c r="T21" s="46">
        <v>0.14416074615463245</v>
      </c>
      <c r="U21" s="46">
        <v>0.12755194505807202</v>
      </c>
      <c r="V21" s="46">
        <v>0.15010035269953823</v>
      </c>
      <c r="W21" s="46">
        <v>0.15481812879046825</v>
      </c>
      <c r="X21" s="46">
        <v>0.15805714476698429</v>
      </c>
      <c r="Y21" s="46">
        <v>0.13236055558392279</v>
      </c>
      <c r="Z21" s="46">
        <v>0.13622992171133644</v>
      </c>
      <c r="AA21" s="46"/>
      <c r="AB21" s="46">
        <v>4.3903356337620478E-2</v>
      </c>
      <c r="AC21" s="46">
        <v>3.242514712131659E-2</v>
      </c>
      <c r="AD21" s="46">
        <v>2.6601891000860307E-2</v>
      </c>
      <c r="AE21" s="46">
        <v>2.1484083491148144E-2</v>
      </c>
      <c r="AF21" s="46">
        <v>1.8510450922320388E-2</v>
      </c>
      <c r="AG21" s="46">
        <v>1.6188971266096856E-2</v>
      </c>
      <c r="AH21" s="46">
        <v>1.5868843869689727E-2</v>
      </c>
      <c r="AI21" s="46">
        <v>1.6600492427518678E-2</v>
      </c>
      <c r="AJ21" s="46">
        <v>2.1359137763558692E-2</v>
      </c>
      <c r="AK21" s="46">
        <v>1.63619570688542E-2</v>
      </c>
      <c r="AL21" s="46">
        <v>2.6612676612452844E-2</v>
      </c>
      <c r="AM21" s="41">
        <v>3.9676569500242856E-2</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c r="B22" s="2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4"/>
  <dimension ref="A1:EA184"/>
  <sheetViews>
    <sheetView zoomScaleNormal="100" workbookViewId="0">
      <selection activeCell="A46" sqref="A46:EA184"/>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VRF</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99"/>
      <c r="B4" s="103" t="s">
        <v>305</v>
      </c>
      <c r="C4" s="104">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439" t="s">
        <v>17</v>
      </c>
      <c r="J6" s="440"/>
      <c r="K6" s="440"/>
      <c r="L6" s="440"/>
      <c r="M6" s="440"/>
      <c r="N6" s="441"/>
      <c r="O6" s="442" t="s">
        <v>18</v>
      </c>
      <c r="P6" s="443"/>
      <c r="Q6" s="29" t="s">
        <v>19</v>
      </c>
      <c r="R6" s="444" t="s">
        <v>20</v>
      </c>
      <c r="S6" s="444"/>
      <c r="T6" s="444"/>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MMap!A11</f>
        <v>VRF-New-Large Off</v>
      </c>
      <c r="B8" s="47" t="str">
        <f>MMap!D11</f>
        <v>VRF-New-Large Off-ElecHt</v>
      </c>
      <c r="C8" s="47">
        <f>MMap!T11</f>
        <v>1.0890505757127</v>
      </c>
      <c r="D8" s="47">
        <f>MMap!K11</f>
        <v>20</v>
      </c>
      <c r="E8" s="47">
        <f>MMap!U11</f>
        <v>0.77071271511975692</v>
      </c>
      <c r="F8" s="47"/>
      <c r="G8" s="150" t="s">
        <v>593</v>
      </c>
      <c r="H8" s="47"/>
      <c r="I8" s="47"/>
      <c r="J8" s="47"/>
      <c r="K8" s="47"/>
      <c r="L8" s="47"/>
      <c r="M8" s="47"/>
      <c r="N8" s="47"/>
      <c r="O8" s="47"/>
      <c r="P8" s="47"/>
      <c r="Q8" s="47" t="s">
        <v>483</v>
      </c>
      <c r="R8" s="47"/>
      <c r="S8" s="47"/>
      <c r="T8" s="47"/>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MMap!A12</f>
        <v>VRF-New-Medium Off</v>
      </c>
      <c r="B9" s="47" t="str">
        <f>MMap!D12</f>
        <v>VRF-New-Medium Off-ElecHt</v>
      </c>
      <c r="C9" s="47">
        <f>MMap!T12</f>
        <v>0.62631197258781823</v>
      </c>
      <c r="D9" s="47">
        <f>MMap!K12</f>
        <v>20</v>
      </c>
      <c r="E9" s="47">
        <f>MMap!U12</f>
        <v>0.50680368099862327</v>
      </c>
      <c r="F9" s="47"/>
      <c r="G9" s="150" t="s">
        <v>593</v>
      </c>
      <c r="Q9" s="47" t="s">
        <v>483</v>
      </c>
    </row>
    <row r="10" spans="1:105">
      <c r="A10" s="21" t="str">
        <f>MMap!A13</f>
        <v>VRF-New-Small Off</v>
      </c>
      <c r="B10" s="47" t="str">
        <f>MMap!D13</f>
        <v>VRF-New-Small Off-ElecHt</v>
      </c>
      <c r="C10" s="47">
        <f>MMap!T13</f>
        <v>1.5933290206815984</v>
      </c>
      <c r="D10" s="47">
        <f>MMap!K13</f>
        <v>20</v>
      </c>
      <c r="E10" s="47">
        <f>MMap!U13</f>
        <v>0.70167758795401158</v>
      </c>
      <c r="F10" s="47"/>
      <c r="G10" s="150" t="s">
        <v>593</v>
      </c>
      <c r="Q10" s="47" t="s">
        <v>483</v>
      </c>
    </row>
    <row r="11" spans="1:105">
      <c r="A11" s="21" t="str">
        <f>MMap!A14</f>
        <v>VRF-New-Xlarge Ret</v>
      </c>
      <c r="B11" s="47" t="str">
        <f>MMap!D14</f>
        <v>VRF-New-Xlarge Ret-ElecHt</v>
      </c>
      <c r="C11" s="47">
        <f>MMap!T14</f>
        <v>0.15580789239331999</v>
      </c>
      <c r="D11" s="47">
        <f>MMap!K14</f>
        <v>20</v>
      </c>
      <c r="E11" s="47">
        <f>MMap!U14</f>
        <v>0.14132235137716101</v>
      </c>
      <c r="F11" s="47"/>
      <c r="G11" s="150" t="s">
        <v>593</v>
      </c>
      <c r="Q11" s="47" t="s">
        <v>483</v>
      </c>
    </row>
    <row r="12" spans="1:105">
      <c r="A12" s="21" t="str">
        <f>MMap!A15</f>
        <v>VRF-New-Large Ret</v>
      </c>
      <c r="B12" s="47" t="str">
        <f>MMap!D15</f>
        <v>VRF-New-Large Ret-ElecHt</v>
      </c>
      <c r="C12" s="47">
        <f>MMap!T15</f>
        <v>3.1143736751726867E-2</v>
      </c>
      <c r="D12" s="47">
        <f>MMap!K15</f>
        <v>20</v>
      </c>
      <c r="E12" s="47">
        <f>MMap!U15</f>
        <v>2.8248287303153628E-2</v>
      </c>
      <c r="F12" s="47"/>
      <c r="G12" s="150" t="s">
        <v>593</v>
      </c>
      <c r="Q12" s="47" t="s">
        <v>483</v>
      </c>
    </row>
    <row r="13" spans="1:105">
      <c r="A13" s="21" t="str">
        <f>MMap!A16</f>
        <v>VRF-New-Medium Ret</v>
      </c>
      <c r="B13" s="47" t="str">
        <f>MMap!D16</f>
        <v>VRF-New-Medium Ret-ElecHt</v>
      </c>
      <c r="C13" s="47">
        <f>MMap!T16</f>
        <v>0.35298348420917047</v>
      </c>
      <c r="D13" s="47">
        <f>MMap!K16</f>
        <v>20</v>
      </c>
      <c r="E13" s="47">
        <f>MMap!U16</f>
        <v>0.32016642558654929</v>
      </c>
      <c r="F13" s="47"/>
      <c r="G13" s="150" t="s">
        <v>593</v>
      </c>
      <c r="Q13" s="47" t="s">
        <v>483</v>
      </c>
    </row>
    <row r="14" spans="1:105">
      <c r="A14" s="21" t="str">
        <f>MMap!A17</f>
        <v>VRF-New-Small Ret</v>
      </c>
      <c r="B14" s="47" t="str">
        <f>MMap!D17</f>
        <v>VRF-New-Small Ret-ElecHt</v>
      </c>
      <c r="C14" s="47">
        <f>MMap!T17</f>
        <v>0.80347768927232555</v>
      </c>
      <c r="D14" s="47">
        <f>MMap!K17</f>
        <v>20</v>
      </c>
      <c r="E14" s="47">
        <f>MMap!U17</f>
        <v>0.72877794945335672</v>
      </c>
      <c r="F14" s="47"/>
      <c r="G14" s="150" t="s">
        <v>593</v>
      </c>
      <c r="Q14" s="47" t="s">
        <v>483</v>
      </c>
    </row>
    <row r="15" spans="1:105" ht="15">
      <c r="A15" s="21" t="str">
        <f>MMap!A18</f>
        <v>VRF-New-School K-12</v>
      </c>
      <c r="B15" s="47" t="str">
        <f>MMap!D18</f>
        <v>VRF-New-School K-12-ElecHt</v>
      </c>
      <c r="C15" s="47">
        <f>MMap!T18</f>
        <v>0.17160587108408662</v>
      </c>
      <c r="D15" s="47">
        <f>MMap!K18</f>
        <v>20</v>
      </c>
      <c r="E15" s="47">
        <f>MMap!U18</f>
        <v>0.15565158374973848</v>
      </c>
      <c r="F15" s="47"/>
      <c r="G15" s="426" t="s">
        <v>787</v>
      </c>
      <c r="Q15" s="47" t="s">
        <v>483</v>
      </c>
    </row>
    <row r="16" spans="1:105">
      <c r="A16" s="21" t="str">
        <f>MMap!A19</f>
        <v>VRF-New-University</v>
      </c>
      <c r="B16" s="47" t="str">
        <f>MMap!D19</f>
        <v>VRF-New-University-ElecHt</v>
      </c>
      <c r="C16" s="47">
        <f>MMap!T19</f>
        <v>0.29399999999999998</v>
      </c>
      <c r="D16" s="47">
        <f>MMap!K19</f>
        <v>20</v>
      </c>
      <c r="E16" s="47">
        <f>MMap!U19</f>
        <v>0.26666666666666677</v>
      </c>
      <c r="F16" s="47"/>
      <c r="G16" s="150" t="s">
        <v>593</v>
      </c>
      <c r="Q16" s="47" t="s">
        <v>483</v>
      </c>
    </row>
    <row r="17" spans="1:17">
      <c r="A17" s="21" t="str">
        <f>MMap!A20</f>
        <v>VRF-New-Warehouse</v>
      </c>
      <c r="B17" s="47" t="str">
        <f>MMap!D20</f>
        <v>VRF-New-Warehouse-ElecHt</v>
      </c>
      <c r="C17" s="47">
        <f>MMap!T20</f>
        <v>1.8795166282552293E-2</v>
      </c>
      <c r="D17" s="47">
        <f>MMap!K20</f>
        <v>20</v>
      </c>
      <c r="E17" s="47">
        <f>MMap!U20</f>
        <v>1.7047769870795735E-2</v>
      </c>
      <c r="F17" s="47"/>
      <c r="G17" s="150" t="s">
        <v>593</v>
      </c>
      <c r="Q17" s="47" t="s">
        <v>483</v>
      </c>
    </row>
    <row r="18" spans="1:17">
      <c r="A18" s="21" t="str">
        <f>MMap!A21</f>
        <v>VRF-New-Supermarket</v>
      </c>
      <c r="B18" s="47" t="str">
        <f>MMap!D21</f>
        <v>VRF-New-Supermarket-ElecHt</v>
      </c>
      <c r="C18" s="47">
        <f>MMap!T21</f>
        <v>0.287006556967003</v>
      </c>
      <c r="D18" s="47">
        <f>MMap!K21</f>
        <v>20</v>
      </c>
      <c r="E18" s="47">
        <f>MMap!U21</f>
        <v>0.19395403977991862</v>
      </c>
      <c r="F18" s="47"/>
      <c r="G18" s="150" t="s">
        <v>593</v>
      </c>
      <c r="Q18" s="47" t="s">
        <v>483</v>
      </c>
    </row>
    <row r="19" spans="1:17">
      <c r="A19" s="21" t="str">
        <f>MMap!A22</f>
        <v>VRF-New-MiniMart</v>
      </c>
      <c r="B19" s="47" t="str">
        <f>MMap!D22</f>
        <v>VRF-New-MiniMart-ElecHt</v>
      </c>
      <c r="C19" s="47">
        <f>MMap!T22</f>
        <v>7.2472283530532811E-2</v>
      </c>
      <c r="D19" s="47">
        <f>MMap!K22</f>
        <v>20</v>
      </c>
      <c r="E19" s="47">
        <f>MMap!U22</f>
        <v>4.8975508822394417E-2</v>
      </c>
      <c r="F19" s="47"/>
      <c r="G19" s="150" t="s">
        <v>593</v>
      </c>
      <c r="Q19" s="47" t="s">
        <v>483</v>
      </c>
    </row>
    <row r="20" spans="1:17">
      <c r="A20" s="21" t="str">
        <f>MMap!A23</f>
        <v>VRF-New-Restaurant</v>
      </c>
      <c r="B20" s="47" t="str">
        <f>MMap!D23</f>
        <v>VRF-New-Restaurant-ElecHt</v>
      </c>
      <c r="C20" s="47">
        <f>MMap!T23</f>
        <v>0.22011553715370669</v>
      </c>
      <c r="D20" s="47">
        <f>MMap!K23</f>
        <v>20</v>
      </c>
      <c r="E20" s="47">
        <f>MMap!U23</f>
        <v>0.14875025191217667</v>
      </c>
      <c r="F20" s="47"/>
      <c r="G20" s="150" t="s">
        <v>593</v>
      </c>
      <c r="Q20" s="47" t="s">
        <v>483</v>
      </c>
    </row>
    <row r="21" spans="1:17">
      <c r="A21" s="21" t="str">
        <f>MMap!A24</f>
        <v>VRF-New-Lodging</v>
      </c>
      <c r="B21" s="47" t="str">
        <f>MMap!D24</f>
        <v>VRF-New-Lodging-ElecHt</v>
      </c>
      <c r="C21" s="47">
        <f>MMap!T24</f>
        <v>2.3233176037657333</v>
      </c>
      <c r="D21" s="47">
        <f>MMap!K24</f>
        <v>20</v>
      </c>
      <c r="E21" s="47">
        <f>MMap!U24</f>
        <v>1.6441939965111345</v>
      </c>
      <c r="F21" s="47"/>
      <c r="G21" s="150" t="s">
        <v>593</v>
      </c>
      <c r="Q21" s="47" t="s">
        <v>483</v>
      </c>
    </row>
    <row r="22" spans="1:17" ht="15">
      <c r="A22" s="21" t="str">
        <f>MMap!A25</f>
        <v>VRF-New-Hospital</v>
      </c>
      <c r="B22" s="47" t="str">
        <f>MMap!D25</f>
        <v>VRF-New-Hospital-ElecHt</v>
      </c>
      <c r="C22" s="47">
        <f>MMap!T25</f>
        <v>0.42547770700636939</v>
      </c>
      <c r="D22" s="47">
        <f>MMap!K25</f>
        <v>20</v>
      </c>
      <c r="E22" s="47">
        <f>MMap!U25</f>
        <v>0.33039999999999997</v>
      </c>
      <c r="F22" s="47"/>
      <c r="G22" s="426" t="s">
        <v>788</v>
      </c>
      <c r="Q22" s="47" t="s">
        <v>483</v>
      </c>
    </row>
    <row r="23" spans="1:17" ht="15">
      <c r="A23" s="21" t="str">
        <f>MMap!A26</f>
        <v>VRF-New-Residential Care</v>
      </c>
      <c r="B23" s="47" t="str">
        <f>MMap!D26</f>
        <v>VRF-New-Residential Care-ElecHt</v>
      </c>
      <c r="C23" s="47">
        <f>MMap!T26</f>
        <v>1.8075192418120212</v>
      </c>
      <c r="D23" s="47">
        <f>MMap!K26</f>
        <v>20</v>
      </c>
      <c r="E23" s="47">
        <f>MMap!U26</f>
        <v>1.4036090438123745</v>
      </c>
      <c r="F23" s="47"/>
      <c r="G23" s="426" t="s">
        <v>788</v>
      </c>
      <c r="Q23" s="47" t="s">
        <v>483</v>
      </c>
    </row>
    <row r="24" spans="1:17">
      <c r="A24" s="21" t="str">
        <f>MMap!A27</f>
        <v>VRF-New-Assembly</v>
      </c>
      <c r="B24" s="47" t="str">
        <f>MMap!D27</f>
        <v>VRF-New-Assembly-ElecHt</v>
      </c>
      <c r="C24" s="47">
        <f>MMap!T27</f>
        <v>0.5658955212206882</v>
      </c>
      <c r="D24" s="47">
        <f>MMap!K27</f>
        <v>20</v>
      </c>
      <c r="E24" s="47">
        <f>MMap!U27</f>
        <v>0.28373843299528329</v>
      </c>
      <c r="F24" s="47"/>
      <c r="G24" s="150" t="s">
        <v>593</v>
      </c>
      <c r="Q24" s="47" t="s">
        <v>483</v>
      </c>
    </row>
    <row r="25" spans="1:17">
      <c r="A25" s="21" t="str">
        <f>MMap!A28</f>
        <v>VRF-New-Other</v>
      </c>
      <c r="B25" s="47" t="str">
        <f>MMap!D28</f>
        <v>VRF-New-Other-ElecHt</v>
      </c>
      <c r="C25" s="47">
        <f>MMap!T28</f>
        <v>0.90092318339666999</v>
      </c>
      <c r="D25" s="47">
        <f>MMap!K28</f>
        <v>20</v>
      </c>
      <c r="E25" s="47">
        <f>MMap!U28</f>
        <v>0.45172036660527659</v>
      </c>
      <c r="F25" s="47"/>
      <c r="G25" s="150" t="s">
        <v>593</v>
      </c>
      <c r="Q25" s="47" t="s">
        <v>483</v>
      </c>
    </row>
    <row r="26" spans="1:17">
      <c r="A26" s="21" t="str">
        <f>MMap!A29</f>
        <v>VRF-New-Large Off</v>
      </c>
      <c r="B26" s="47" t="str">
        <f>MMap!D29</f>
        <v>VRF-New-Large Off-GasHt</v>
      </c>
      <c r="C26" s="47">
        <f>MMap!T29</f>
        <v>2.1614824074648031</v>
      </c>
      <c r="D26" s="47">
        <f>MMap!K29</f>
        <v>20</v>
      </c>
      <c r="E26" s="47">
        <f>MMap!U29</f>
        <v>2.2095153498529103</v>
      </c>
      <c r="F26" s="47"/>
      <c r="G26" s="150" t="s">
        <v>593</v>
      </c>
      <c r="Q26" s="47" t="s">
        <v>483</v>
      </c>
    </row>
    <row r="27" spans="1:17">
      <c r="A27" s="21" t="str">
        <f>MMap!A30</f>
        <v>VRF-New-Medium Off</v>
      </c>
      <c r="B27" s="47" t="str">
        <f>MMap!D30</f>
        <v>VRF-New-Medium Off-GasHt</v>
      </c>
      <c r="C27" s="47">
        <f>MMap!T30</f>
        <v>1.3371821282971019</v>
      </c>
      <c r="D27" s="47">
        <f>MMap!K30</f>
        <v>20</v>
      </c>
      <c r="E27" s="47">
        <f>MMap!U30</f>
        <v>1.3086098605984462</v>
      </c>
      <c r="F27" s="47"/>
      <c r="G27" s="150" t="s">
        <v>593</v>
      </c>
      <c r="Q27" s="47" t="s">
        <v>483</v>
      </c>
    </row>
    <row r="28" spans="1:17">
      <c r="A28" s="21" t="str">
        <f>MMap!A31</f>
        <v>VRF-New-Small Off</v>
      </c>
      <c r="B28" s="47" t="str">
        <f>MMap!D31</f>
        <v>VRF-New-Small Off-GasHt</v>
      </c>
      <c r="C28" s="47">
        <f>MMap!T31</f>
        <v>1.3101676813283416</v>
      </c>
      <c r="D28" s="47">
        <f>MMap!K31</f>
        <v>20</v>
      </c>
      <c r="E28" s="47">
        <f>MMap!U31</f>
        <v>0.83341221951163957</v>
      </c>
      <c r="F28" s="47"/>
      <c r="G28" s="150" t="s">
        <v>593</v>
      </c>
      <c r="Q28" s="47" t="s">
        <v>483</v>
      </c>
    </row>
    <row r="29" spans="1:17">
      <c r="A29" s="21" t="str">
        <f>MMap!A32</f>
        <v>VRF-New-Xlarge Ret</v>
      </c>
      <c r="B29" s="47" t="str">
        <f>MMap!D32</f>
        <v>VRF-New-Xlarge Ret-GasHt</v>
      </c>
      <c r="C29" s="47">
        <f>MMap!T32</f>
        <v>1.8687772920150574</v>
      </c>
      <c r="D29" s="47">
        <f>MMap!K32</f>
        <v>20</v>
      </c>
      <c r="E29" s="47">
        <f>MMap!U32</f>
        <v>2.7142734815033522</v>
      </c>
      <c r="F29" s="47"/>
      <c r="G29" s="150" t="s">
        <v>593</v>
      </c>
      <c r="Q29" s="47" t="s">
        <v>483</v>
      </c>
    </row>
    <row r="30" spans="1:17">
      <c r="A30" s="21" t="str">
        <f>MMap!A33</f>
        <v>VRF-New-Large Ret</v>
      </c>
      <c r="B30" s="47" t="str">
        <f>MMap!D33</f>
        <v>VRF-New-Large Ret-GasHt</v>
      </c>
      <c r="C30" s="47">
        <f>MMap!T33</f>
        <v>2.0057750652968238</v>
      </c>
      <c r="D30" s="47">
        <f>MMap!K33</f>
        <v>20</v>
      </c>
      <c r="E30" s="47">
        <f>MMap!U33</f>
        <v>2.913253544367211</v>
      </c>
      <c r="F30" s="47"/>
      <c r="G30" s="150" t="s">
        <v>593</v>
      </c>
      <c r="Q30" s="47" t="s">
        <v>483</v>
      </c>
    </row>
    <row r="31" spans="1:17">
      <c r="A31" s="21" t="str">
        <f>MMap!A34</f>
        <v>VRF-New-Medium Ret</v>
      </c>
      <c r="B31" s="47" t="str">
        <f>MMap!D34</f>
        <v>VRF-New-Medium Ret-GasHt</v>
      </c>
      <c r="C31" s="47">
        <f>MMap!T34</f>
        <v>1.652094181418722</v>
      </c>
      <c r="D31" s="47">
        <f>MMap!K34</f>
        <v>20</v>
      </c>
      <c r="E31" s="47">
        <f>MMap!U34</f>
        <v>2.3995558190540631</v>
      </c>
      <c r="F31" s="47"/>
      <c r="G31" s="150" t="s">
        <v>593</v>
      </c>
      <c r="Q31" s="47" t="s">
        <v>483</v>
      </c>
    </row>
    <row r="32" spans="1:17">
      <c r="A32" s="21" t="str">
        <f>MMap!A35</f>
        <v>VRF-New-Small Ret</v>
      </c>
      <c r="B32" s="47" t="str">
        <f>MMap!D35</f>
        <v>VRF-New-Small Ret-GasHt</v>
      </c>
      <c r="C32" s="47">
        <f>MMap!T35</f>
        <v>1.1570304427493154</v>
      </c>
      <c r="D32" s="47">
        <f>MMap!K35</f>
        <v>20</v>
      </c>
      <c r="E32" s="47">
        <f>MMap!U35</f>
        <v>1.6805089945523832</v>
      </c>
      <c r="F32" s="47"/>
      <c r="G32" s="150" t="s">
        <v>593</v>
      </c>
      <c r="Q32" s="47" t="s">
        <v>483</v>
      </c>
    </row>
    <row r="33" spans="1:131" ht="15">
      <c r="A33" s="21" t="str">
        <f>MMap!A36</f>
        <v>VRF-New-School K-12</v>
      </c>
      <c r="B33" s="47" t="str">
        <f>MMap!D36</f>
        <v>VRF-New-School K-12-GasHt</v>
      </c>
      <c r="C33" s="47">
        <f>MMap!T36</f>
        <v>1.7294667573122411</v>
      </c>
      <c r="D33" s="47">
        <f>MMap!K36</f>
        <v>20</v>
      </c>
      <c r="E33" s="47">
        <f>MMap!U36</f>
        <v>2.5119342880352096</v>
      </c>
      <c r="F33" s="47"/>
      <c r="G33" s="426" t="s">
        <v>787</v>
      </c>
      <c r="Q33" s="47" t="s">
        <v>483</v>
      </c>
    </row>
    <row r="34" spans="1:131">
      <c r="A34" s="21" t="str">
        <f>MMap!A37</f>
        <v>VRF-New-University</v>
      </c>
      <c r="B34" s="47" t="str">
        <f>MMap!D37</f>
        <v>VRF-New-University-GasHt</v>
      </c>
      <c r="C34" s="47">
        <f>MMap!T37</f>
        <v>1.6320000000000001</v>
      </c>
      <c r="D34" s="47">
        <f>MMap!K37</f>
        <v>20</v>
      </c>
      <c r="E34" s="47">
        <f>MMap!U37</f>
        <v>2.3703703703703716</v>
      </c>
      <c r="F34" s="47"/>
      <c r="G34" s="150" t="s">
        <v>593</v>
      </c>
      <c r="Q34" s="47" t="s">
        <v>483</v>
      </c>
    </row>
    <row r="35" spans="1:131">
      <c r="A35" s="21" t="str">
        <f>MMap!A38</f>
        <v>VRF-New-Warehouse</v>
      </c>
      <c r="B35" s="47" t="str">
        <f>MMap!D38</f>
        <v>VRF-New-Warehouse-GasHt</v>
      </c>
      <c r="C35" s="47">
        <f>MMap!T38</f>
        <v>2.0134877995263984</v>
      </c>
      <c r="D35" s="47">
        <f>MMap!K38</f>
        <v>20</v>
      </c>
      <c r="E35" s="47">
        <f>MMap!U38</f>
        <v>2.9244557727326064</v>
      </c>
      <c r="F35" s="47"/>
      <c r="G35" s="150" t="s">
        <v>593</v>
      </c>
      <c r="Q35" s="47" t="s">
        <v>483</v>
      </c>
    </row>
    <row r="36" spans="1:131">
      <c r="A36" s="21" t="str">
        <f>MMap!A39</f>
        <v>VRF-New-Supermarket</v>
      </c>
      <c r="B36" s="47" t="str">
        <f>MMap!D39</f>
        <v>VRF-New-Supermarket-GasHt</v>
      </c>
      <c r="C36" s="47">
        <f>MMap!T39</f>
        <v>2.7739213883715257</v>
      </c>
      <c r="D36" s="47">
        <f>MMap!K39</f>
        <v>20</v>
      </c>
      <c r="E36" s="47">
        <f>MMap!U39</f>
        <v>2.5826456005658649</v>
      </c>
      <c r="F36" s="47"/>
      <c r="G36" s="150" t="s">
        <v>593</v>
      </c>
      <c r="Q36" s="47" t="s">
        <v>483</v>
      </c>
    </row>
    <row r="37" spans="1:131">
      <c r="A37" s="21" t="str">
        <f>MMap!A40</f>
        <v>VRF-New-MiniMart</v>
      </c>
      <c r="B37" s="47" t="str">
        <f>MMap!D40</f>
        <v>VRF-New-MiniMart-GasHt</v>
      </c>
      <c r="C37" s="47">
        <f>MMap!T40</f>
        <v>5.1161182228172075</v>
      </c>
      <c r="D37" s="47">
        <f>MMap!K40</f>
        <v>20</v>
      </c>
      <c r="E37" s="47">
        <f>MMap!U40</f>
        <v>4.7633362198092728</v>
      </c>
      <c r="F37" s="47"/>
      <c r="G37" s="150" t="s">
        <v>593</v>
      </c>
      <c r="Q37" s="47" t="s">
        <v>483</v>
      </c>
    </row>
    <row r="38" spans="1:131">
      <c r="A38" s="21" t="str">
        <f>MMap!A41</f>
        <v>VRF-New-Restaurant</v>
      </c>
      <c r="B38" s="47" t="str">
        <f>MMap!D41</f>
        <v>VRF-New-Restaurant-GasHt</v>
      </c>
      <c r="C38" s="47">
        <f>MMap!T41</f>
        <v>4.6883778303408041</v>
      </c>
      <c r="D38" s="47">
        <f>MMap!K41</f>
        <v>20</v>
      </c>
      <c r="E38" s="47">
        <f>MMap!U41</f>
        <v>4.3650906720282547</v>
      </c>
      <c r="F38" s="47"/>
      <c r="G38" s="150" t="s">
        <v>593</v>
      </c>
      <c r="Q38" s="47" t="s">
        <v>483</v>
      </c>
    </row>
    <row r="39" spans="1:131">
      <c r="A39" s="21" t="str">
        <f>MMap!A42</f>
        <v>VRF-New-Lodging</v>
      </c>
      <c r="B39" s="47" t="str">
        <f>MMap!D42</f>
        <v>VRF-New-Lodging-GasHt</v>
      </c>
      <c r="C39" s="47">
        <f>MMap!T42</f>
        <v>0.99766994119147334</v>
      </c>
      <c r="D39" s="47">
        <f>MMap!K42</f>
        <v>20</v>
      </c>
      <c r="E39" s="47">
        <f>MMap!U42</f>
        <v>1.0198403843290618</v>
      </c>
      <c r="F39" s="47"/>
      <c r="G39" s="150" t="s">
        <v>593</v>
      </c>
      <c r="Q39" s="47" t="s">
        <v>483</v>
      </c>
    </row>
    <row r="40" spans="1:131" ht="15">
      <c r="A40" s="21" t="str">
        <f>MMap!A43</f>
        <v>VRF-New-Hospital</v>
      </c>
      <c r="B40" s="47" t="str">
        <f>MMap!D43</f>
        <v>VRF-New-Hospital-GasHt</v>
      </c>
      <c r="C40" s="47">
        <f>MMap!T43</f>
        <v>3.5498839171974521</v>
      </c>
      <c r="D40" s="47">
        <f>MMap!K43</f>
        <v>20</v>
      </c>
      <c r="E40" s="47">
        <f>MMap!U43</f>
        <v>4.1758888888888883</v>
      </c>
      <c r="F40" s="47"/>
      <c r="G40" s="426" t="s">
        <v>788</v>
      </c>
      <c r="Q40" s="47" t="s">
        <v>483</v>
      </c>
    </row>
    <row r="41" spans="1:131" ht="15">
      <c r="A41" s="21" t="str">
        <f>MMap!A44</f>
        <v>VRF-New-Residential Care</v>
      </c>
      <c r="B41" s="47" t="str">
        <f>MMap!D44</f>
        <v>VRF-New-Residential Care-GasHt</v>
      </c>
      <c r="C41" s="47">
        <f>MMap!T44</f>
        <v>1.5821021709189744</v>
      </c>
      <c r="D41" s="47">
        <f>MMap!K44</f>
        <v>20</v>
      </c>
      <c r="E41" s="47">
        <f>MMap!U44</f>
        <v>1.8610982867978827</v>
      </c>
      <c r="F41" s="47"/>
      <c r="G41" s="426" t="s">
        <v>788</v>
      </c>
      <c r="Q41" s="47" t="s">
        <v>483</v>
      </c>
    </row>
    <row r="42" spans="1:131">
      <c r="A42" s="21" t="str">
        <f>MMap!A45</f>
        <v>VRF-New-Assembly</v>
      </c>
      <c r="B42" s="47" t="str">
        <f>MMap!D45</f>
        <v>VRF-New-Assembly-GasHt</v>
      </c>
      <c r="C42" s="47">
        <f>MMap!T45</f>
        <v>3.0355560611210284</v>
      </c>
      <c r="D42" s="47">
        <f>MMap!K45</f>
        <v>20</v>
      </c>
      <c r="E42" s="47">
        <f>MMap!U45</f>
        <v>2.3056411859411101</v>
      </c>
      <c r="F42" s="47"/>
      <c r="G42" s="150" t="s">
        <v>593</v>
      </c>
      <c r="Q42" s="47" t="s">
        <v>484</v>
      </c>
    </row>
    <row r="43" spans="1:131">
      <c r="A43" s="21" t="str">
        <f>MMap!A46</f>
        <v>VRF-New-Other</v>
      </c>
      <c r="B43" s="47" t="str">
        <f>MMap!D46</f>
        <v>VRF-New-Other-GasHt</v>
      </c>
      <c r="C43" s="47">
        <f>MMap!T46</f>
        <v>2.8309974840281931</v>
      </c>
      <c r="D43" s="47">
        <f>MMap!K46</f>
        <v>20</v>
      </c>
      <c r="E43" s="47">
        <f>MMap!U46</f>
        <v>2.1502697578448111</v>
      </c>
      <c r="F43" s="47"/>
      <c r="G43" s="150" t="s">
        <v>593</v>
      </c>
      <c r="Q43" s="47" t="s">
        <v>484</v>
      </c>
    </row>
    <row r="46" spans="1:13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c r="CM46" s="21"/>
      <c r="CN46" s="21"/>
      <c r="CO46" s="21"/>
      <c r="CP46" s="21"/>
      <c r="CQ46" s="21"/>
      <c r="CR46" s="21"/>
      <c r="CS46" s="21"/>
      <c r="CT46" s="21"/>
      <c r="CU46" s="21"/>
      <c r="CV46" s="21"/>
      <c r="CW46" s="21"/>
      <c r="CX46" s="21"/>
      <c r="CY46" s="21"/>
      <c r="CZ46" s="21"/>
      <c r="DA46" s="21"/>
      <c r="DB46" s="21"/>
      <c r="DC46" s="21"/>
      <c r="DD46" s="21"/>
      <c r="DE46" s="21"/>
      <c r="DF46" s="21"/>
      <c r="DG46" s="21"/>
      <c r="DH46" s="21"/>
      <c r="DI46" s="21"/>
      <c r="DJ46" s="21"/>
      <c r="DK46" s="21"/>
      <c r="DL46" s="21"/>
      <c r="DM46" s="21"/>
      <c r="DN46" s="21"/>
      <c r="DO46" s="21"/>
      <c r="DP46" s="21"/>
      <c r="DQ46" s="21"/>
      <c r="DR46" s="21"/>
      <c r="DS46" s="21"/>
      <c r="DT46" s="21"/>
      <c r="DU46" s="21"/>
      <c r="DV46" s="21"/>
      <c r="DW46" s="21"/>
      <c r="DX46" s="21"/>
      <c r="DY46" s="21"/>
      <c r="DZ46" s="21"/>
      <c r="EA46" s="21"/>
    </row>
    <row r="47" spans="1:131">
      <c r="A47" s="50" t="s">
        <v>74</v>
      </c>
      <c r="B47" s="5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c r="CO47" s="21"/>
      <c r="CP47" s="21"/>
      <c r="CQ47" s="21"/>
      <c r="CR47" s="21"/>
      <c r="CS47" s="21"/>
      <c r="CT47" s="21"/>
      <c r="CU47" s="21"/>
      <c r="CV47" s="21"/>
      <c r="CW47" s="21"/>
      <c r="CX47" s="21"/>
      <c r="CY47" s="21"/>
      <c r="CZ47" s="21"/>
      <c r="DA47" s="21"/>
      <c r="DB47" s="21"/>
      <c r="DC47" s="21"/>
      <c r="DD47" s="21"/>
      <c r="DE47" s="21"/>
      <c r="DF47" s="21"/>
      <c r="DG47" s="21"/>
      <c r="DH47" s="21"/>
      <c r="DI47" s="21"/>
      <c r="DJ47" s="21"/>
      <c r="DK47" s="21"/>
      <c r="DL47" s="21"/>
      <c r="DM47" s="21"/>
      <c r="DN47" s="21"/>
      <c r="DO47" s="21"/>
      <c r="DP47" s="21"/>
      <c r="DQ47" s="21"/>
      <c r="DR47" s="21"/>
      <c r="DS47" s="21"/>
      <c r="DT47" s="21"/>
      <c r="DU47" s="21"/>
      <c r="DV47" s="21"/>
      <c r="DW47" s="21"/>
      <c r="DX47" s="21"/>
      <c r="DY47" s="21"/>
      <c r="DZ47" s="21"/>
      <c r="EA47" s="21"/>
    </row>
    <row r="48" spans="1:131" s="229" customFormat="1">
      <c r="A48" s="21" t="s">
        <v>75</v>
      </c>
      <c r="B48" s="21" t="s">
        <v>306</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c r="CD48" s="21"/>
      <c r="CE48" s="21"/>
      <c r="CF48" s="21"/>
      <c r="CG48" s="21"/>
      <c r="CH48" s="21"/>
      <c r="CI48" s="21"/>
      <c r="CJ48" s="21"/>
      <c r="CK48" s="21"/>
      <c r="CL48" s="21"/>
      <c r="CM48" s="21"/>
      <c r="CN48" s="21"/>
      <c r="CO48" s="21"/>
      <c r="CP48" s="21"/>
      <c r="CQ48" s="21"/>
      <c r="CR48" s="21"/>
      <c r="CS48" s="21"/>
      <c r="CT48" s="21"/>
      <c r="CU48" s="21"/>
      <c r="CV48" s="21"/>
      <c r="CW48" s="21"/>
      <c r="CX48" s="21"/>
      <c r="CY48" s="21"/>
      <c r="CZ48" s="21"/>
      <c r="DA48" s="21"/>
      <c r="DB48" s="21"/>
      <c r="DC48" s="21"/>
      <c r="DD48" s="21"/>
      <c r="DE48" s="21"/>
      <c r="DF48" s="21"/>
      <c r="DG48" s="21"/>
      <c r="DH48" s="21"/>
      <c r="DI48" s="21"/>
      <c r="DJ48" s="21"/>
      <c r="DK48" s="21"/>
      <c r="DL48" s="21"/>
      <c r="DM48" s="21"/>
      <c r="DN48" s="21"/>
      <c r="DO48" s="21"/>
      <c r="DP48" s="21"/>
      <c r="DQ48" s="21"/>
      <c r="DR48" s="21"/>
      <c r="DS48" s="21"/>
      <c r="DT48" s="21"/>
      <c r="DU48" s="21"/>
      <c r="DV48" s="21"/>
      <c r="DW48" s="21"/>
      <c r="DX48" s="21"/>
      <c r="DY48" s="21"/>
      <c r="DZ48" s="21"/>
      <c r="EA48" s="21"/>
    </row>
    <row r="49" spans="1:131" s="229" customFormat="1">
      <c r="A49" s="21" t="s">
        <v>76</v>
      </c>
      <c r="B49" s="21" t="s">
        <v>799</v>
      </c>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1"/>
      <c r="DA49" s="21"/>
      <c r="DB49" s="21"/>
      <c r="DC49" s="21"/>
      <c r="DD49" s="21"/>
      <c r="DE49" s="21"/>
      <c r="DF49" s="21"/>
      <c r="DG49" s="21"/>
      <c r="DH49" s="21"/>
      <c r="DI49" s="21"/>
      <c r="DJ49" s="21"/>
      <c r="DK49" s="21"/>
      <c r="DL49" s="21"/>
      <c r="DM49" s="21"/>
      <c r="DN49" s="21"/>
      <c r="DO49" s="21"/>
      <c r="DP49" s="21"/>
      <c r="DQ49" s="21"/>
      <c r="DR49" s="21"/>
      <c r="DS49" s="21"/>
      <c r="DT49" s="21"/>
      <c r="DU49" s="21"/>
      <c r="DV49" s="21"/>
      <c r="DW49" s="21"/>
      <c r="DX49" s="21"/>
      <c r="DY49" s="21"/>
      <c r="DZ49" s="21"/>
      <c r="EA49" s="21"/>
    </row>
    <row r="50" spans="1:131" s="230" customForma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c r="CM50" s="21"/>
      <c r="CN50" s="21"/>
      <c r="CO50" s="21"/>
      <c r="CP50" s="21"/>
      <c r="CQ50" s="21"/>
      <c r="CR50" s="21"/>
      <c r="CS50" s="21"/>
      <c r="CT50" s="21"/>
      <c r="CU50" s="21"/>
      <c r="CV50" s="21"/>
      <c r="CW50" s="21"/>
      <c r="CX50" s="21"/>
      <c r="CY50" s="21"/>
      <c r="CZ50" s="21"/>
      <c r="DA50" s="21"/>
      <c r="DB50" s="21"/>
      <c r="DC50" s="21"/>
      <c r="DD50" s="21"/>
      <c r="DE50" s="21"/>
      <c r="DF50" s="21"/>
      <c r="DG50" s="21"/>
      <c r="DH50" s="21"/>
      <c r="DI50" s="21"/>
      <c r="DJ50" s="21"/>
      <c r="DK50" s="21"/>
      <c r="DL50" s="21"/>
      <c r="DM50" s="21"/>
      <c r="DN50" s="21"/>
      <c r="DO50" s="21"/>
      <c r="DP50" s="21"/>
      <c r="DQ50" s="21"/>
      <c r="DR50" s="21"/>
      <c r="DS50" s="21"/>
      <c r="DT50" s="21"/>
      <c r="DU50" s="21"/>
      <c r="DV50" s="21"/>
      <c r="DW50" s="21"/>
      <c r="DX50" s="21"/>
      <c r="DY50" s="21"/>
      <c r="DZ50" s="21"/>
      <c r="EA50" s="21"/>
    </row>
    <row r="51" spans="1:131" s="21" customFormat="1" ht="13.5" thickBot="1">
      <c r="A51" s="52" t="s">
        <v>77</v>
      </c>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4"/>
    </row>
    <row r="52" spans="1:131" s="21" customFormat="1">
      <c r="B52" s="55" t="s">
        <v>78</v>
      </c>
      <c r="C52" s="56"/>
      <c r="D52" s="56" t="s">
        <v>78</v>
      </c>
      <c r="E52" s="57"/>
      <c r="G52" s="55" t="s">
        <v>79</v>
      </c>
      <c r="H52" s="56"/>
      <c r="I52" s="56"/>
      <c r="J52" s="56"/>
      <c r="K52" s="56"/>
      <c r="L52" s="56"/>
      <c r="M52" s="56"/>
      <c r="N52" s="56"/>
      <c r="O52" s="57"/>
      <c r="Q52" s="55" t="s">
        <v>80</v>
      </c>
      <c r="R52" s="56"/>
      <c r="S52" s="56"/>
      <c r="T52" s="56"/>
      <c r="U52" s="57"/>
      <c r="W52" s="55" t="s">
        <v>81</v>
      </c>
      <c r="X52" s="57"/>
      <c r="Z52" s="55" t="s">
        <v>82</v>
      </c>
      <c r="AA52" s="56"/>
      <c r="AB52" s="57"/>
    </row>
    <row r="53" spans="1:131" s="21" customFormat="1">
      <c r="B53" s="58" t="s">
        <v>85</v>
      </c>
      <c r="C53" s="59" t="s">
        <v>83</v>
      </c>
      <c r="D53" s="59" t="s">
        <v>85</v>
      </c>
      <c r="E53" s="60" t="s">
        <v>83</v>
      </c>
      <c r="G53" s="58" t="s">
        <v>86</v>
      </c>
      <c r="H53" s="59" t="s">
        <v>785</v>
      </c>
      <c r="I53" s="59"/>
      <c r="J53" s="59"/>
      <c r="K53" s="59" t="s">
        <v>324</v>
      </c>
      <c r="L53" s="59"/>
      <c r="M53" s="59"/>
      <c r="N53" s="59"/>
      <c r="O53" s="60"/>
      <c r="Q53" s="58"/>
      <c r="R53" s="59" t="s">
        <v>87</v>
      </c>
      <c r="S53" s="59" t="s">
        <v>88</v>
      </c>
      <c r="T53" s="59" t="s">
        <v>89</v>
      </c>
      <c r="U53" s="60" t="s">
        <v>90</v>
      </c>
      <c r="W53" s="58" t="s">
        <v>91</v>
      </c>
      <c r="X53" s="60">
        <v>20</v>
      </c>
      <c r="Z53" s="58"/>
      <c r="AA53" s="59" t="s">
        <v>83</v>
      </c>
      <c r="AB53" s="60" t="s">
        <v>84</v>
      </c>
    </row>
    <row r="54" spans="1:131" s="21" customFormat="1">
      <c r="B54" s="58" t="s">
        <v>92</v>
      </c>
      <c r="C54" s="59" t="s">
        <v>307</v>
      </c>
      <c r="D54" s="59" t="s">
        <v>92</v>
      </c>
      <c r="E54" s="60" t="s">
        <v>307</v>
      </c>
      <c r="G54" s="58" t="s">
        <v>93</v>
      </c>
      <c r="H54" s="59" t="s">
        <v>308</v>
      </c>
      <c r="I54" s="59"/>
      <c r="J54" s="59"/>
      <c r="K54" s="59" t="s">
        <v>325</v>
      </c>
      <c r="L54" s="59"/>
      <c r="M54" s="59"/>
      <c r="N54" s="59"/>
      <c r="O54" s="60"/>
      <c r="Q54" s="58" t="s">
        <v>94</v>
      </c>
      <c r="R54" s="59">
        <v>6.8012888465852586E-2</v>
      </c>
      <c r="S54" s="59">
        <v>4.387844424080023E-2</v>
      </c>
      <c r="T54" s="59">
        <v>5.3289007766645871E-2</v>
      </c>
      <c r="U54" s="60">
        <v>5.447903102274565E-2</v>
      </c>
      <c r="W54" s="58" t="s">
        <v>95</v>
      </c>
      <c r="X54" s="60">
        <v>2016</v>
      </c>
      <c r="Z54" s="58" t="s">
        <v>309</v>
      </c>
      <c r="AA54" s="59">
        <v>4.03890184699085E-3</v>
      </c>
      <c r="AB54" s="60">
        <v>0.01</v>
      </c>
    </row>
    <row r="55" spans="1:131" s="21" customFormat="1">
      <c r="B55" s="58" t="s">
        <v>97</v>
      </c>
      <c r="C55" s="59" t="s">
        <v>310</v>
      </c>
      <c r="D55" s="59" t="s">
        <v>97</v>
      </c>
      <c r="E55" s="60" t="s">
        <v>310</v>
      </c>
      <c r="G55" s="58" t="s">
        <v>98</v>
      </c>
      <c r="H55" s="59" t="s">
        <v>311</v>
      </c>
      <c r="I55" s="59"/>
      <c r="J55" s="59"/>
      <c r="K55" s="59" t="s">
        <v>326</v>
      </c>
      <c r="L55" s="59"/>
      <c r="M55" s="59"/>
      <c r="N55" s="59"/>
      <c r="O55" s="60"/>
      <c r="Q55" s="58" t="s">
        <v>99</v>
      </c>
      <c r="R55" s="59">
        <v>12</v>
      </c>
      <c r="S55" s="59">
        <v>12</v>
      </c>
      <c r="T55" s="59">
        <v>1</v>
      </c>
      <c r="U55" s="60">
        <v>1</v>
      </c>
      <c r="W55" s="58" t="s">
        <v>100</v>
      </c>
      <c r="X55" s="60">
        <v>2016</v>
      </c>
      <c r="Z55" s="58" t="s">
        <v>96</v>
      </c>
      <c r="AA55" s="59">
        <v>26</v>
      </c>
      <c r="AB55" s="60">
        <v>0</v>
      </c>
    </row>
    <row r="56" spans="1:131" s="21" customFormat="1" ht="13.5" thickBot="1">
      <c r="B56" s="61" t="s">
        <v>101</v>
      </c>
      <c r="C56" s="62" t="s">
        <v>310</v>
      </c>
      <c r="D56" s="62" t="s">
        <v>101</v>
      </c>
      <c r="E56" s="63" t="s">
        <v>310</v>
      </c>
      <c r="G56" s="58" t="s">
        <v>102</v>
      </c>
      <c r="H56" s="59" t="s">
        <v>312</v>
      </c>
      <c r="I56" s="59"/>
      <c r="J56" s="59"/>
      <c r="K56" s="59" t="s">
        <v>325</v>
      </c>
      <c r="L56" s="59"/>
      <c r="M56" s="59"/>
      <c r="N56" s="59"/>
      <c r="O56" s="60"/>
      <c r="Q56" s="58"/>
      <c r="R56" s="59" t="s">
        <v>87</v>
      </c>
      <c r="S56" s="59" t="s">
        <v>88</v>
      </c>
      <c r="T56" s="59" t="s">
        <v>89</v>
      </c>
      <c r="U56" s="60" t="s">
        <v>90</v>
      </c>
      <c r="W56" s="58" t="s">
        <v>103</v>
      </c>
      <c r="X56" s="60">
        <v>2012</v>
      </c>
      <c r="Z56" s="58" t="s">
        <v>313</v>
      </c>
      <c r="AA56" s="59">
        <v>0.9</v>
      </c>
      <c r="AB56" s="60" t="s">
        <v>314</v>
      </c>
    </row>
    <row r="57" spans="1:131" s="21" customFormat="1">
      <c r="G57" s="58" t="s">
        <v>105</v>
      </c>
      <c r="H57" s="59" t="s">
        <v>311</v>
      </c>
      <c r="I57" s="59"/>
      <c r="J57" s="59"/>
      <c r="K57" s="59"/>
      <c r="L57" s="59"/>
      <c r="M57" s="59"/>
      <c r="N57" s="59"/>
      <c r="O57" s="60"/>
      <c r="Q57" s="58" t="s">
        <v>106</v>
      </c>
      <c r="R57" s="59">
        <v>0.35</v>
      </c>
      <c r="S57" s="59">
        <v>0.19500000000000001</v>
      </c>
      <c r="T57" s="59">
        <v>0.45499999999999996</v>
      </c>
      <c r="U57" s="60">
        <v>0</v>
      </c>
      <c r="W57" s="58" t="s">
        <v>107</v>
      </c>
      <c r="X57" s="60">
        <v>0.04</v>
      </c>
      <c r="Z57" s="58" t="s">
        <v>315</v>
      </c>
      <c r="AA57" s="59">
        <v>4.7399348199455904E-2</v>
      </c>
      <c r="AB57" s="60">
        <v>0</v>
      </c>
    </row>
    <row r="58" spans="1:131" s="21" customFormat="1">
      <c r="B58" s="21" t="s">
        <v>108</v>
      </c>
      <c r="C58" s="21" t="s">
        <v>83</v>
      </c>
      <c r="G58" s="58" t="s">
        <v>109</v>
      </c>
      <c r="H58" s="59" t="s">
        <v>316</v>
      </c>
      <c r="I58" s="59"/>
      <c r="J58" s="59"/>
      <c r="K58" s="59" t="s">
        <v>115</v>
      </c>
      <c r="L58" s="59"/>
      <c r="M58" s="59"/>
      <c r="N58" s="59"/>
      <c r="O58" s="60"/>
      <c r="Q58" s="58" t="s">
        <v>110</v>
      </c>
      <c r="R58" s="59">
        <v>1</v>
      </c>
      <c r="S58" s="59">
        <v>0</v>
      </c>
      <c r="T58" s="59">
        <v>0</v>
      </c>
      <c r="U58" s="60">
        <v>0</v>
      </c>
      <c r="W58" s="58" t="s">
        <v>111</v>
      </c>
      <c r="X58" s="60">
        <v>0</v>
      </c>
      <c r="Z58" s="58" t="s">
        <v>104</v>
      </c>
      <c r="AA58" s="59">
        <v>31</v>
      </c>
      <c r="AB58" s="60">
        <v>0</v>
      </c>
    </row>
    <row r="59" spans="1:131" s="21" customFormat="1">
      <c r="B59" s="21" t="s">
        <v>112</v>
      </c>
      <c r="C59" s="21" t="s">
        <v>113</v>
      </c>
      <c r="G59" s="58" t="s">
        <v>114</v>
      </c>
      <c r="H59" s="59" t="s">
        <v>115</v>
      </c>
      <c r="I59" s="59"/>
      <c r="J59" s="59"/>
      <c r="K59" s="59" t="s">
        <v>120</v>
      </c>
      <c r="L59" s="59"/>
      <c r="M59" s="59"/>
      <c r="N59" s="59"/>
      <c r="O59" s="60"/>
      <c r="Q59" s="58" t="s">
        <v>116</v>
      </c>
      <c r="R59" s="59">
        <v>1</v>
      </c>
      <c r="S59" s="59">
        <v>0</v>
      </c>
      <c r="T59" s="59">
        <v>0</v>
      </c>
      <c r="U59" s="60">
        <v>0</v>
      </c>
      <c r="W59" s="58" t="s">
        <v>317</v>
      </c>
      <c r="X59" s="60">
        <v>0.2</v>
      </c>
      <c r="Z59" s="58" t="s">
        <v>318</v>
      </c>
      <c r="AA59" s="59">
        <v>0.7</v>
      </c>
      <c r="AB59" s="60" t="s">
        <v>314</v>
      </c>
    </row>
    <row r="60" spans="1:131" s="21" customFormat="1">
      <c r="B60" s="21" t="s">
        <v>117</v>
      </c>
      <c r="C60" s="21" t="s">
        <v>118</v>
      </c>
      <c r="G60" s="58" t="s">
        <v>119</v>
      </c>
      <c r="H60" s="59" t="s">
        <v>120</v>
      </c>
      <c r="I60" s="59"/>
      <c r="J60" s="59"/>
      <c r="K60" s="59" t="s">
        <v>126</v>
      </c>
      <c r="L60" s="59"/>
      <c r="M60" s="59"/>
      <c r="N60" s="59"/>
      <c r="O60" s="60"/>
      <c r="Q60" s="58" t="s">
        <v>121</v>
      </c>
      <c r="R60" s="59"/>
      <c r="S60" s="59">
        <v>0.3</v>
      </c>
      <c r="T60" s="59">
        <v>0.7</v>
      </c>
      <c r="U60" s="60">
        <v>0</v>
      </c>
      <c r="W60" s="58" t="s">
        <v>122</v>
      </c>
      <c r="X60" s="60">
        <v>0</v>
      </c>
      <c r="Z60" s="58" t="s">
        <v>319</v>
      </c>
      <c r="AA60" s="59">
        <v>0</v>
      </c>
      <c r="AB60" s="60">
        <v>0</v>
      </c>
    </row>
    <row r="61" spans="1:131" s="21" customFormat="1" ht="13.5" thickBot="1">
      <c r="B61" s="21" t="s">
        <v>123</v>
      </c>
      <c r="C61" s="21" t="s">
        <v>124</v>
      </c>
      <c r="G61" s="61" t="s">
        <v>125</v>
      </c>
      <c r="H61" s="62" t="s">
        <v>126</v>
      </c>
      <c r="I61" s="62"/>
      <c r="J61" s="62"/>
      <c r="K61" s="62"/>
      <c r="L61" s="62"/>
      <c r="M61" s="62"/>
      <c r="N61" s="62"/>
      <c r="O61" s="63"/>
      <c r="Q61" s="61" t="s">
        <v>320</v>
      </c>
      <c r="R61" s="62"/>
      <c r="S61" s="62">
        <v>20</v>
      </c>
      <c r="T61" s="62"/>
      <c r="U61" s="63"/>
      <c r="W61" s="61" t="s">
        <v>127</v>
      </c>
      <c r="X61" s="63">
        <v>2018</v>
      </c>
      <c r="Z61" s="61" t="s">
        <v>321</v>
      </c>
      <c r="AA61" s="62">
        <v>0</v>
      </c>
      <c r="AB61" s="63">
        <v>0</v>
      </c>
    </row>
    <row r="62" spans="1:131" s="21" customFormat="1"/>
    <row r="63" spans="1:131" s="21" customFormat="1"/>
    <row r="64" spans="1:131" s="21" customFormat="1"/>
    <row r="65" spans="1:101" s="21" customFormat="1"/>
    <row r="66" spans="1:101" s="21" customFormat="1"/>
    <row r="67" spans="1:101" s="21" customFormat="1"/>
    <row r="68" spans="1:101" s="21" customFormat="1"/>
    <row r="69" spans="1:101" s="21" customFormat="1" ht="13.5" thickBot="1">
      <c r="A69" s="52" t="s">
        <v>128</v>
      </c>
      <c r="B69" s="54"/>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row>
    <row r="70" spans="1:101" s="21" customFormat="1" ht="26.25" thickBot="1">
      <c r="A70" s="64" t="s">
        <v>129</v>
      </c>
      <c r="B70" s="65"/>
      <c r="C70" s="66" t="s">
        <v>130</v>
      </c>
      <c r="D70" s="67"/>
      <c r="E70" s="67"/>
      <c r="F70" s="67"/>
      <c r="G70" s="67"/>
      <c r="H70" s="67"/>
      <c r="I70" s="67"/>
      <c r="J70" s="67"/>
      <c r="K70" s="68"/>
      <c r="L70" s="66" t="s">
        <v>131</v>
      </c>
      <c r="M70" s="67"/>
      <c r="N70" s="67"/>
      <c r="O70" s="67"/>
      <c r="P70" s="67"/>
      <c r="Q70" s="68"/>
      <c r="R70" s="66" t="s">
        <v>132</v>
      </c>
      <c r="S70" s="67"/>
      <c r="T70" s="67"/>
      <c r="U70" s="68"/>
      <c r="V70" s="66" t="s">
        <v>133</v>
      </c>
      <c r="W70" s="67"/>
      <c r="X70" s="67"/>
      <c r="Y70" s="68"/>
      <c r="Z70" s="66" t="s">
        <v>134</v>
      </c>
      <c r="AA70" s="67"/>
      <c r="AB70" s="67"/>
      <c r="AC70" s="68"/>
      <c r="AD70" s="66" t="s">
        <v>135</v>
      </c>
      <c r="AE70" s="67"/>
      <c r="AF70" s="67"/>
      <c r="AG70" s="68"/>
      <c r="AH70" s="66" t="s">
        <v>136</v>
      </c>
      <c r="AI70" s="67"/>
      <c r="AJ70" s="67"/>
      <c r="AK70" s="67"/>
      <c r="AL70" s="68"/>
      <c r="AM70" s="66" t="s">
        <v>137</v>
      </c>
      <c r="AN70" s="67"/>
      <c r="AO70" s="67"/>
      <c r="AP70" s="67"/>
      <c r="AQ70" s="67"/>
      <c r="AR70" s="67"/>
      <c r="AS70" s="68"/>
      <c r="AT70" s="66" t="s">
        <v>138</v>
      </c>
      <c r="AU70" s="67"/>
      <c r="AV70" s="67"/>
      <c r="AW70" s="67"/>
      <c r="AX70" s="67"/>
      <c r="AY70" s="67"/>
      <c r="AZ70" s="68"/>
      <c r="BA70" s="66" t="s">
        <v>139</v>
      </c>
      <c r="BB70" s="67"/>
      <c r="BC70" s="67"/>
      <c r="BD70" s="67"/>
      <c r="BE70" s="67"/>
      <c r="BF70" s="68"/>
      <c r="BG70" s="66" t="s">
        <v>140</v>
      </c>
      <c r="BH70" s="68"/>
      <c r="BI70" s="66" t="s">
        <v>141</v>
      </c>
      <c r="BJ70" s="67"/>
      <c r="BK70" s="67"/>
      <c r="BL70" s="67"/>
      <c r="BM70" s="68"/>
      <c r="BN70" s="66" t="s">
        <v>142</v>
      </c>
      <c r="BO70" s="67"/>
      <c r="BP70" s="67"/>
      <c r="BQ70" s="67"/>
      <c r="BR70" s="67"/>
      <c r="BS70" s="67"/>
      <c r="BT70" s="67"/>
      <c r="BU70" s="67"/>
      <c r="BV70" s="67"/>
      <c r="BW70" s="67"/>
      <c r="BX70" s="67"/>
      <c r="BY70" s="67"/>
      <c r="BZ70" s="67"/>
      <c r="CA70" s="67"/>
      <c r="CB70" s="67"/>
      <c r="CC70" s="68"/>
      <c r="CD70" s="66" t="s">
        <v>143</v>
      </c>
      <c r="CE70" s="68"/>
      <c r="CF70" s="66" t="s">
        <v>144</v>
      </c>
      <c r="CG70" s="67"/>
      <c r="CH70" s="67"/>
      <c r="CI70" s="67"/>
      <c r="CJ70" s="67"/>
      <c r="CK70" s="68"/>
      <c r="CL70" s="69"/>
      <c r="CM70" s="66" t="s">
        <v>18</v>
      </c>
      <c r="CN70" s="67"/>
      <c r="CO70" s="67"/>
      <c r="CP70" s="68"/>
      <c r="CQ70" s="66" t="s">
        <v>145</v>
      </c>
      <c r="CR70" s="67"/>
      <c r="CS70" s="67"/>
      <c r="CT70" s="67"/>
      <c r="CU70" s="68"/>
      <c r="CV70" s="66" t="s">
        <v>146</v>
      </c>
      <c r="CW70" s="68"/>
    </row>
    <row r="71" spans="1:101" s="21" customFormat="1" ht="127.5">
      <c r="A71" s="70" t="s">
        <v>147</v>
      </c>
      <c r="B71" s="71" t="s">
        <v>148</v>
      </c>
      <c r="C71" s="72" t="s">
        <v>9</v>
      </c>
      <c r="D71" s="72" t="s">
        <v>149</v>
      </c>
      <c r="E71" s="72" t="s">
        <v>150</v>
      </c>
      <c r="F71" s="72" t="s">
        <v>151</v>
      </c>
      <c r="G71" s="72" t="s">
        <v>152</v>
      </c>
      <c r="H71" s="72" t="s">
        <v>153</v>
      </c>
      <c r="I71" s="72" t="s">
        <v>154</v>
      </c>
      <c r="J71" s="72" t="s">
        <v>155</v>
      </c>
      <c r="K71" s="72" t="s">
        <v>156</v>
      </c>
      <c r="L71" s="72" t="s">
        <v>157</v>
      </c>
      <c r="M71" s="72" t="s">
        <v>158</v>
      </c>
      <c r="N71" s="72" t="s">
        <v>159</v>
      </c>
      <c r="O71" s="72" t="s">
        <v>160</v>
      </c>
      <c r="P71" s="72" t="s">
        <v>161</v>
      </c>
      <c r="Q71" s="72" t="s">
        <v>162</v>
      </c>
      <c r="R71" s="72" t="s">
        <v>163</v>
      </c>
      <c r="S71" s="72" t="s">
        <v>164</v>
      </c>
      <c r="T71" s="72" t="s">
        <v>165</v>
      </c>
      <c r="U71" s="72" t="s">
        <v>87</v>
      </c>
      <c r="V71" s="72" t="s">
        <v>163</v>
      </c>
      <c r="W71" s="72" t="s">
        <v>164</v>
      </c>
      <c r="X71" s="72" t="s">
        <v>165</v>
      </c>
      <c r="Y71" s="72" t="s">
        <v>87</v>
      </c>
      <c r="Z71" s="72" t="s">
        <v>163</v>
      </c>
      <c r="AA71" s="72" t="s">
        <v>164</v>
      </c>
      <c r="AB71" s="72" t="s">
        <v>165</v>
      </c>
      <c r="AC71" s="72" t="s">
        <v>87</v>
      </c>
      <c r="AD71" s="72" t="s">
        <v>163</v>
      </c>
      <c r="AE71" s="72" t="s">
        <v>164</v>
      </c>
      <c r="AF71" s="72" t="s">
        <v>165</v>
      </c>
      <c r="AG71" s="72" t="s">
        <v>87</v>
      </c>
      <c r="AH71" s="72" t="s">
        <v>163</v>
      </c>
      <c r="AI71" s="72" t="s">
        <v>164</v>
      </c>
      <c r="AJ71" s="72" t="s">
        <v>165</v>
      </c>
      <c r="AK71" s="72" t="s">
        <v>87</v>
      </c>
      <c r="AL71" s="72" t="s">
        <v>166</v>
      </c>
      <c r="AM71" s="72" t="s">
        <v>167</v>
      </c>
      <c r="AN71" s="72" t="s">
        <v>168</v>
      </c>
      <c r="AO71" s="72" t="s">
        <v>169</v>
      </c>
      <c r="AP71" s="72" t="s">
        <v>170</v>
      </c>
      <c r="AQ71" s="72" t="s">
        <v>171</v>
      </c>
      <c r="AR71" s="72" t="s">
        <v>172</v>
      </c>
      <c r="AS71" s="72" t="s">
        <v>173</v>
      </c>
      <c r="AT71" s="72" t="s">
        <v>174</v>
      </c>
      <c r="AU71" s="72" t="s">
        <v>175</v>
      </c>
      <c r="AV71" s="72" t="s">
        <v>176</v>
      </c>
      <c r="AW71" s="72" t="s">
        <v>177</v>
      </c>
      <c r="AX71" s="72" t="s">
        <v>178</v>
      </c>
      <c r="AY71" s="72" t="s">
        <v>179</v>
      </c>
      <c r="AZ71" s="72" t="s">
        <v>180</v>
      </c>
      <c r="BA71" s="72" t="s">
        <v>181</v>
      </c>
      <c r="BB71" s="72" t="s">
        <v>182</v>
      </c>
      <c r="BC71" s="72" t="s">
        <v>183</v>
      </c>
      <c r="BD71" s="72" t="s">
        <v>184</v>
      </c>
      <c r="BE71" s="72" t="s">
        <v>185</v>
      </c>
      <c r="BF71" s="72" t="s">
        <v>186</v>
      </c>
      <c r="BG71" s="72" t="s">
        <v>187</v>
      </c>
      <c r="BH71" s="72" t="s">
        <v>188</v>
      </c>
      <c r="BI71" s="72" t="s">
        <v>189</v>
      </c>
      <c r="BJ71" s="72" t="s">
        <v>190</v>
      </c>
      <c r="BK71" s="72" t="s">
        <v>191</v>
      </c>
      <c r="BL71" s="72" t="s">
        <v>192</v>
      </c>
      <c r="BM71" s="72" t="s">
        <v>193</v>
      </c>
      <c r="BN71" s="72" t="s">
        <v>194</v>
      </c>
      <c r="BO71" s="72" t="s">
        <v>195</v>
      </c>
      <c r="BP71" s="72" t="s">
        <v>196</v>
      </c>
      <c r="BQ71" s="72" t="s">
        <v>197</v>
      </c>
      <c r="BR71" s="72" t="s">
        <v>198</v>
      </c>
      <c r="BS71" s="72" t="s">
        <v>199</v>
      </c>
      <c r="BT71" s="72" t="s">
        <v>200</v>
      </c>
      <c r="BU71" s="72" t="s">
        <v>201</v>
      </c>
      <c r="BV71" s="72" t="s">
        <v>202</v>
      </c>
      <c r="BW71" s="72" t="s">
        <v>203</v>
      </c>
      <c r="BX71" s="72" t="s">
        <v>204</v>
      </c>
      <c r="BY71" s="72" t="s">
        <v>205</v>
      </c>
      <c r="BZ71" s="72" t="s">
        <v>206</v>
      </c>
      <c r="CA71" s="72" t="s">
        <v>207</v>
      </c>
      <c r="CB71" s="72" t="s">
        <v>208</v>
      </c>
      <c r="CC71" s="72" t="s">
        <v>209</v>
      </c>
      <c r="CD71" s="72" t="s">
        <v>210</v>
      </c>
      <c r="CE71" s="72" t="s">
        <v>48</v>
      </c>
      <c r="CF71" s="72" t="s">
        <v>211</v>
      </c>
      <c r="CG71" s="72" t="s">
        <v>212</v>
      </c>
      <c r="CH71" s="72" t="s">
        <v>213</v>
      </c>
      <c r="CI71" s="72" t="s">
        <v>327</v>
      </c>
      <c r="CJ71" s="72" t="s">
        <v>328</v>
      </c>
      <c r="CK71" s="72" t="s">
        <v>329</v>
      </c>
      <c r="CL71" s="72"/>
      <c r="CM71" s="72" t="s">
        <v>214</v>
      </c>
      <c r="CN71" s="72" t="s">
        <v>215</v>
      </c>
      <c r="CO71" s="72" t="s">
        <v>216</v>
      </c>
      <c r="CP71" s="72" t="s">
        <v>217</v>
      </c>
      <c r="CQ71" s="72" t="s">
        <v>218</v>
      </c>
      <c r="CR71" s="72" t="s">
        <v>219</v>
      </c>
      <c r="CS71" s="72" t="s">
        <v>220</v>
      </c>
      <c r="CT71" s="72" t="s">
        <v>221</v>
      </c>
      <c r="CU71" s="72" t="s">
        <v>222</v>
      </c>
      <c r="CV71" s="72" t="s">
        <v>223</v>
      </c>
      <c r="CW71" s="73" t="s">
        <v>224</v>
      </c>
    </row>
    <row r="72" spans="1:101" s="21" customFormat="1">
      <c r="A72" s="21" t="s">
        <v>487</v>
      </c>
      <c r="B72" s="21" t="s">
        <v>505</v>
      </c>
      <c r="C72" s="41">
        <v>20</v>
      </c>
      <c r="D72" s="41">
        <v>1.0890505757127</v>
      </c>
      <c r="E72" s="41">
        <v>0</v>
      </c>
      <c r="F72" s="41">
        <v>0.77071271511975692</v>
      </c>
      <c r="G72" s="41">
        <v>0</v>
      </c>
      <c r="H72" s="41">
        <v>0</v>
      </c>
      <c r="I72" s="41" t="s">
        <v>593</v>
      </c>
      <c r="J72" s="41"/>
      <c r="K72" s="41"/>
      <c r="L72" s="41">
        <v>1.1705064495637658</v>
      </c>
      <c r="M72" s="41">
        <v>2.2003925806215774E-4</v>
      </c>
      <c r="N72" s="41">
        <v>2.1845111337265728E-4</v>
      </c>
      <c r="O72" s="41">
        <v>0</v>
      </c>
      <c r="P72" s="41">
        <v>0</v>
      </c>
      <c r="Q72" s="41">
        <v>0</v>
      </c>
      <c r="R72" s="41">
        <v>0.15369041096235864</v>
      </c>
      <c r="S72" s="41">
        <v>0.35515516355446153</v>
      </c>
      <c r="T72" s="41">
        <v>0</v>
      </c>
      <c r="U72" s="41">
        <v>0.31536873869456433</v>
      </c>
      <c r="V72" s="41" t="s">
        <v>225</v>
      </c>
      <c r="W72" s="41" t="s">
        <v>225</v>
      </c>
      <c r="X72" s="41" t="s">
        <v>225</v>
      </c>
      <c r="Y72" s="41" t="s">
        <v>225</v>
      </c>
      <c r="Z72" s="41">
        <v>0</v>
      </c>
      <c r="AA72" s="41">
        <v>0</v>
      </c>
      <c r="AB72" s="41">
        <v>0</v>
      </c>
      <c r="AC72" s="41">
        <v>0</v>
      </c>
      <c r="AD72" s="41">
        <v>0</v>
      </c>
      <c r="AE72" s="41">
        <v>0</v>
      </c>
      <c r="AF72" s="41">
        <v>0</v>
      </c>
      <c r="AG72" s="41">
        <v>0</v>
      </c>
      <c r="AH72" s="41">
        <v>0.15369041096235864</v>
      </c>
      <c r="AI72" s="41">
        <v>0.35515516355446153</v>
      </c>
      <c r="AJ72" s="41">
        <v>0</v>
      </c>
      <c r="AK72" s="41">
        <v>0.31536873869456433</v>
      </c>
      <c r="AL72" s="41">
        <v>0.82421431321138439</v>
      </c>
      <c r="AM72" s="41">
        <v>0.60919999471116459</v>
      </c>
      <c r="AN72" s="41">
        <v>7.7750538470001435E-2</v>
      </c>
      <c r="AO72" s="41">
        <v>0</v>
      </c>
      <c r="AP72" s="41">
        <v>0</v>
      </c>
      <c r="AQ72" s="41">
        <v>0.68695053318116606</v>
      </c>
      <c r="AR72" s="41">
        <v>0.15369041096235864</v>
      </c>
      <c r="AS72" s="74">
        <v>4.4697032747827823</v>
      </c>
      <c r="AT72" s="41">
        <v>0.60919999471116459</v>
      </c>
      <c r="AU72" s="41">
        <v>9.2033479555834324E-2</v>
      </c>
      <c r="AV72" s="41">
        <v>0</v>
      </c>
      <c r="AW72" s="41">
        <v>0</v>
      </c>
      <c r="AX72" s="41">
        <v>0.70123347426699889</v>
      </c>
      <c r="AY72" s="41">
        <v>0.35515516355446153</v>
      </c>
      <c r="AZ72" s="74">
        <v>1.9744425710974289</v>
      </c>
      <c r="BA72" s="41">
        <v>0.60919999471116459</v>
      </c>
      <c r="BB72" s="41">
        <v>0.16978401802583576</v>
      </c>
      <c r="BC72" s="41">
        <v>0</v>
      </c>
      <c r="BD72" s="41">
        <v>0</v>
      </c>
      <c r="BE72" s="41">
        <v>0.77898401273700035</v>
      </c>
      <c r="BF72" s="41">
        <v>0.50884557451682011</v>
      </c>
      <c r="BG72" s="41">
        <v>21.314485541753317</v>
      </c>
      <c r="BH72" s="74">
        <v>1.5308849123365043</v>
      </c>
      <c r="BI72" s="41">
        <v>9.661467009900969</v>
      </c>
      <c r="BJ72" s="41">
        <v>22.326180759044234</v>
      </c>
      <c r="BK72" s="41">
        <v>0</v>
      </c>
      <c r="BL72" s="41">
        <v>19.825079819702317</v>
      </c>
      <c r="BM72" s="41">
        <v>51.812727588647512</v>
      </c>
      <c r="BN72" s="41">
        <v>0.60919999471116459</v>
      </c>
      <c r="BO72" s="41">
        <v>0</v>
      </c>
      <c r="BP72" s="41">
        <v>0.16978401802583576</v>
      </c>
      <c r="BQ72" s="41">
        <v>0</v>
      </c>
      <c r="BR72" s="41">
        <v>0</v>
      </c>
      <c r="BS72" s="41">
        <v>0</v>
      </c>
      <c r="BT72" s="41">
        <v>0</v>
      </c>
      <c r="BU72" s="41">
        <v>0</v>
      </c>
      <c r="BV72" s="41">
        <v>0</v>
      </c>
      <c r="BW72" s="41">
        <v>0</v>
      </c>
      <c r="BX72" s="41">
        <v>0.82421431321138439</v>
      </c>
      <c r="BY72" s="41"/>
      <c r="BZ72" s="41">
        <v>0</v>
      </c>
      <c r="CA72" s="41">
        <v>0</v>
      </c>
      <c r="CB72" s="41">
        <v>0.77898401273700035</v>
      </c>
      <c r="CC72" s="41">
        <v>0.82421431321138439</v>
      </c>
      <c r="CD72" s="82">
        <v>0.94512313150914196</v>
      </c>
      <c r="CE72" s="41">
        <v>41.139565361455631</v>
      </c>
      <c r="CF72" s="41">
        <v>1.111991649890059E-2</v>
      </c>
      <c r="CG72" s="41">
        <v>0</v>
      </c>
      <c r="CH72" s="41">
        <v>1.111991649890059E-2</v>
      </c>
      <c r="CI72" s="41">
        <v>5.5599056354278863E-4</v>
      </c>
      <c r="CJ72" s="41">
        <v>0</v>
      </c>
      <c r="CK72" s="41">
        <v>5.5599056354278863E-4</v>
      </c>
      <c r="CL72" s="41"/>
      <c r="CM72" s="41">
        <v>0</v>
      </c>
      <c r="CN72" s="41"/>
      <c r="CO72" s="41">
        <v>0</v>
      </c>
      <c r="CP72" s="41">
        <v>0</v>
      </c>
      <c r="CQ72" s="41">
        <v>0</v>
      </c>
      <c r="CR72" s="41">
        <v>0</v>
      </c>
      <c r="CS72" s="41">
        <v>0</v>
      </c>
      <c r="CT72" s="41">
        <v>0</v>
      </c>
      <c r="CU72" s="41">
        <v>0</v>
      </c>
      <c r="CV72" s="41">
        <v>9999</v>
      </c>
      <c r="CW72" s="74">
        <v>9999</v>
      </c>
    </row>
    <row r="73" spans="1:101" s="21" customFormat="1">
      <c r="A73" s="21" t="s">
        <v>500</v>
      </c>
      <c r="B73" s="21" t="s">
        <v>506</v>
      </c>
      <c r="C73" s="41">
        <v>20</v>
      </c>
      <c r="D73" s="41">
        <v>0.62631197258781823</v>
      </c>
      <c r="E73" s="41">
        <v>0</v>
      </c>
      <c r="F73" s="41">
        <v>0.50680368099862327</v>
      </c>
      <c r="G73" s="41">
        <v>0</v>
      </c>
      <c r="H73" s="41">
        <v>0</v>
      </c>
      <c r="I73" s="41" t="s">
        <v>593</v>
      </c>
      <c r="J73" s="41"/>
      <c r="K73" s="41"/>
      <c r="L73" s="41">
        <v>0.67315716983418028</v>
      </c>
      <c r="M73" s="41">
        <v>1.2654437253612565E-4</v>
      </c>
      <c r="N73" s="41">
        <v>1.2563103200317107E-4</v>
      </c>
      <c r="O73" s="41">
        <v>0</v>
      </c>
      <c r="P73" s="41">
        <v>0</v>
      </c>
      <c r="Q73" s="41">
        <v>0</v>
      </c>
      <c r="R73" s="41">
        <v>0.101063424129199</v>
      </c>
      <c r="S73" s="41">
        <v>0.2335422015025416</v>
      </c>
      <c r="T73" s="41">
        <v>0</v>
      </c>
      <c r="U73" s="41">
        <v>0.20737952612792046</v>
      </c>
      <c r="V73" s="41" t="s">
        <v>225</v>
      </c>
      <c r="W73" s="41" t="s">
        <v>225</v>
      </c>
      <c r="X73" s="41" t="s">
        <v>225</v>
      </c>
      <c r="Y73" s="41" t="s">
        <v>225</v>
      </c>
      <c r="Z73" s="41">
        <v>0</v>
      </c>
      <c r="AA73" s="41">
        <v>0</v>
      </c>
      <c r="AB73" s="41">
        <v>0</v>
      </c>
      <c r="AC73" s="41">
        <v>0</v>
      </c>
      <c r="AD73" s="41">
        <v>0</v>
      </c>
      <c r="AE73" s="41">
        <v>0</v>
      </c>
      <c r="AF73" s="41">
        <v>0</v>
      </c>
      <c r="AG73" s="41">
        <v>0</v>
      </c>
      <c r="AH73" s="41">
        <v>0.101063424129199</v>
      </c>
      <c r="AI73" s="41">
        <v>0.2335422015025416</v>
      </c>
      <c r="AJ73" s="41">
        <v>0</v>
      </c>
      <c r="AK73" s="41">
        <v>0.20737952612792046</v>
      </c>
      <c r="AL73" s="41">
        <v>0.541985151759661</v>
      </c>
      <c r="AM73" s="41">
        <v>0.35035035001780668</v>
      </c>
      <c r="AN73" s="41">
        <v>4.4714262317012962E-2</v>
      </c>
      <c r="AO73" s="41">
        <v>0</v>
      </c>
      <c r="AP73" s="41">
        <v>0</v>
      </c>
      <c r="AQ73" s="41">
        <v>0.39506461233481965</v>
      </c>
      <c r="AR73" s="41">
        <v>0.101063424129199</v>
      </c>
      <c r="AS73" s="74">
        <v>3.9090760652416736</v>
      </c>
      <c r="AT73" s="41">
        <v>0.35035035001780668</v>
      </c>
      <c r="AU73" s="41">
        <v>5.2928368443323402E-2</v>
      </c>
      <c r="AV73" s="41">
        <v>0</v>
      </c>
      <c r="AW73" s="41">
        <v>0</v>
      </c>
      <c r="AX73" s="41">
        <v>0.40327871846113006</v>
      </c>
      <c r="AY73" s="41">
        <v>0.2335422015025416</v>
      </c>
      <c r="AZ73" s="74">
        <v>1.7267916285217566</v>
      </c>
      <c r="BA73" s="41">
        <v>0.35035035001780668</v>
      </c>
      <c r="BB73" s="41">
        <v>9.7642630760336357E-2</v>
      </c>
      <c r="BC73" s="41">
        <v>0</v>
      </c>
      <c r="BD73" s="41">
        <v>0</v>
      </c>
      <c r="BE73" s="41">
        <v>0.44799298077814304</v>
      </c>
      <c r="BF73" s="41">
        <v>0.33460562563174057</v>
      </c>
      <c r="BG73" s="41">
        <v>25.902051864123933</v>
      </c>
      <c r="BH73" s="74">
        <v>1.3388686455355476</v>
      </c>
      <c r="BI73" s="41">
        <v>11.047083764201558</v>
      </c>
      <c r="BJ73" s="41">
        <v>25.528130327114258</v>
      </c>
      <c r="BK73" s="41">
        <v>0</v>
      </c>
      <c r="BL73" s="41">
        <v>22.668329475823395</v>
      </c>
      <c r="BM73" s="41">
        <v>59.243543567139206</v>
      </c>
      <c r="BN73" s="41">
        <v>0.35035035001780668</v>
      </c>
      <c r="BO73" s="41">
        <v>0</v>
      </c>
      <c r="BP73" s="41">
        <v>9.7642630760336357E-2</v>
      </c>
      <c r="BQ73" s="41">
        <v>0</v>
      </c>
      <c r="BR73" s="41">
        <v>0</v>
      </c>
      <c r="BS73" s="41">
        <v>0</v>
      </c>
      <c r="BT73" s="41">
        <v>0</v>
      </c>
      <c r="BU73" s="41">
        <v>0</v>
      </c>
      <c r="BV73" s="41">
        <v>0</v>
      </c>
      <c r="BW73" s="41">
        <v>0</v>
      </c>
      <c r="BX73" s="41">
        <v>0.541985151759661</v>
      </c>
      <c r="BY73" s="41"/>
      <c r="BZ73" s="41">
        <v>0</v>
      </c>
      <c r="CA73" s="41">
        <v>0</v>
      </c>
      <c r="CB73" s="41">
        <v>0.44799298077814304</v>
      </c>
      <c r="CC73" s="41">
        <v>0.541985151759661</v>
      </c>
      <c r="CD73" s="82">
        <v>0.82657795942129786</v>
      </c>
      <c r="CE73" s="41">
        <v>48.570381339947325</v>
      </c>
      <c r="CF73" s="41">
        <v>6.3950536299753388E-3</v>
      </c>
      <c r="CG73" s="41">
        <v>0</v>
      </c>
      <c r="CH73" s="41">
        <v>6.3950536299753388E-3</v>
      </c>
      <c r="CI73" s="41">
        <v>3.1974965567123565E-4</v>
      </c>
      <c r="CJ73" s="41">
        <v>0</v>
      </c>
      <c r="CK73" s="41">
        <v>3.1974965567123565E-4</v>
      </c>
      <c r="CL73" s="41"/>
      <c r="CM73" s="41">
        <v>0</v>
      </c>
      <c r="CN73" s="41"/>
      <c r="CO73" s="41">
        <v>0</v>
      </c>
      <c r="CP73" s="41">
        <v>0</v>
      </c>
      <c r="CQ73" s="41">
        <v>0</v>
      </c>
      <c r="CR73" s="41">
        <v>0</v>
      </c>
      <c r="CS73" s="41">
        <v>0</v>
      </c>
      <c r="CT73" s="41">
        <v>0</v>
      </c>
      <c r="CU73" s="41">
        <v>0</v>
      </c>
      <c r="CV73" s="41">
        <v>9999</v>
      </c>
      <c r="CW73" s="74">
        <v>9999</v>
      </c>
    </row>
    <row r="74" spans="1:101" s="21" customFormat="1">
      <c r="A74" s="21" t="s">
        <v>499</v>
      </c>
      <c r="B74" s="21" t="s">
        <v>507</v>
      </c>
      <c r="C74" s="41">
        <v>20</v>
      </c>
      <c r="D74" s="41">
        <v>1.5933290206815984</v>
      </c>
      <c r="E74" s="41">
        <v>0</v>
      </c>
      <c r="F74" s="41">
        <v>0.70167758795401158</v>
      </c>
      <c r="G74" s="41">
        <v>0</v>
      </c>
      <c r="H74" s="41">
        <v>0</v>
      </c>
      <c r="I74" s="41" t="s">
        <v>593</v>
      </c>
      <c r="J74" s="41"/>
      <c r="K74" s="41"/>
      <c r="L74" s="41">
        <v>1.7125025564257466</v>
      </c>
      <c r="M74" s="41">
        <v>3.2192713853555045E-4</v>
      </c>
      <c r="N74" s="41">
        <v>3.1960361281575865E-4</v>
      </c>
      <c r="O74" s="41">
        <v>0</v>
      </c>
      <c r="P74" s="41">
        <v>0</v>
      </c>
      <c r="Q74" s="41">
        <v>0</v>
      </c>
      <c r="R74" s="41">
        <v>0.13992388439961281</v>
      </c>
      <c r="S74" s="41">
        <v>0.32334281454482627</v>
      </c>
      <c r="T74" s="41">
        <v>0</v>
      </c>
      <c r="U74" s="41">
        <v>0.28712018310080201</v>
      </c>
      <c r="V74" s="41" t="s">
        <v>225</v>
      </c>
      <c r="W74" s="41" t="s">
        <v>225</v>
      </c>
      <c r="X74" s="41" t="s">
        <v>225</v>
      </c>
      <c r="Y74" s="41" t="s">
        <v>225</v>
      </c>
      <c r="Z74" s="41">
        <v>0</v>
      </c>
      <c r="AA74" s="41">
        <v>0</v>
      </c>
      <c r="AB74" s="41">
        <v>0</v>
      </c>
      <c r="AC74" s="41">
        <v>0</v>
      </c>
      <c r="AD74" s="41">
        <v>0</v>
      </c>
      <c r="AE74" s="41">
        <v>0</v>
      </c>
      <c r="AF74" s="41">
        <v>0</v>
      </c>
      <c r="AG74" s="41">
        <v>0</v>
      </c>
      <c r="AH74" s="41">
        <v>0.13992388439961281</v>
      </c>
      <c r="AI74" s="41">
        <v>0.32334281454482627</v>
      </c>
      <c r="AJ74" s="41">
        <v>0</v>
      </c>
      <c r="AK74" s="41">
        <v>0.28712018310080201</v>
      </c>
      <c r="AL74" s="41">
        <v>0.75038688204524107</v>
      </c>
      <c r="AM74" s="41">
        <v>0.8912864587001903</v>
      </c>
      <c r="AN74" s="41">
        <v>0.11375246667199358</v>
      </c>
      <c r="AO74" s="41">
        <v>0</v>
      </c>
      <c r="AP74" s="41">
        <v>0</v>
      </c>
      <c r="AQ74" s="41">
        <v>1.0050389253721839</v>
      </c>
      <c r="AR74" s="41">
        <v>0.13992388439961281</v>
      </c>
      <c r="AS74" s="74">
        <v>7.1827546075112032</v>
      </c>
      <c r="AT74" s="41">
        <v>0.8912864587001903</v>
      </c>
      <c r="AU74" s="41">
        <v>0.13464903937510259</v>
      </c>
      <c r="AV74" s="41">
        <v>0</v>
      </c>
      <c r="AW74" s="41">
        <v>0</v>
      </c>
      <c r="AX74" s="41">
        <v>1.0259354980752928</v>
      </c>
      <c r="AY74" s="41">
        <v>0.32334281454482627</v>
      </c>
      <c r="AZ74" s="74">
        <v>3.1729033456936877</v>
      </c>
      <c r="BA74" s="41">
        <v>0.8912864587001903</v>
      </c>
      <c r="BB74" s="41">
        <v>0.24840150604709615</v>
      </c>
      <c r="BC74" s="41">
        <v>0</v>
      </c>
      <c r="BD74" s="41">
        <v>0</v>
      </c>
      <c r="BE74" s="41">
        <v>1.1396879647472864</v>
      </c>
      <c r="BF74" s="41">
        <v>0.46326669894443906</v>
      </c>
      <c r="BG74" s="41">
        <v>9.2321946725049955</v>
      </c>
      <c r="BH74" s="74">
        <v>2.460111998863904</v>
      </c>
      <c r="BI74" s="41">
        <v>6.0121628947481556</v>
      </c>
      <c r="BJ74" s="41">
        <v>13.893194004948723</v>
      </c>
      <c r="BK74" s="41">
        <v>0</v>
      </c>
      <c r="BL74" s="41">
        <v>12.336802387803887</v>
      </c>
      <c r="BM74" s="41">
        <v>32.242159287500762</v>
      </c>
      <c r="BN74" s="41">
        <v>0.8912864587001903</v>
      </c>
      <c r="BO74" s="41">
        <v>0</v>
      </c>
      <c r="BP74" s="41">
        <v>0.24840150604709615</v>
      </c>
      <c r="BQ74" s="41">
        <v>0</v>
      </c>
      <c r="BR74" s="41">
        <v>0</v>
      </c>
      <c r="BS74" s="41">
        <v>0</v>
      </c>
      <c r="BT74" s="41">
        <v>0</v>
      </c>
      <c r="BU74" s="41">
        <v>0</v>
      </c>
      <c r="BV74" s="41">
        <v>0</v>
      </c>
      <c r="BW74" s="41">
        <v>0</v>
      </c>
      <c r="BX74" s="41">
        <v>0.75038688204524107</v>
      </c>
      <c r="BY74" s="41"/>
      <c r="BZ74" s="41">
        <v>0</v>
      </c>
      <c r="CA74" s="41">
        <v>0</v>
      </c>
      <c r="CB74" s="41">
        <v>1.1396879647472864</v>
      </c>
      <c r="CC74" s="41">
        <v>0.75038688204524107</v>
      </c>
      <c r="CD74" s="74">
        <v>1.5188004908094519</v>
      </c>
      <c r="CE74" s="41">
        <v>21.568997060308881</v>
      </c>
      <c r="CF74" s="41">
        <v>1.6268928239314789E-2</v>
      </c>
      <c r="CG74" s="41">
        <v>0</v>
      </c>
      <c r="CH74" s="41">
        <v>1.6268928239314789E-2</v>
      </c>
      <c r="CI74" s="41">
        <v>8.1343871430222933E-4</v>
      </c>
      <c r="CJ74" s="41">
        <v>0</v>
      </c>
      <c r="CK74" s="41">
        <v>8.1343871430222933E-4</v>
      </c>
      <c r="CL74" s="41"/>
      <c r="CM74" s="41">
        <v>0</v>
      </c>
      <c r="CN74" s="41"/>
      <c r="CO74" s="41">
        <v>0</v>
      </c>
      <c r="CP74" s="41">
        <v>0</v>
      </c>
      <c r="CQ74" s="41">
        <v>0</v>
      </c>
      <c r="CR74" s="41">
        <v>0</v>
      </c>
      <c r="CS74" s="41">
        <v>0</v>
      </c>
      <c r="CT74" s="41">
        <v>0</v>
      </c>
      <c r="CU74" s="41">
        <v>0</v>
      </c>
      <c r="CV74" s="41">
        <v>9999</v>
      </c>
      <c r="CW74" s="74">
        <v>9999</v>
      </c>
    </row>
    <row r="75" spans="1:101" s="21" customFormat="1">
      <c r="A75" s="21" t="s">
        <v>488</v>
      </c>
      <c r="B75" s="21" t="s">
        <v>508</v>
      </c>
      <c r="C75" s="41">
        <v>20</v>
      </c>
      <c r="D75" s="41">
        <v>0.15580789239331999</v>
      </c>
      <c r="E75" s="41">
        <v>0</v>
      </c>
      <c r="F75" s="41">
        <v>0.14132235137716101</v>
      </c>
      <c r="G75" s="41">
        <v>0</v>
      </c>
      <c r="H75" s="41">
        <v>0</v>
      </c>
      <c r="I75" s="41" t="s">
        <v>593</v>
      </c>
      <c r="J75" s="41"/>
      <c r="K75" s="41"/>
      <c r="L75" s="41">
        <v>0.16746159178141784</v>
      </c>
      <c r="M75" s="41">
        <v>3.1480496688611996E-5</v>
      </c>
      <c r="N75" s="41">
        <v>3.1253284580740165E-5</v>
      </c>
      <c r="O75" s="41">
        <v>0</v>
      </c>
      <c r="P75" s="41">
        <v>0</v>
      </c>
      <c r="Q75" s="41">
        <v>0</v>
      </c>
      <c r="R75" s="41">
        <v>2.8181564719543761E-2</v>
      </c>
      <c r="S75" s="41">
        <v>6.5123309675068408E-2</v>
      </c>
      <c r="T75" s="41">
        <v>0</v>
      </c>
      <c r="U75" s="41">
        <v>5.7827840165112637E-2</v>
      </c>
      <c r="V75" s="41" t="s">
        <v>225</v>
      </c>
      <c r="W75" s="41" t="s">
        <v>225</v>
      </c>
      <c r="X75" s="41" t="s">
        <v>225</v>
      </c>
      <c r="Y75" s="41" t="s">
        <v>225</v>
      </c>
      <c r="Z75" s="41">
        <v>0</v>
      </c>
      <c r="AA75" s="41">
        <v>0</v>
      </c>
      <c r="AB75" s="41">
        <v>0</v>
      </c>
      <c r="AC75" s="41">
        <v>0</v>
      </c>
      <c r="AD75" s="41">
        <v>0</v>
      </c>
      <c r="AE75" s="41">
        <v>0</v>
      </c>
      <c r="AF75" s="41">
        <v>0</v>
      </c>
      <c r="AG75" s="41">
        <v>0</v>
      </c>
      <c r="AH75" s="41">
        <v>2.8181564719543761E-2</v>
      </c>
      <c r="AI75" s="41">
        <v>6.5123309675068408E-2</v>
      </c>
      <c r="AJ75" s="41">
        <v>0</v>
      </c>
      <c r="AK75" s="41">
        <v>5.7827840165112637E-2</v>
      </c>
      <c r="AL75" s="41">
        <v>0.15113271455972482</v>
      </c>
      <c r="AM75" s="41">
        <v>8.7156803677231914E-2</v>
      </c>
      <c r="AN75" s="41">
        <v>1.1123585810997698E-2</v>
      </c>
      <c r="AO75" s="41">
        <v>0</v>
      </c>
      <c r="AP75" s="41">
        <v>0</v>
      </c>
      <c r="AQ75" s="41">
        <v>9.8280389488229619E-2</v>
      </c>
      <c r="AR75" s="41">
        <v>2.8181564719543761E-2</v>
      </c>
      <c r="AS75" s="74">
        <v>3.4874000243170569</v>
      </c>
      <c r="AT75" s="41">
        <v>8.7156803677231914E-2</v>
      </c>
      <c r="AU75" s="41">
        <v>1.3167012440936567E-2</v>
      </c>
      <c r="AV75" s="41">
        <v>0</v>
      </c>
      <c r="AW75" s="41">
        <v>0</v>
      </c>
      <c r="AX75" s="41">
        <v>0.10032381611816849</v>
      </c>
      <c r="AY75" s="41">
        <v>6.5123309675068408E-2</v>
      </c>
      <c r="AZ75" s="74">
        <v>1.5405208460493236</v>
      </c>
      <c r="BA75" s="41">
        <v>8.7156803677231914E-2</v>
      </c>
      <c r="BB75" s="41">
        <v>2.4290598251934265E-2</v>
      </c>
      <c r="BC75" s="41">
        <v>0</v>
      </c>
      <c r="BD75" s="41">
        <v>0</v>
      </c>
      <c r="BE75" s="41">
        <v>0.11144740192916619</v>
      </c>
      <c r="BF75" s="41">
        <v>9.3304874394612172E-2</v>
      </c>
      <c r="BG75" s="41">
        <v>30.324513115042933</v>
      </c>
      <c r="BH75" s="74">
        <v>1.1944435127560886</v>
      </c>
      <c r="BI75" s="41">
        <v>12.382832606596923</v>
      </c>
      <c r="BJ75" s="41">
        <v>28.614842735637897</v>
      </c>
      <c r="BK75" s="41">
        <v>0</v>
      </c>
      <c r="BL75" s="41">
        <v>25.40925146959777</v>
      </c>
      <c r="BM75" s="41">
        <v>66.406926811832591</v>
      </c>
      <c r="BN75" s="41">
        <v>8.7156803677231914E-2</v>
      </c>
      <c r="BO75" s="41">
        <v>0</v>
      </c>
      <c r="BP75" s="41">
        <v>2.4290598251934265E-2</v>
      </c>
      <c r="BQ75" s="41">
        <v>0</v>
      </c>
      <c r="BR75" s="41">
        <v>0</v>
      </c>
      <c r="BS75" s="41">
        <v>0</v>
      </c>
      <c r="BT75" s="41">
        <v>0</v>
      </c>
      <c r="BU75" s="41">
        <v>0</v>
      </c>
      <c r="BV75" s="41">
        <v>0</v>
      </c>
      <c r="BW75" s="41">
        <v>0</v>
      </c>
      <c r="BX75" s="41">
        <v>0.15113271455972482</v>
      </c>
      <c r="BY75" s="41"/>
      <c r="BZ75" s="41">
        <v>0</v>
      </c>
      <c r="CA75" s="41">
        <v>0</v>
      </c>
      <c r="CB75" s="41">
        <v>0.11144740192916619</v>
      </c>
      <c r="CC75" s="41">
        <v>0.15113271455972482</v>
      </c>
      <c r="CD75" s="82">
        <v>0.73741414791517068</v>
      </c>
      <c r="CE75" s="41">
        <v>55.73376458464071</v>
      </c>
      <c r="CF75" s="41">
        <v>1.5909001766511812E-3</v>
      </c>
      <c r="CG75" s="41">
        <v>0</v>
      </c>
      <c r="CH75" s="41">
        <v>1.5909001766511812E-3</v>
      </c>
      <c r="CI75" s="41">
        <v>7.9544256096173452E-5</v>
      </c>
      <c r="CJ75" s="41">
        <v>0</v>
      </c>
      <c r="CK75" s="41">
        <v>7.9544256096173452E-5</v>
      </c>
      <c r="CL75" s="41"/>
      <c r="CM75" s="41">
        <v>0</v>
      </c>
      <c r="CN75" s="41"/>
      <c r="CO75" s="41">
        <v>0</v>
      </c>
      <c r="CP75" s="41">
        <v>0</v>
      </c>
      <c r="CQ75" s="41">
        <v>0</v>
      </c>
      <c r="CR75" s="41">
        <v>0</v>
      </c>
      <c r="CS75" s="41">
        <v>0</v>
      </c>
      <c r="CT75" s="41">
        <v>0</v>
      </c>
      <c r="CU75" s="41">
        <v>0</v>
      </c>
      <c r="CV75" s="41">
        <v>9999</v>
      </c>
      <c r="CW75" s="74">
        <v>9999</v>
      </c>
    </row>
    <row r="76" spans="1:101" s="21" customFormat="1">
      <c r="A76" s="21" t="s">
        <v>489</v>
      </c>
      <c r="B76" s="21" t="s">
        <v>509</v>
      </c>
      <c r="C76" s="41">
        <v>20</v>
      </c>
      <c r="D76" s="41">
        <v>3.1143736751726867E-2</v>
      </c>
      <c r="E76" s="41">
        <v>0</v>
      </c>
      <c r="F76" s="41">
        <v>2.8248287303153628E-2</v>
      </c>
      <c r="G76" s="41">
        <v>0</v>
      </c>
      <c r="H76" s="41">
        <v>0</v>
      </c>
      <c r="I76" s="41" t="s">
        <v>593</v>
      </c>
      <c r="J76" s="41"/>
      <c r="K76" s="41"/>
      <c r="L76" s="41">
        <v>3.3473142151874878E-2</v>
      </c>
      <c r="M76" s="41">
        <v>6.2924944726726523E-6</v>
      </c>
      <c r="N76" s="41">
        <v>6.2470780693976369E-6</v>
      </c>
      <c r="O76" s="41">
        <v>0</v>
      </c>
      <c r="P76" s="41">
        <v>0</v>
      </c>
      <c r="Q76" s="41">
        <v>0</v>
      </c>
      <c r="R76" s="41">
        <v>5.6330858430561339E-3</v>
      </c>
      <c r="S76" s="41">
        <v>1.3017204595782549E-2</v>
      </c>
      <c r="T76" s="41">
        <v>0</v>
      </c>
      <c r="U76" s="41">
        <v>1.1558946105739248E-2</v>
      </c>
      <c r="V76" s="41" t="s">
        <v>225</v>
      </c>
      <c r="W76" s="41" t="s">
        <v>225</v>
      </c>
      <c r="X76" s="41" t="s">
        <v>225</v>
      </c>
      <c r="Y76" s="41" t="s">
        <v>225</v>
      </c>
      <c r="Z76" s="41">
        <v>0</v>
      </c>
      <c r="AA76" s="41">
        <v>0</v>
      </c>
      <c r="AB76" s="41">
        <v>0</v>
      </c>
      <c r="AC76" s="41">
        <v>0</v>
      </c>
      <c r="AD76" s="41">
        <v>0</v>
      </c>
      <c r="AE76" s="41">
        <v>0</v>
      </c>
      <c r="AF76" s="41">
        <v>0</v>
      </c>
      <c r="AG76" s="41">
        <v>0</v>
      </c>
      <c r="AH76" s="41">
        <v>5.6330858430561339E-3</v>
      </c>
      <c r="AI76" s="41">
        <v>1.3017204595782549E-2</v>
      </c>
      <c r="AJ76" s="41">
        <v>0</v>
      </c>
      <c r="AK76" s="41">
        <v>1.1558946105739248E-2</v>
      </c>
      <c r="AL76" s="41">
        <v>3.0209236544577932E-2</v>
      </c>
      <c r="AM76" s="41">
        <v>1.7421380317458351E-2</v>
      </c>
      <c r="AN76" s="41">
        <v>2.2234433885956941E-3</v>
      </c>
      <c r="AO76" s="41">
        <v>0</v>
      </c>
      <c r="AP76" s="41">
        <v>0</v>
      </c>
      <c r="AQ76" s="41">
        <v>1.9644823706054047E-2</v>
      </c>
      <c r="AR76" s="41">
        <v>5.6330858430561339E-3</v>
      </c>
      <c r="AS76" s="74">
        <v>3.48740002431706</v>
      </c>
      <c r="AT76" s="41">
        <v>1.7421380317458351E-2</v>
      </c>
      <c r="AU76" s="41">
        <v>2.6318947196337411E-3</v>
      </c>
      <c r="AV76" s="41">
        <v>0</v>
      </c>
      <c r="AW76" s="41">
        <v>0</v>
      </c>
      <c r="AX76" s="41">
        <v>2.0053275037092092E-2</v>
      </c>
      <c r="AY76" s="41">
        <v>1.3017204595782549E-2</v>
      </c>
      <c r="AZ76" s="74">
        <v>1.5405208460493249</v>
      </c>
      <c r="BA76" s="41">
        <v>1.7421380317458351E-2</v>
      </c>
      <c r="BB76" s="41">
        <v>4.8553381082294348E-3</v>
      </c>
      <c r="BC76" s="41">
        <v>0</v>
      </c>
      <c r="BD76" s="41">
        <v>0</v>
      </c>
      <c r="BE76" s="41">
        <v>2.2276718425687785E-2</v>
      </c>
      <c r="BF76" s="41">
        <v>1.8650290438838684E-2</v>
      </c>
      <c r="BG76" s="41">
        <v>30.32451311504294</v>
      </c>
      <c r="BH76" s="74">
        <v>1.1944435127560893</v>
      </c>
      <c r="BI76" s="41">
        <v>12.382832606596923</v>
      </c>
      <c r="BJ76" s="41">
        <v>28.614842735637897</v>
      </c>
      <c r="BK76" s="41">
        <v>0</v>
      </c>
      <c r="BL76" s="41">
        <v>25.409251469597773</v>
      </c>
      <c r="BM76" s="41">
        <v>66.406926811832591</v>
      </c>
      <c r="BN76" s="41">
        <v>1.7421380317458351E-2</v>
      </c>
      <c r="BO76" s="41">
        <v>0</v>
      </c>
      <c r="BP76" s="41">
        <v>4.8553381082294348E-3</v>
      </c>
      <c r="BQ76" s="41">
        <v>0</v>
      </c>
      <c r="BR76" s="41">
        <v>0</v>
      </c>
      <c r="BS76" s="41">
        <v>0</v>
      </c>
      <c r="BT76" s="41">
        <v>0</v>
      </c>
      <c r="BU76" s="41">
        <v>0</v>
      </c>
      <c r="BV76" s="41">
        <v>0</v>
      </c>
      <c r="BW76" s="41">
        <v>0</v>
      </c>
      <c r="BX76" s="41">
        <v>3.0209236544577932E-2</v>
      </c>
      <c r="BY76" s="41"/>
      <c r="BZ76" s="41">
        <v>0</v>
      </c>
      <c r="CA76" s="41">
        <v>0</v>
      </c>
      <c r="CB76" s="41">
        <v>2.2276718425687788E-2</v>
      </c>
      <c r="CC76" s="41">
        <v>3.0209236544577932E-2</v>
      </c>
      <c r="CD76" s="82">
        <v>0.73741414791517124</v>
      </c>
      <c r="CE76" s="41">
        <v>55.733764584640703</v>
      </c>
      <c r="CF76" s="41">
        <v>3.1799785966442063E-4</v>
      </c>
      <c r="CG76" s="41">
        <v>0</v>
      </c>
      <c r="CH76" s="41">
        <v>3.1799785966442063E-4</v>
      </c>
      <c r="CI76" s="41">
        <v>1.5899742522140566E-5</v>
      </c>
      <c r="CJ76" s="41">
        <v>0</v>
      </c>
      <c r="CK76" s="41">
        <v>1.5899742522140566E-5</v>
      </c>
      <c r="CL76" s="41"/>
      <c r="CM76" s="41">
        <v>0</v>
      </c>
      <c r="CN76" s="41"/>
      <c r="CO76" s="41">
        <v>0</v>
      </c>
      <c r="CP76" s="41">
        <v>0</v>
      </c>
      <c r="CQ76" s="41">
        <v>0</v>
      </c>
      <c r="CR76" s="41">
        <v>0</v>
      </c>
      <c r="CS76" s="41">
        <v>0</v>
      </c>
      <c r="CT76" s="41">
        <v>0</v>
      </c>
      <c r="CU76" s="41">
        <v>0</v>
      </c>
      <c r="CV76" s="41">
        <v>9999</v>
      </c>
      <c r="CW76" s="74">
        <v>9999</v>
      </c>
    </row>
    <row r="77" spans="1:101" s="21" customFormat="1">
      <c r="A77" s="21" t="s">
        <v>490</v>
      </c>
      <c r="B77" s="21" t="s">
        <v>510</v>
      </c>
      <c r="C77" s="41">
        <v>20</v>
      </c>
      <c r="D77" s="41">
        <v>0.35298348420917047</v>
      </c>
      <c r="E77" s="41">
        <v>0</v>
      </c>
      <c r="F77" s="41">
        <v>0.32016642558654929</v>
      </c>
      <c r="G77" s="41">
        <v>0</v>
      </c>
      <c r="H77" s="41">
        <v>0</v>
      </c>
      <c r="I77" s="41" t="s">
        <v>593</v>
      </c>
      <c r="J77" s="41"/>
      <c r="K77" s="41"/>
      <c r="L77" s="41">
        <v>0.37938499282821281</v>
      </c>
      <c r="M77" s="41">
        <v>7.1319207487450289E-5</v>
      </c>
      <c r="N77" s="41">
        <v>7.0804457430446462E-5</v>
      </c>
      <c r="O77" s="41">
        <v>0</v>
      </c>
      <c r="P77" s="41">
        <v>0</v>
      </c>
      <c r="Q77" s="41">
        <v>0</v>
      </c>
      <c r="R77" s="41">
        <v>6.3845462205849593E-2</v>
      </c>
      <c r="S77" s="41">
        <v>0.14753715231773445</v>
      </c>
      <c r="T77" s="41">
        <v>0</v>
      </c>
      <c r="U77" s="41">
        <v>0.13100923317956145</v>
      </c>
      <c r="V77" s="41" t="s">
        <v>225</v>
      </c>
      <c r="W77" s="41" t="s">
        <v>225</v>
      </c>
      <c r="X77" s="41" t="s">
        <v>225</v>
      </c>
      <c r="Y77" s="41" t="s">
        <v>225</v>
      </c>
      <c r="Z77" s="41">
        <v>0</v>
      </c>
      <c r="AA77" s="41">
        <v>0</v>
      </c>
      <c r="AB77" s="41">
        <v>0</v>
      </c>
      <c r="AC77" s="41">
        <v>0</v>
      </c>
      <c r="AD77" s="41">
        <v>0</v>
      </c>
      <c r="AE77" s="41">
        <v>0</v>
      </c>
      <c r="AF77" s="41">
        <v>0</v>
      </c>
      <c r="AG77" s="41">
        <v>0</v>
      </c>
      <c r="AH77" s="41">
        <v>6.3845462205849593E-2</v>
      </c>
      <c r="AI77" s="41">
        <v>0.14753715231773445</v>
      </c>
      <c r="AJ77" s="41">
        <v>0</v>
      </c>
      <c r="AK77" s="41">
        <v>0.13100923317956145</v>
      </c>
      <c r="AL77" s="41">
        <v>0.34239184770314546</v>
      </c>
      <c r="AM77" s="41">
        <v>0.19745413253432195</v>
      </c>
      <c r="AN77" s="41">
        <v>2.5200533914891719E-2</v>
      </c>
      <c r="AO77" s="41">
        <v>0</v>
      </c>
      <c r="AP77" s="41">
        <v>0</v>
      </c>
      <c r="AQ77" s="41">
        <v>0.22265466644921367</v>
      </c>
      <c r="AR77" s="41">
        <v>6.3845462205849593E-2</v>
      </c>
      <c r="AS77" s="74">
        <v>3.4874000243170578</v>
      </c>
      <c r="AT77" s="41">
        <v>0.19745413253432195</v>
      </c>
      <c r="AU77" s="41">
        <v>2.9829926177902318E-2</v>
      </c>
      <c r="AV77" s="41">
        <v>0</v>
      </c>
      <c r="AW77" s="41">
        <v>0</v>
      </c>
      <c r="AX77" s="41">
        <v>0.22728405871222426</v>
      </c>
      <c r="AY77" s="41">
        <v>0.14753715231773445</v>
      </c>
      <c r="AZ77" s="74">
        <v>1.540520846049324</v>
      </c>
      <c r="BA77" s="41">
        <v>0.19745413253432195</v>
      </c>
      <c r="BB77" s="41">
        <v>5.503046009279404E-2</v>
      </c>
      <c r="BC77" s="41">
        <v>0</v>
      </c>
      <c r="BD77" s="41">
        <v>0</v>
      </c>
      <c r="BE77" s="41">
        <v>0.25248459262711598</v>
      </c>
      <c r="BF77" s="41">
        <v>0.21138261452358403</v>
      </c>
      <c r="BG77" s="41">
        <v>30.324513115042937</v>
      </c>
      <c r="BH77" s="74">
        <v>1.1944435127560888</v>
      </c>
      <c r="BI77" s="41">
        <v>12.382832606596924</v>
      </c>
      <c r="BJ77" s="41">
        <v>28.6148427356379</v>
      </c>
      <c r="BK77" s="41">
        <v>0</v>
      </c>
      <c r="BL77" s="41">
        <v>25.409251469597777</v>
      </c>
      <c r="BM77" s="41">
        <v>66.406926811832591</v>
      </c>
      <c r="BN77" s="41">
        <v>0.19745413253432195</v>
      </c>
      <c r="BO77" s="41">
        <v>0</v>
      </c>
      <c r="BP77" s="41">
        <v>5.503046009279404E-2</v>
      </c>
      <c r="BQ77" s="41">
        <v>0</v>
      </c>
      <c r="BR77" s="41">
        <v>0</v>
      </c>
      <c r="BS77" s="41">
        <v>0</v>
      </c>
      <c r="BT77" s="41">
        <v>0</v>
      </c>
      <c r="BU77" s="41">
        <v>0</v>
      </c>
      <c r="BV77" s="41">
        <v>0</v>
      </c>
      <c r="BW77" s="41">
        <v>0</v>
      </c>
      <c r="BX77" s="41">
        <v>0.34239184770314546</v>
      </c>
      <c r="BY77" s="41"/>
      <c r="BZ77" s="41">
        <v>0</v>
      </c>
      <c r="CA77" s="41">
        <v>0</v>
      </c>
      <c r="CB77" s="41">
        <v>0.25248459262711598</v>
      </c>
      <c r="CC77" s="41">
        <v>0.34239184770314546</v>
      </c>
      <c r="CD77" s="82">
        <v>0.7374141479151709</v>
      </c>
      <c r="CE77" s="41">
        <v>55.733764584640724</v>
      </c>
      <c r="CF77" s="41">
        <v>3.6041915384216676E-3</v>
      </c>
      <c r="CG77" s="41">
        <v>0</v>
      </c>
      <c r="CH77" s="41">
        <v>3.6041915384216676E-3</v>
      </c>
      <c r="CI77" s="41">
        <v>1.8020787159340109E-4</v>
      </c>
      <c r="CJ77" s="41">
        <v>0</v>
      </c>
      <c r="CK77" s="41">
        <v>1.8020787159340109E-4</v>
      </c>
      <c r="CL77" s="41"/>
      <c r="CM77" s="41">
        <v>0</v>
      </c>
      <c r="CN77" s="41"/>
      <c r="CO77" s="41">
        <v>0</v>
      </c>
      <c r="CP77" s="41">
        <v>0</v>
      </c>
      <c r="CQ77" s="41">
        <v>0</v>
      </c>
      <c r="CR77" s="41">
        <v>0</v>
      </c>
      <c r="CS77" s="41">
        <v>0</v>
      </c>
      <c r="CT77" s="41">
        <v>0</v>
      </c>
      <c r="CU77" s="41">
        <v>0</v>
      </c>
      <c r="CV77" s="41">
        <v>9999</v>
      </c>
      <c r="CW77" s="74">
        <v>9999</v>
      </c>
    </row>
    <row r="78" spans="1:101" s="21" customFormat="1">
      <c r="A78" s="21" t="s">
        <v>491</v>
      </c>
      <c r="B78" s="21" t="s">
        <v>511</v>
      </c>
      <c r="C78" s="41">
        <v>20</v>
      </c>
      <c r="D78" s="41">
        <v>0.80347768927232555</v>
      </c>
      <c r="E78" s="41">
        <v>0</v>
      </c>
      <c r="F78" s="41">
        <v>0.72877794945335672</v>
      </c>
      <c r="G78" s="41">
        <v>0</v>
      </c>
      <c r="H78" s="41">
        <v>0</v>
      </c>
      <c r="I78" s="41" t="s">
        <v>593</v>
      </c>
      <c r="J78" s="41"/>
      <c r="K78" s="41"/>
      <c r="L78" s="41">
        <v>0.8635740509648776</v>
      </c>
      <c r="M78" s="41">
        <v>1.6234015073292589E-4</v>
      </c>
      <c r="N78" s="41">
        <v>1.6116845232533368E-4</v>
      </c>
      <c r="O78" s="41">
        <v>0</v>
      </c>
      <c r="P78" s="41">
        <v>0</v>
      </c>
      <c r="Q78" s="41">
        <v>0</v>
      </c>
      <c r="R78" s="41">
        <v>0.14532805850282018</v>
      </c>
      <c r="S78" s="41">
        <v>0.33583103892709742</v>
      </c>
      <c r="T78" s="41">
        <v>0</v>
      </c>
      <c r="U78" s="41">
        <v>0.29820940825117104</v>
      </c>
      <c r="V78" s="41" t="s">
        <v>225</v>
      </c>
      <c r="W78" s="41" t="s">
        <v>225</v>
      </c>
      <c r="X78" s="41" t="s">
        <v>225</v>
      </c>
      <c r="Y78" s="41" t="s">
        <v>225</v>
      </c>
      <c r="Z78" s="41">
        <v>0</v>
      </c>
      <c r="AA78" s="41">
        <v>0</v>
      </c>
      <c r="AB78" s="41">
        <v>0</v>
      </c>
      <c r="AC78" s="41">
        <v>0</v>
      </c>
      <c r="AD78" s="41">
        <v>0</v>
      </c>
      <c r="AE78" s="41">
        <v>0</v>
      </c>
      <c r="AF78" s="41">
        <v>0</v>
      </c>
      <c r="AG78" s="41">
        <v>0</v>
      </c>
      <c r="AH78" s="41">
        <v>0.14532805850282018</v>
      </c>
      <c r="AI78" s="41">
        <v>0.33583103892709742</v>
      </c>
      <c r="AJ78" s="41">
        <v>0</v>
      </c>
      <c r="AK78" s="41">
        <v>0.29820940825117104</v>
      </c>
      <c r="AL78" s="41">
        <v>0.77936850568108862</v>
      </c>
      <c r="AM78" s="41">
        <v>0.44945442844554123</v>
      </c>
      <c r="AN78" s="41">
        <v>5.7362646311144398E-2</v>
      </c>
      <c r="AO78" s="41">
        <v>0</v>
      </c>
      <c r="AP78" s="41">
        <v>0</v>
      </c>
      <c r="AQ78" s="41">
        <v>0.50681707475668558</v>
      </c>
      <c r="AR78" s="41">
        <v>0.14532805850282018</v>
      </c>
      <c r="AS78" s="74">
        <v>3.4874000243170555</v>
      </c>
      <c r="AT78" s="41">
        <v>0.44945442844554123</v>
      </c>
      <c r="AU78" s="41">
        <v>6.7900287772054174E-2</v>
      </c>
      <c r="AV78" s="41">
        <v>0</v>
      </c>
      <c r="AW78" s="41">
        <v>0</v>
      </c>
      <c r="AX78" s="41">
        <v>0.51735471621759543</v>
      </c>
      <c r="AY78" s="41">
        <v>0.33583103892709742</v>
      </c>
      <c r="AZ78" s="74">
        <v>1.5405208460493236</v>
      </c>
      <c r="BA78" s="41">
        <v>0.44945442844554123</v>
      </c>
      <c r="BB78" s="41">
        <v>0.12526293408319858</v>
      </c>
      <c r="BC78" s="41">
        <v>0</v>
      </c>
      <c r="BD78" s="41">
        <v>0</v>
      </c>
      <c r="BE78" s="41">
        <v>0.57471736252873984</v>
      </c>
      <c r="BF78" s="41">
        <v>0.48115909742991758</v>
      </c>
      <c r="BG78" s="41">
        <v>30.324513115042929</v>
      </c>
      <c r="BH78" s="74">
        <v>1.1944435127560886</v>
      </c>
      <c r="BI78" s="41">
        <v>12.382832606596924</v>
      </c>
      <c r="BJ78" s="41">
        <v>28.614842735637893</v>
      </c>
      <c r="BK78" s="41">
        <v>0</v>
      </c>
      <c r="BL78" s="41">
        <v>25.409251469597773</v>
      </c>
      <c r="BM78" s="41">
        <v>66.406926811832591</v>
      </c>
      <c r="BN78" s="41">
        <v>0.44945442844554123</v>
      </c>
      <c r="BO78" s="41">
        <v>0</v>
      </c>
      <c r="BP78" s="41">
        <v>0.12526293408319858</v>
      </c>
      <c r="BQ78" s="41">
        <v>0</v>
      </c>
      <c r="BR78" s="41">
        <v>0</v>
      </c>
      <c r="BS78" s="41">
        <v>0</v>
      </c>
      <c r="BT78" s="41">
        <v>0</v>
      </c>
      <c r="BU78" s="41">
        <v>0</v>
      </c>
      <c r="BV78" s="41">
        <v>0</v>
      </c>
      <c r="BW78" s="41">
        <v>0</v>
      </c>
      <c r="BX78" s="41">
        <v>0.77936850568108862</v>
      </c>
      <c r="BY78" s="41"/>
      <c r="BZ78" s="41">
        <v>0</v>
      </c>
      <c r="CA78" s="41">
        <v>0</v>
      </c>
      <c r="CB78" s="41">
        <v>0.57471736252873973</v>
      </c>
      <c r="CC78" s="41">
        <v>0.77936850568108862</v>
      </c>
      <c r="CD78" s="82">
        <v>0.73741414791517057</v>
      </c>
      <c r="CE78" s="41">
        <v>55.733764584640703</v>
      </c>
      <c r="CF78" s="41">
        <v>8.2040311191156727E-3</v>
      </c>
      <c r="CG78" s="41">
        <v>0</v>
      </c>
      <c r="CH78" s="41">
        <v>8.2040311191156727E-3</v>
      </c>
      <c r="CI78" s="41">
        <v>4.1019767420831678E-4</v>
      </c>
      <c r="CJ78" s="41">
        <v>0</v>
      </c>
      <c r="CK78" s="41">
        <v>4.1019767420831678E-4</v>
      </c>
      <c r="CL78" s="41"/>
      <c r="CM78" s="41">
        <v>0</v>
      </c>
      <c r="CN78" s="41"/>
      <c r="CO78" s="41">
        <v>0</v>
      </c>
      <c r="CP78" s="41">
        <v>0</v>
      </c>
      <c r="CQ78" s="41">
        <v>0</v>
      </c>
      <c r="CR78" s="41">
        <v>0</v>
      </c>
      <c r="CS78" s="41">
        <v>0</v>
      </c>
      <c r="CT78" s="41">
        <v>0</v>
      </c>
      <c r="CU78" s="41">
        <v>0</v>
      </c>
      <c r="CV78" s="41">
        <v>9999</v>
      </c>
      <c r="CW78" s="74">
        <v>9999</v>
      </c>
    </row>
    <row r="79" spans="1:101" s="21" customFormat="1">
      <c r="A79" s="21" t="s">
        <v>504</v>
      </c>
      <c r="B79" s="21" t="s">
        <v>512</v>
      </c>
      <c r="C79" s="41">
        <v>20</v>
      </c>
      <c r="D79" s="41">
        <v>0.17160587108408662</v>
      </c>
      <c r="E79" s="41">
        <v>0</v>
      </c>
      <c r="F79" s="41">
        <v>0.15565158374973848</v>
      </c>
      <c r="G79" s="41">
        <v>0</v>
      </c>
      <c r="H79" s="41">
        <v>0</v>
      </c>
      <c r="I79" s="41" t="s">
        <v>787</v>
      </c>
      <c r="J79" s="41"/>
      <c r="K79" s="41"/>
      <c r="L79" s="41">
        <v>0.18464127919032236</v>
      </c>
      <c r="M79" s="41">
        <v>1.7003888362407853E-5</v>
      </c>
      <c r="N79" s="41">
        <v>1.6881161921492531E-5</v>
      </c>
      <c r="O79" s="41">
        <v>0</v>
      </c>
      <c r="P79" s="41">
        <v>0</v>
      </c>
      <c r="Q79" s="41">
        <v>0</v>
      </c>
      <c r="R79" s="41">
        <v>3.1039005071717484E-2</v>
      </c>
      <c r="S79" s="41">
        <v>7.1726419714717701E-2</v>
      </c>
      <c r="T79" s="41">
        <v>0</v>
      </c>
      <c r="U79" s="41">
        <v>6.3691233685354343E-2</v>
      </c>
      <c r="V79" s="41" t="s">
        <v>225</v>
      </c>
      <c r="W79" s="41" t="s">
        <v>225</v>
      </c>
      <c r="X79" s="41" t="s">
        <v>225</v>
      </c>
      <c r="Y79" s="41" t="s">
        <v>225</v>
      </c>
      <c r="Z79" s="41">
        <v>0</v>
      </c>
      <c r="AA79" s="41">
        <v>0</v>
      </c>
      <c r="AB79" s="41">
        <v>0</v>
      </c>
      <c r="AC79" s="41">
        <v>0</v>
      </c>
      <c r="AD79" s="41">
        <v>0</v>
      </c>
      <c r="AE79" s="41">
        <v>0</v>
      </c>
      <c r="AF79" s="41">
        <v>0</v>
      </c>
      <c r="AG79" s="41">
        <v>0</v>
      </c>
      <c r="AH79" s="41">
        <v>3.1039005071717484E-2</v>
      </c>
      <c r="AI79" s="41">
        <v>7.1726419714717701E-2</v>
      </c>
      <c r="AJ79" s="41">
        <v>0</v>
      </c>
      <c r="AK79" s="41">
        <v>6.3691233685354343E-2</v>
      </c>
      <c r="AL79" s="41">
        <v>0.16645665847178953</v>
      </c>
      <c r="AM79" s="41">
        <v>9.8896731272809624E-2</v>
      </c>
      <c r="AN79" s="41">
        <v>6.0082981914415419E-3</v>
      </c>
      <c r="AO79" s="41">
        <v>0</v>
      </c>
      <c r="AP79" s="41">
        <v>0</v>
      </c>
      <c r="AQ79" s="41">
        <v>0.10490502946425116</v>
      </c>
      <c r="AR79" s="41">
        <v>3.1039005071717484E-2</v>
      </c>
      <c r="AS79" s="74">
        <v>3.3797806734417484</v>
      </c>
      <c r="AT79" s="41">
        <v>9.8896731272809624E-2</v>
      </c>
      <c r="AU79" s="41">
        <v>7.1120354874550824E-3</v>
      </c>
      <c r="AV79" s="41">
        <v>0</v>
      </c>
      <c r="AW79" s="41">
        <v>0</v>
      </c>
      <c r="AX79" s="41">
        <v>0.1060087667602647</v>
      </c>
      <c r="AY79" s="41">
        <v>7.1726419714717701E-2</v>
      </c>
      <c r="AZ79" s="74">
        <v>1.4779598254297437</v>
      </c>
      <c r="BA79" s="41">
        <v>9.8896731272809624E-2</v>
      </c>
      <c r="BB79" s="41">
        <v>1.3120333678896624E-2</v>
      </c>
      <c r="BC79" s="41">
        <v>0</v>
      </c>
      <c r="BD79" s="41">
        <v>0</v>
      </c>
      <c r="BE79" s="41">
        <v>0.11201706495170624</v>
      </c>
      <c r="BF79" s="41">
        <v>0.10276542478643519</v>
      </c>
      <c r="BG79" s="41">
        <v>35.724637204570556</v>
      </c>
      <c r="BH79" s="74">
        <v>1.0900267787974176</v>
      </c>
      <c r="BI79" s="41">
        <v>12.369413446718946</v>
      </c>
      <c r="BJ79" s="41">
        <v>28.583833098202582</v>
      </c>
      <c r="BK79" s="41">
        <v>0</v>
      </c>
      <c r="BL79" s="41">
        <v>25.381715701435269</v>
      </c>
      <c r="BM79" s="41">
        <v>66.334962246356795</v>
      </c>
      <c r="BN79" s="41">
        <v>9.8896731272809624E-2</v>
      </c>
      <c r="BO79" s="41">
        <v>0</v>
      </c>
      <c r="BP79" s="41">
        <v>1.3120333678896624E-2</v>
      </c>
      <c r="BQ79" s="41">
        <v>0</v>
      </c>
      <c r="BR79" s="41">
        <v>0</v>
      </c>
      <c r="BS79" s="41">
        <v>0</v>
      </c>
      <c r="BT79" s="41">
        <v>0</v>
      </c>
      <c r="BU79" s="41">
        <v>0</v>
      </c>
      <c r="BV79" s="41">
        <v>0</v>
      </c>
      <c r="BW79" s="41">
        <v>0</v>
      </c>
      <c r="BX79" s="41">
        <v>0.16645665847178953</v>
      </c>
      <c r="BY79" s="41"/>
      <c r="BZ79" s="41">
        <v>0</v>
      </c>
      <c r="CA79" s="41">
        <v>0</v>
      </c>
      <c r="CB79" s="41">
        <v>0.11201706495170624</v>
      </c>
      <c r="CC79" s="41">
        <v>0.16645665847178953</v>
      </c>
      <c r="CD79" s="82">
        <v>0.67295034022739608</v>
      </c>
      <c r="CE79" s="41">
        <v>61.106352906005831</v>
      </c>
      <c r="CF79" s="41">
        <v>1.7540964142572447E-3</v>
      </c>
      <c r="CG79" s="41">
        <v>0</v>
      </c>
      <c r="CH79" s="41">
        <v>1.7540964142572447E-3</v>
      </c>
      <c r="CI79" s="41">
        <v>8.77046076154031E-5</v>
      </c>
      <c r="CJ79" s="41">
        <v>0</v>
      </c>
      <c r="CK79" s="41">
        <v>8.77046076154031E-5</v>
      </c>
      <c r="CL79" s="41"/>
      <c r="CM79" s="41">
        <v>0</v>
      </c>
      <c r="CN79" s="41"/>
      <c r="CO79" s="41">
        <v>0</v>
      </c>
      <c r="CP79" s="41">
        <v>0</v>
      </c>
      <c r="CQ79" s="41">
        <v>0</v>
      </c>
      <c r="CR79" s="41">
        <v>0</v>
      </c>
      <c r="CS79" s="41">
        <v>0</v>
      </c>
      <c r="CT79" s="41">
        <v>0</v>
      </c>
      <c r="CU79" s="41">
        <v>0</v>
      </c>
      <c r="CV79" s="41">
        <v>9999</v>
      </c>
      <c r="CW79" s="74">
        <v>9999</v>
      </c>
    </row>
    <row r="80" spans="1:101" s="21" customFormat="1">
      <c r="A80" s="21" t="s">
        <v>497</v>
      </c>
      <c r="B80" s="21" t="s">
        <v>513</v>
      </c>
      <c r="C80" s="41">
        <v>20</v>
      </c>
      <c r="D80" s="41">
        <v>0.29399999999999998</v>
      </c>
      <c r="E80" s="41">
        <v>0</v>
      </c>
      <c r="F80" s="41">
        <v>0.26666666666666677</v>
      </c>
      <c r="G80" s="41">
        <v>0</v>
      </c>
      <c r="H80" s="41">
        <v>0</v>
      </c>
      <c r="I80" s="41" t="s">
        <v>593</v>
      </c>
      <c r="J80" s="41"/>
      <c r="K80" s="41"/>
      <c r="L80" s="41">
        <v>0.31598982071750081</v>
      </c>
      <c r="M80" s="41">
        <v>5.9401779231362808E-5</v>
      </c>
      <c r="N80" s="41">
        <v>5.8973043827217252E-5</v>
      </c>
      <c r="O80" s="41">
        <v>0</v>
      </c>
      <c r="P80" s="41">
        <v>0</v>
      </c>
      <c r="Q80" s="41">
        <v>0</v>
      </c>
      <c r="R80" s="41">
        <v>5.3176895600579289E-2</v>
      </c>
      <c r="S80" s="41">
        <v>0.1228837175727754</v>
      </c>
      <c r="T80" s="41">
        <v>0</v>
      </c>
      <c r="U80" s="41">
        <v>0.10911761110037342</v>
      </c>
      <c r="V80" s="41" t="s">
        <v>225</v>
      </c>
      <c r="W80" s="41" t="s">
        <v>225</v>
      </c>
      <c r="X80" s="41" t="s">
        <v>225</v>
      </c>
      <c r="Y80" s="41" t="s">
        <v>225</v>
      </c>
      <c r="Z80" s="41">
        <v>0</v>
      </c>
      <c r="AA80" s="41">
        <v>0</v>
      </c>
      <c r="AB80" s="41">
        <v>0</v>
      </c>
      <c r="AC80" s="41">
        <v>0</v>
      </c>
      <c r="AD80" s="41">
        <v>0</v>
      </c>
      <c r="AE80" s="41">
        <v>0</v>
      </c>
      <c r="AF80" s="41">
        <v>0</v>
      </c>
      <c r="AG80" s="41">
        <v>0</v>
      </c>
      <c r="AH80" s="41">
        <v>5.3176895600579289E-2</v>
      </c>
      <c r="AI80" s="41">
        <v>0.1228837175727754</v>
      </c>
      <c r="AJ80" s="41">
        <v>0</v>
      </c>
      <c r="AK80" s="41">
        <v>0.10911761110037342</v>
      </c>
      <c r="AL80" s="41">
        <v>0.28517822427372813</v>
      </c>
      <c r="AM80" s="41">
        <v>0.16445957831469146</v>
      </c>
      <c r="AN80" s="41">
        <v>2.0989528695874549E-2</v>
      </c>
      <c r="AO80" s="41">
        <v>0</v>
      </c>
      <c r="AP80" s="41">
        <v>0</v>
      </c>
      <c r="AQ80" s="41">
        <v>0.18544910701056602</v>
      </c>
      <c r="AR80" s="41">
        <v>5.3176895600579289E-2</v>
      </c>
      <c r="AS80" s="74">
        <v>3.4874000243170609</v>
      </c>
      <c r="AT80" s="41">
        <v>0.16445957831469146</v>
      </c>
      <c r="AU80" s="41">
        <v>2.4845350246206901E-2</v>
      </c>
      <c r="AV80" s="41">
        <v>0</v>
      </c>
      <c r="AW80" s="41">
        <v>0</v>
      </c>
      <c r="AX80" s="41">
        <v>0.18930492856089837</v>
      </c>
      <c r="AY80" s="41">
        <v>0.1228837175727754</v>
      </c>
      <c r="AZ80" s="74">
        <v>1.5405208460493258</v>
      </c>
      <c r="BA80" s="41">
        <v>0.16445957831469146</v>
      </c>
      <c r="BB80" s="41">
        <v>4.583487894208145E-2</v>
      </c>
      <c r="BC80" s="41">
        <v>0</v>
      </c>
      <c r="BD80" s="41">
        <v>0</v>
      </c>
      <c r="BE80" s="41">
        <v>0.21029445725677293</v>
      </c>
      <c r="BF80" s="41">
        <v>0.1760606131733547</v>
      </c>
      <c r="BG80" s="41">
        <v>30.324513115042944</v>
      </c>
      <c r="BH80" s="74">
        <v>1.19444351275609</v>
      </c>
      <c r="BI80" s="41">
        <v>12.38283260659693</v>
      </c>
      <c r="BJ80" s="41">
        <v>28.614842735637897</v>
      </c>
      <c r="BK80" s="41">
        <v>0</v>
      </c>
      <c r="BL80" s="41">
        <v>25.409251469597777</v>
      </c>
      <c r="BM80" s="41">
        <v>66.406926811832605</v>
      </c>
      <c r="BN80" s="41">
        <v>0.16445957831469146</v>
      </c>
      <c r="BO80" s="41">
        <v>0</v>
      </c>
      <c r="BP80" s="41">
        <v>4.583487894208145E-2</v>
      </c>
      <c r="BQ80" s="41">
        <v>0</v>
      </c>
      <c r="BR80" s="41">
        <v>0</v>
      </c>
      <c r="BS80" s="41">
        <v>0</v>
      </c>
      <c r="BT80" s="41">
        <v>0</v>
      </c>
      <c r="BU80" s="41">
        <v>0</v>
      </c>
      <c r="BV80" s="41">
        <v>0</v>
      </c>
      <c r="BW80" s="41">
        <v>0</v>
      </c>
      <c r="BX80" s="41">
        <v>0.28517822427372813</v>
      </c>
      <c r="BY80" s="41"/>
      <c r="BZ80" s="41">
        <v>0</v>
      </c>
      <c r="CA80" s="41">
        <v>0</v>
      </c>
      <c r="CB80" s="41">
        <v>0.21029445725677293</v>
      </c>
      <c r="CC80" s="41">
        <v>0.28517822427372813</v>
      </c>
      <c r="CD80" s="82">
        <v>0.73741414791517157</v>
      </c>
      <c r="CE80" s="41">
        <v>55.733764584640724</v>
      </c>
      <c r="CF80" s="41">
        <v>3.0019317041702007E-3</v>
      </c>
      <c r="CG80" s="41">
        <v>0</v>
      </c>
      <c r="CH80" s="41">
        <v>3.0019317041702007E-3</v>
      </c>
      <c r="CI80" s="41">
        <v>1.5009516484081292E-4</v>
      </c>
      <c r="CJ80" s="41">
        <v>0</v>
      </c>
      <c r="CK80" s="41">
        <v>1.5009516484081292E-4</v>
      </c>
      <c r="CL80" s="41"/>
      <c r="CM80" s="41">
        <v>0</v>
      </c>
      <c r="CN80" s="41"/>
      <c r="CO80" s="41">
        <v>0</v>
      </c>
      <c r="CP80" s="41">
        <v>0</v>
      </c>
      <c r="CQ80" s="41">
        <v>0</v>
      </c>
      <c r="CR80" s="41">
        <v>0</v>
      </c>
      <c r="CS80" s="41">
        <v>0</v>
      </c>
      <c r="CT80" s="41">
        <v>0</v>
      </c>
      <c r="CU80" s="41">
        <v>0</v>
      </c>
      <c r="CV80" s="41">
        <v>9999</v>
      </c>
      <c r="CW80" s="74">
        <v>9999</v>
      </c>
    </row>
    <row r="81" spans="1:101" s="21" customFormat="1">
      <c r="A81" s="21" t="s">
        <v>492</v>
      </c>
      <c r="B81" s="21" t="s">
        <v>514</v>
      </c>
      <c r="C81" s="41">
        <v>20</v>
      </c>
      <c r="D81" s="41">
        <v>1.8795166282552293E-2</v>
      </c>
      <c r="E81" s="41">
        <v>0</v>
      </c>
      <c r="F81" s="41">
        <v>1.7047769870795735E-2</v>
      </c>
      <c r="G81" s="41">
        <v>0</v>
      </c>
      <c r="H81" s="41">
        <v>0</v>
      </c>
      <c r="I81" s="41" t="s">
        <v>593</v>
      </c>
      <c r="J81" s="41"/>
      <c r="K81" s="41"/>
      <c r="L81" s="41">
        <v>2.0200956544147334E-2</v>
      </c>
      <c r="M81" s="41">
        <v>3.7975044834453245E-6</v>
      </c>
      <c r="N81" s="41">
        <v>3.770095799050314E-6</v>
      </c>
      <c r="O81" s="41">
        <v>0</v>
      </c>
      <c r="P81" s="41">
        <v>0</v>
      </c>
      <c r="Q81" s="41">
        <v>0</v>
      </c>
      <c r="R81" s="41">
        <v>3.39955304490752E-3</v>
      </c>
      <c r="S81" s="41">
        <v>7.8558500176819958E-3</v>
      </c>
      <c r="T81" s="41">
        <v>0</v>
      </c>
      <c r="U81" s="41">
        <v>6.9757947108380668E-3</v>
      </c>
      <c r="V81" s="41" t="s">
        <v>225</v>
      </c>
      <c r="W81" s="41" t="s">
        <v>225</v>
      </c>
      <c r="X81" s="41" t="s">
        <v>225</v>
      </c>
      <c r="Y81" s="41" t="s">
        <v>225</v>
      </c>
      <c r="Z81" s="41">
        <v>0</v>
      </c>
      <c r="AA81" s="41">
        <v>0</v>
      </c>
      <c r="AB81" s="41">
        <v>0</v>
      </c>
      <c r="AC81" s="41">
        <v>0</v>
      </c>
      <c r="AD81" s="41">
        <v>0</v>
      </c>
      <c r="AE81" s="41">
        <v>0</v>
      </c>
      <c r="AF81" s="41">
        <v>0</v>
      </c>
      <c r="AG81" s="41">
        <v>0</v>
      </c>
      <c r="AH81" s="41">
        <v>3.39955304490752E-3</v>
      </c>
      <c r="AI81" s="41">
        <v>7.8558500176819958E-3</v>
      </c>
      <c r="AJ81" s="41">
        <v>0</v>
      </c>
      <c r="AK81" s="41">
        <v>6.9757947108380668E-3</v>
      </c>
      <c r="AL81" s="41">
        <v>1.8231197773427583E-2</v>
      </c>
      <c r="AM81" s="41">
        <v>1.0513758915588626E-2</v>
      </c>
      <c r="AN81" s="41">
        <v>1.3418424558889973E-3</v>
      </c>
      <c r="AO81" s="41">
        <v>0</v>
      </c>
      <c r="AP81" s="41">
        <v>0</v>
      </c>
      <c r="AQ81" s="41">
        <v>1.1855601371477623E-2</v>
      </c>
      <c r="AR81" s="41">
        <v>3.39955304490752E-3</v>
      </c>
      <c r="AS81" s="74">
        <v>3.4874000243170609</v>
      </c>
      <c r="AT81" s="41">
        <v>1.0513758915588626E-2</v>
      </c>
      <c r="AU81" s="41">
        <v>1.5883418000874499E-3</v>
      </c>
      <c r="AV81" s="41">
        <v>0</v>
      </c>
      <c r="AW81" s="41">
        <v>0</v>
      </c>
      <c r="AX81" s="41">
        <v>1.2102100715676075E-2</v>
      </c>
      <c r="AY81" s="41">
        <v>7.8558500176819958E-3</v>
      </c>
      <c r="AZ81" s="74">
        <v>1.5405208460493254</v>
      </c>
      <c r="BA81" s="41">
        <v>1.0513758915588626E-2</v>
      </c>
      <c r="BB81" s="41">
        <v>2.9301842559764472E-3</v>
      </c>
      <c r="BC81" s="41">
        <v>0</v>
      </c>
      <c r="BD81" s="41">
        <v>0</v>
      </c>
      <c r="BE81" s="41">
        <v>1.3443943171565073E-2</v>
      </c>
      <c r="BF81" s="41">
        <v>1.1255403062589516E-2</v>
      </c>
      <c r="BG81" s="41">
        <v>30.324513115042933</v>
      </c>
      <c r="BH81" s="74">
        <v>1.1944435127560897</v>
      </c>
      <c r="BI81" s="41">
        <v>12.382832606596923</v>
      </c>
      <c r="BJ81" s="41">
        <v>28.61484273563789</v>
      </c>
      <c r="BK81" s="41">
        <v>0</v>
      </c>
      <c r="BL81" s="41">
        <v>25.409251469597766</v>
      </c>
      <c r="BM81" s="41">
        <v>66.406926811832591</v>
      </c>
      <c r="BN81" s="41">
        <v>1.0513758915588626E-2</v>
      </c>
      <c r="BO81" s="41">
        <v>0</v>
      </c>
      <c r="BP81" s="41">
        <v>2.9301842559764472E-3</v>
      </c>
      <c r="BQ81" s="41">
        <v>0</v>
      </c>
      <c r="BR81" s="41">
        <v>0</v>
      </c>
      <c r="BS81" s="41">
        <v>0</v>
      </c>
      <c r="BT81" s="41">
        <v>0</v>
      </c>
      <c r="BU81" s="41">
        <v>0</v>
      </c>
      <c r="BV81" s="41">
        <v>0</v>
      </c>
      <c r="BW81" s="41">
        <v>0</v>
      </c>
      <c r="BX81" s="41">
        <v>1.8231197773427583E-2</v>
      </c>
      <c r="BY81" s="41"/>
      <c r="BZ81" s="41">
        <v>0</v>
      </c>
      <c r="CA81" s="41">
        <v>0</v>
      </c>
      <c r="CB81" s="41">
        <v>1.3443943171565073E-2</v>
      </c>
      <c r="CC81" s="41">
        <v>1.8231197773427583E-2</v>
      </c>
      <c r="CD81" s="82">
        <v>0.73741414791517146</v>
      </c>
      <c r="CE81" s="41">
        <v>55.733764584640696</v>
      </c>
      <c r="CF81" s="41">
        <v>1.9191090322702274E-4</v>
      </c>
      <c r="CG81" s="41">
        <v>0</v>
      </c>
      <c r="CH81" s="41">
        <v>1.9191090322702274E-4</v>
      </c>
      <c r="CI81" s="41">
        <v>9.5954543584699801E-6</v>
      </c>
      <c r="CJ81" s="41">
        <v>0</v>
      </c>
      <c r="CK81" s="41">
        <v>9.5954543584699801E-6</v>
      </c>
      <c r="CL81" s="41"/>
      <c r="CM81" s="41">
        <v>0</v>
      </c>
      <c r="CN81" s="41"/>
      <c r="CO81" s="41">
        <v>0</v>
      </c>
      <c r="CP81" s="41">
        <v>0</v>
      </c>
      <c r="CQ81" s="41">
        <v>0</v>
      </c>
      <c r="CR81" s="41">
        <v>0</v>
      </c>
      <c r="CS81" s="41">
        <v>0</v>
      </c>
      <c r="CT81" s="41">
        <v>0</v>
      </c>
      <c r="CU81" s="41">
        <v>0</v>
      </c>
      <c r="CV81" s="41">
        <v>9999</v>
      </c>
      <c r="CW81" s="74">
        <v>9999</v>
      </c>
    </row>
    <row r="82" spans="1:101" s="21" customFormat="1">
      <c r="A82" s="21" t="s">
        <v>493</v>
      </c>
      <c r="B82" s="21" t="s">
        <v>515</v>
      </c>
      <c r="C82" s="41">
        <v>20</v>
      </c>
      <c r="D82" s="41">
        <v>0.287006556967003</v>
      </c>
      <c r="E82" s="41">
        <v>0</v>
      </c>
      <c r="F82" s="41">
        <v>0.19395403977991862</v>
      </c>
      <c r="G82" s="41">
        <v>0</v>
      </c>
      <c r="H82" s="41">
        <v>0</v>
      </c>
      <c r="I82" s="41" t="s">
        <v>593</v>
      </c>
      <c r="J82" s="41"/>
      <c r="K82" s="41"/>
      <c r="L82" s="41">
        <v>0.30847330095493358</v>
      </c>
      <c r="M82" s="41">
        <v>5.7988775969073015E-5</v>
      </c>
      <c r="N82" s="41">
        <v>5.7570238988822424E-5</v>
      </c>
      <c r="O82" s="41">
        <v>0</v>
      </c>
      <c r="P82" s="41">
        <v>0</v>
      </c>
      <c r="Q82" s="41">
        <v>0</v>
      </c>
      <c r="R82" s="41">
        <v>3.8677026467577487E-2</v>
      </c>
      <c r="S82" s="41">
        <v>8.9376725424053838E-2</v>
      </c>
      <c r="T82" s="41">
        <v>0</v>
      </c>
      <c r="U82" s="41">
        <v>7.9364255565193151E-2</v>
      </c>
      <c r="V82" s="41" t="s">
        <v>225</v>
      </c>
      <c r="W82" s="41" t="s">
        <v>225</v>
      </c>
      <c r="X82" s="41" t="s">
        <v>225</v>
      </c>
      <c r="Y82" s="41" t="s">
        <v>225</v>
      </c>
      <c r="Z82" s="41">
        <v>0</v>
      </c>
      <c r="AA82" s="41">
        <v>0</v>
      </c>
      <c r="AB82" s="41">
        <v>0</v>
      </c>
      <c r="AC82" s="41">
        <v>0</v>
      </c>
      <c r="AD82" s="41">
        <v>0</v>
      </c>
      <c r="AE82" s="41">
        <v>0</v>
      </c>
      <c r="AF82" s="41">
        <v>0</v>
      </c>
      <c r="AG82" s="41">
        <v>0</v>
      </c>
      <c r="AH82" s="41">
        <v>3.8677026467577487E-2</v>
      </c>
      <c r="AI82" s="41">
        <v>8.9376725424053838E-2</v>
      </c>
      <c r="AJ82" s="41">
        <v>0</v>
      </c>
      <c r="AK82" s="41">
        <v>7.9364255565193151E-2</v>
      </c>
      <c r="AL82" s="41">
        <v>0.20741800745682448</v>
      </c>
      <c r="AM82" s="41">
        <v>0.16054754194675094</v>
      </c>
      <c r="AN82" s="41">
        <v>2.0490246133887967E-2</v>
      </c>
      <c r="AO82" s="41">
        <v>0</v>
      </c>
      <c r="AP82" s="41">
        <v>0</v>
      </c>
      <c r="AQ82" s="41">
        <v>0.18103778808063892</v>
      </c>
      <c r="AR82" s="41">
        <v>3.8677026467577487E-2</v>
      </c>
      <c r="AS82" s="74">
        <v>4.6807576645635063</v>
      </c>
      <c r="AT82" s="41">
        <v>0.16054754194675094</v>
      </c>
      <c r="AU82" s="41">
        <v>2.4254348404092255E-2</v>
      </c>
      <c r="AV82" s="41">
        <v>0</v>
      </c>
      <c r="AW82" s="41">
        <v>0</v>
      </c>
      <c r="AX82" s="41">
        <v>0.18480189035084321</v>
      </c>
      <c r="AY82" s="41">
        <v>8.9376725424053838E-2</v>
      </c>
      <c r="AZ82" s="74">
        <v>2.0676735411152993</v>
      </c>
      <c r="BA82" s="41">
        <v>0.16054754194675094</v>
      </c>
      <c r="BB82" s="41">
        <v>4.4744594537980222E-2</v>
      </c>
      <c r="BC82" s="41">
        <v>0</v>
      </c>
      <c r="BD82" s="41">
        <v>0</v>
      </c>
      <c r="BE82" s="41">
        <v>0.20529213648473119</v>
      </c>
      <c r="BF82" s="41">
        <v>0.12805375189163132</v>
      </c>
      <c r="BG82" s="41">
        <v>19.872169155347333</v>
      </c>
      <c r="BH82" s="74">
        <v>1.6031715857764541</v>
      </c>
      <c r="BI82" s="41">
        <v>9.2258334714252346</v>
      </c>
      <c r="BJ82" s="41">
        <v>21.319497911113984</v>
      </c>
      <c r="BK82" s="41">
        <v>0</v>
      </c>
      <c r="BL82" s="41">
        <v>18.931171093049294</v>
      </c>
      <c r="BM82" s="41">
        <v>49.476502475588518</v>
      </c>
      <c r="BN82" s="41">
        <v>0.16054754194675094</v>
      </c>
      <c r="BO82" s="41">
        <v>0</v>
      </c>
      <c r="BP82" s="41">
        <v>4.4744594537980222E-2</v>
      </c>
      <c r="BQ82" s="41">
        <v>0</v>
      </c>
      <c r="BR82" s="41">
        <v>0</v>
      </c>
      <c r="BS82" s="41">
        <v>0</v>
      </c>
      <c r="BT82" s="41">
        <v>0</v>
      </c>
      <c r="BU82" s="41">
        <v>0</v>
      </c>
      <c r="BV82" s="41">
        <v>0</v>
      </c>
      <c r="BW82" s="41">
        <v>0</v>
      </c>
      <c r="BX82" s="41">
        <v>0.20741800745682448</v>
      </c>
      <c r="BY82" s="41"/>
      <c r="BZ82" s="41">
        <v>0</v>
      </c>
      <c r="CA82" s="41">
        <v>0</v>
      </c>
      <c r="CB82" s="41">
        <v>0.20529213648473116</v>
      </c>
      <c r="CC82" s="41">
        <v>0.20741800745682448</v>
      </c>
      <c r="CD82" s="82">
        <v>0.98975078876632328</v>
      </c>
      <c r="CE82" s="41">
        <v>38.803340248396637</v>
      </c>
      <c r="CF82" s="41">
        <v>2.9305240906938013E-3</v>
      </c>
      <c r="CG82" s="41">
        <v>0</v>
      </c>
      <c r="CH82" s="41">
        <v>2.9305240906938013E-3</v>
      </c>
      <c r="CI82" s="41">
        <v>1.4652481795359343E-4</v>
      </c>
      <c r="CJ82" s="41">
        <v>0</v>
      </c>
      <c r="CK82" s="41">
        <v>1.4652481795359343E-4</v>
      </c>
      <c r="CL82" s="41"/>
      <c r="CM82" s="41">
        <v>0</v>
      </c>
      <c r="CN82" s="41"/>
      <c r="CO82" s="41">
        <v>0</v>
      </c>
      <c r="CP82" s="41">
        <v>0</v>
      </c>
      <c r="CQ82" s="41">
        <v>0</v>
      </c>
      <c r="CR82" s="41">
        <v>0</v>
      </c>
      <c r="CS82" s="41">
        <v>0</v>
      </c>
      <c r="CT82" s="41">
        <v>0</v>
      </c>
      <c r="CU82" s="41">
        <v>0</v>
      </c>
      <c r="CV82" s="41">
        <v>9999</v>
      </c>
      <c r="CW82" s="74">
        <v>9999</v>
      </c>
    </row>
    <row r="83" spans="1:101" s="21" customFormat="1">
      <c r="A83" s="21" t="s">
        <v>494</v>
      </c>
      <c r="B83" s="21" t="s">
        <v>516</v>
      </c>
      <c r="C83" s="41">
        <v>20</v>
      </c>
      <c r="D83" s="41">
        <v>7.2472283530532811E-2</v>
      </c>
      <c r="E83" s="41">
        <v>0</v>
      </c>
      <c r="F83" s="41">
        <v>4.8975508822394417E-2</v>
      </c>
      <c r="G83" s="41">
        <v>0</v>
      </c>
      <c r="H83" s="41">
        <v>0</v>
      </c>
      <c r="I83" s="41" t="s">
        <v>593</v>
      </c>
      <c r="J83" s="41"/>
      <c r="K83" s="41"/>
      <c r="L83" s="41">
        <v>7.7892870339459019E-2</v>
      </c>
      <c r="M83" s="41">
        <v>1.4642797913855243E-5</v>
      </c>
      <c r="N83" s="41">
        <v>1.4537112764981722E-5</v>
      </c>
      <c r="O83" s="41">
        <v>0</v>
      </c>
      <c r="P83" s="41">
        <v>0</v>
      </c>
      <c r="Q83" s="41">
        <v>0</v>
      </c>
      <c r="R83" s="41">
        <v>9.7663706986264379E-3</v>
      </c>
      <c r="S83" s="41">
        <v>2.2568597227927815E-2</v>
      </c>
      <c r="T83" s="41">
        <v>0</v>
      </c>
      <c r="U83" s="41">
        <v>2.0040339469218519E-2</v>
      </c>
      <c r="V83" s="41" t="s">
        <v>225</v>
      </c>
      <c r="W83" s="41" t="s">
        <v>225</v>
      </c>
      <c r="X83" s="41" t="s">
        <v>225</v>
      </c>
      <c r="Y83" s="41" t="s">
        <v>225</v>
      </c>
      <c r="Z83" s="41">
        <v>0</v>
      </c>
      <c r="AA83" s="41">
        <v>0</v>
      </c>
      <c r="AB83" s="41">
        <v>0</v>
      </c>
      <c r="AC83" s="41">
        <v>0</v>
      </c>
      <c r="AD83" s="41">
        <v>0</v>
      </c>
      <c r="AE83" s="41">
        <v>0</v>
      </c>
      <c r="AF83" s="41">
        <v>0</v>
      </c>
      <c r="AG83" s="41">
        <v>0</v>
      </c>
      <c r="AH83" s="41">
        <v>9.7663706986264379E-3</v>
      </c>
      <c r="AI83" s="41">
        <v>2.2568597227927815E-2</v>
      </c>
      <c r="AJ83" s="41">
        <v>0</v>
      </c>
      <c r="AK83" s="41">
        <v>2.0040339469218519E-2</v>
      </c>
      <c r="AL83" s="41">
        <v>5.2375307395772772E-2</v>
      </c>
      <c r="AM83" s="41">
        <v>4.0540004043993778E-2</v>
      </c>
      <c r="AN83" s="41">
        <v>5.1740104585703229E-3</v>
      </c>
      <c r="AO83" s="41">
        <v>0</v>
      </c>
      <c r="AP83" s="41">
        <v>0</v>
      </c>
      <c r="AQ83" s="41">
        <v>4.5714014502564099E-2</v>
      </c>
      <c r="AR83" s="41">
        <v>9.7663706986264379E-3</v>
      </c>
      <c r="AS83" s="74">
        <v>4.6807576645635018</v>
      </c>
      <c r="AT83" s="41">
        <v>4.0540004043993778E-2</v>
      </c>
      <c r="AU83" s="41">
        <v>6.1244873042806099E-3</v>
      </c>
      <c r="AV83" s="41">
        <v>0</v>
      </c>
      <c r="AW83" s="41">
        <v>0</v>
      </c>
      <c r="AX83" s="41">
        <v>4.6664491348274391E-2</v>
      </c>
      <c r="AY83" s="41">
        <v>2.2568597227927815E-2</v>
      </c>
      <c r="AZ83" s="74">
        <v>2.0676735411152976</v>
      </c>
      <c r="BA83" s="41">
        <v>4.0540004043993778E-2</v>
      </c>
      <c r="BB83" s="41">
        <v>1.1298497762850933E-2</v>
      </c>
      <c r="BC83" s="41">
        <v>0</v>
      </c>
      <c r="BD83" s="41">
        <v>0</v>
      </c>
      <c r="BE83" s="41">
        <v>5.1838501806844711E-2</v>
      </c>
      <c r="BF83" s="41">
        <v>3.2334967926554256E-2</v>
      </c>
      <c r="BG83" s="41">
        <v>19.872169155347351</v>
      </c>
      <c r="BH83" s="74">
        <v>1.6031715857764524</v>
      </c>
      <c r="BI83" s="41">
        <v>9.2258334714252364</v>
      </c>
      <c r="BJ83" s="41">
        <v>21.319497911113988</v>
      </c>
      <c r="BK83" s="41">
        <v>0</v>
      </c>
      <c r="BL83" s="41">
        <v>18.931171093049294</v>
      </c>
      <c r="BM83" s="41">
        <v>49.476502475588518</v>
      </c>
      <c r="BN83" s="41">
        <v>4.0540004043993778E-2</v>
      </c>
      <c r="BO83" s="41">
        <v>0</v>
      </c>
      <c r="BP83" s="41">
        <v>1.1298497762850933E-2</v>
      </c>
      <c r="BQ83" s="41">
        <v>0</v>
      </c>
      <c r="BR83" s="41">
        <v>0</v>
      </c>
      <c r="BS83" s="41">
        <v>0</v>
      </c>
      <c r="BT83" s="41">
        <v>0</v>
      </c>
      <c r="BU83" s="41">
        <v>0</v>
      </c>
      <c r="BV83" s="41">
        <v>0</v>
      </c>
      <c r="BW83" s="41">
        <v>0</v>
      </c>
      <c r="BX83" s="41">
        <v>5.2375307395772772E-2</v>
      </c>
      <c r="BY83" s="41"/>
      <c r="BZ83" s="41">
        <v>0</v>
      </c>
      <c r="CA83" s="41">
        <v>0</v>
      </c>
      <c r="CB83" s="41">
        <v>5.1838501806844711E-2</v>
      </c>
      <c r="CC83" s="41">
        <v>5.2375307395772772E-2</v>
      </c>
      <c r="CD83" s="82">
        <v>0.98975078876632261</v>
      </c>
      <c r="CE83" s="41">
        <v>38.803340248396637</v>
      </c>
      <c r="CF83" s="41">
        <v>7.3998927076162778E-4</v>
      </c>
      <c r="CG83" s="41">
        <v>0</v>
      </c>
      <c r="CH83" s="41">
        <v>7.3998927076162778E-4</v>
      </c>
      <c r="CI83" s="41">
        <v>3.6999113411243019E-5</v>
      </c>
      <c r="CJ83" s="41">
        <v>0</v>
      </c>
      <c r="CK83" s="41">
        <v>3.6999113411243019E-5</v>
      </c>
      <c r="CL83" s="41"/>
      <c r="CM83" s="41">
        <v>0</v>
      </c>
      <c r="CN83" s="41"/>
      <c r="CO83" s="41">
        <v>0</v>
      </c>
      <c r="CP83" s="41">
        <v>0</v>
      </c>
      <c r="CQ83" s="41">
        <v>0</v>
      </c>
      <c r="CR83" s="41">
        <v>0</v>
      </c>
      <c r="CS83" s="41">
        <v>0</v>
      </c>
      <c r="CT83" s="41">
        <v>0</v>
      </c>
      <c r="CU83" s="41">
        <v>0</v>
      </c>
      <c r="CV83" s="41">
        <v>9999</v>
      </c>
      <c r="CW83" s="74">
        <v>9999</v>
      </c>
    </row>
    <row r="84" spans="1:101" s="21" customFormat="1">
      <c r="A84" s="21" t="s">
        <v>495</v>
      </c>
      <c r="B84" s="21" t="s">
        <v>517</v>
      </c>
      <c r="C84" s="41">
        <v>20</v>
      </c>
      <c r="D84" s="41">
        <v>0.22011553715370669</v>
      </c>
      <c r="E84" s="41">
        <v>0</v>
      </c>
      <c r="F84" s="41">
        <v>0.14875025191217667</v>
      </c>
      <c r="G84" s="41">
        <v>0</v>
      </c>
      <c r="H84" s="41">
        <v>0</v>
      </c>
      <c r="I84" s="41" t="s">
        <v>593</v>
      </c>
      <c r="J84" s="41"/>
      <c r="K84" s="41"/>
      <c r="L84" s="41">
        <v>0.23657914667461283</v>
      </c>
      <c r="M84" s="41">
        <v>4.4473654909514707E-5</v>
      </c>
      <c r="N84" s="41">
        <v>4.4152664012302764E-5</v>
      </c>
      <c r="O84" s="41">
        <v>0</v>
      </c>
      <c r="P84" s="41">
        <v>0</v>
      </c>
      <c r="Q84" s="41">
        <v>0</v>
      </c>
      <c r="R84" s="41">
        <v>2.9662787311851315E-2</v>
      </c>
      <c r="S84" s="41">
        <v>6.8546189793206647E-2</v>
      </c>
      <c r="T84" s="41">
        <v>0</v>
      </c>
      <c r="U84" s="41">
        <v>6.0867270522132991E-2</v>
      </c>
      <c r="V84" s="41" t="s">
        <v>225</v>
      </c>
      <c r="W84" s="41" t="s">
        <v>225</v>
      </c>
      <c r="X84" s="41" t="s">
        <v>225</v>
      </c>
      <c r="Y84" s="41" t="s">
        <v>225</v>
      </c>
      <c r="Z84" s="41">
        <v>0</v>
      </c>
      <c r="AA84" s="41">
        <v>0</v>
      </c>
      <c r="AB84" s="41">
        <v>0</v>
      </c>
      <c r="AC84" s="41">
        <v>0</v>
      </c>
      <c r="AD84" s="41">
        <v>0</v>
      </c>
      <c r="AE84" s="41">
        <v>0</v>
      </c>
      <c r="AF84" s="41">
        <v>0</v>
      </c>
      <c r="AG84" s="41">
        <v>0</v>
      </c>
      <c r="AH84" s="41">
        <v>2.9662787311851315E-2</v>
      </c>
      <c r="AI84" s="41">
        <v>6.8546189793206647E-2</v>
      </c>
      <c r="AJ84" s="41">
        <v>0</v>
      </c>
      <c r="AK84" s="41">
        <v>6.0867270522132991E-2</v>
      </c>
      <c r="AL84" s="41">
        <v>0.15907624762719097</v>
      </c>
      <c r="AM84" s="41">
        <v>0.12312962047894689</v>
      </c>
      <c r="AN84" s="41">
        <v>1.5714698583318257E-2</v>
      </c>
      <c r="AO84" s="41">
        <v>0</v>
      </c>
      <c r="AP84" s="41">
        <v>0</v>
      </c>
      <c r="AQ84" s="41">
        <v>0.13884431906226516</v>
      </c>
      <c r="AR84" s="41">
        <v>2.9662787311851315E-2</v>
      </c>
      <c r="AS84" s="74">
        <v>4.6807576645635063</v>
      </c>
      <c r="AT84" s="41">
        <v>0.12312962047894689</v>
      </c>
      <c r="AU84" s="41">
        <v>1.8601522500734047E-2</v>
      </c>
      <c r="AV84" s="41">
        <v>0</v>
      </c>
      <c r="AW84" s="41">
        <v>0</v>
      </c>
      <c r="AX84" s="41">
        <v>0.14173114297968092</v>
      </c>
      <c r="AY84" s="41">
        <v>6.8546189793206647E-2</v>
      </c>
      <c r="AZ84" s="74">
        <v>2.0676735411152984</v>
      </c>
      <c r="BA84" s="41">
        <v>0.12312962047894689</v>
      </c>
      <c r="BB84" s="41">
        <v>3.4316221084052301E-2</v>
      </c>
      <c r="BC84" s="41">
        <v>0</v>
      </c>
      <c r="BD84" s="41">
        <v>0</v>
      </c>
      <c r="BE84" s="41">
        <v>0.15744584156299918</v>
      </c>
      <c r="BF84" s="41">
        <v>9.8208977105057965E-2</v>
      </c>
      <c r="BG84" s="41">
        <v>19.872169155347347</v>
      </c>
      <c r="BH84" s="74">
        <v>1.6031715857764532</v>
      </c>
      <c r="BI84" s="41">
        <v>9.2258334714252346</v>
      </c>
      <c r="BJ84" s="41">
        <v>21.319497911113992</v>
      </c>
      <c r="BK84" s="41">
        <v>0</v>
      </c>
      <c r="BL84" s="41">
        <v>18.931171093049297</v>
      </c>
      <c r="BM84" s="41">
        <v>49.476502475588525</v>
      </c>
      <c r="BN84" s="41">
        <v>0.12312962047894689</v>
      </c>
      <c r="BO84" s="41">
        <v>0</v>
      </c>
      <c r="BP84" s="41">
        <v>3.4316221084052301E-2</v>
      </c>
      <c r="BQ84" s="41">
        <v>0</v>
      </c>
      <c r="BR84" s="41">
        <v>0</v>
      </c>
      <c r="BS84" s="41">
        <v>0</v>
      </c>
      <c r="BT84" s="41">
        <v>0</v>
      </c>
      <c r="BU84" s="41">
        <v>0</v>
      </c>
      <c r="BV84" s="41">
        <v>0</v>
      </c>
      <c r="BW84" s="41">
        <v>0</v>
      </c>
      <c r="BX84" s="41">
        <v>0.15907624762719097</v>
      </c>
      <c r="BY84" s="41"/>
      <c r="BZ84" s="41">
        <v>0</v>
      </c>
      <c r="CA84" s="41">
        <v>0</v>
      </c>
      <c r="CB84" s="41">
        <v>0.15744584156299921</v>
      </c>
      <c r="CC84" s="41">
        <v>0.15907624762719097</v>
      </c>
      <c r="CD84" s="82">
        <v>0.98975078876632316</v>
      </c>
      <c r="CE84" s="41">
        <v>38.803340248396637</v>
      </c>
      <c r="CF84" s="41">
        <v>2.2475231617760777E-3</v>
      </c>
      <c r="CG84" s="41">
        <v>0</v>
      </c>
      <c r="CH84" s="41">
        <v>2.2475231617760777E-3</v>
      </c>
      <c r="CI84" s="41">
        <v>1.1237509467044109E-4</v>
      </c>
      <c r="CJ84" s="41">
        <v>0</v>
      </c>
      <c r="CK84" s="41">
        <v>1.1237509467044109E-4</v>
      </c>
      <c r="CL84" s="41"/>
      <c r="CM84" s="41">
        <v>0</v>
      </c>
      <c r="CN84" s="41"/>
      <c r="CO84" s="41">
        <v>0</v>
      </c>
      <c r="CP84" s="41">
        <v>0</v>
      </c>
      <c r="CQ84" s="41">
        <v>0</v>
      </c>
      <c r="CR84" s="41">
        <v>0</v>
      </c>
      <c r="CS84" s="41">
        <v>0</v>
      </c>
      <c r="CT84" s="41">
        <v>0</v>
      </c>
      <c r="CU84" s="41">
        <v>0</v>
      </c>
      <c r="CV84" s="41">
        <v>9999</v>
      </c>
      <c r="CW84" s="74">
        <v>9999</v>
      </c>
    </row>
    <row r="85" spans="1:101" s="21" customFormat="1">
      <c r="A85" s="21" t="s">
        <v>501</v>
      </c>
      <c r="B85" s="21" t="s">
        <v>518</v>
      </c>
      <c r="C85" s="41">
        <v>20</v>
      </c>
      <c r="D85" s="41">
        <v>2.3233176037657333</v>
      </c>
      <c r="E85" s="41">
        <v>0</v>
      </c>
      <c r="F85" s="41">
        <v>1.6441939965111345</v>
      </c>
      <c r="G85" s="41">
        <v>0</v>
      </c>
      <c r="H85" s="41">
        <v>0</v>
      </c>
      <c r="I85" s="41" t="s">
        <v>593</v>
      </c>
      <c r="J85" s="41"/>
      <c r="K85" s="41"/>
      <c r="L85" s="41">
        <v>2.4970908608290738</v>
      </c>
      <c r="M85" s="41">
        <v>4.6941904552119369E-4</v>
      </c>
      <c r="N85" s="41">
        <v>4.6603098935857806E-4</v>
      </c>
      <c r="O85" s="41">
        <v>0</v>
      </c>
      <c r="P85" s="41">
        <v>0</v>
      </c>
      <c r="Q85" s="41">
        <v>0</v>
      </c>
      <c r="R85" s="41">
        <v>0.32787424687339423</v>
      </c>
      <c r="S85" s="41">
        <v>0.75766751513297648</v>
      </c>
      <c r="T85" s="41">
        <v>0</v>
      </c>
      <c r="U85" s="41">
        <v>0.67278945406826485</v>
      </c>
      <c r="V85" s="41" t="s">
        <v>225</v>
      </c>
      <c r="W85" s="41" t="s">
        <v>225</v>
      </c>
      <c r="X85" s="41" t="s">
        <v>225</v>
      </c>
      <c r="Y85" s="41" t="s">
        <v>225</v>
      </c>
      <c r="Z85" s="41">
        <v>0</v>
      </c>
      <c r="AA85" s="41">
        <v>0</v>
      </c>
      <c r="AB85" s="41">
        <v>0</v>
      </c>
      <c r="AC85" s="41">
        <v>0</v>
      </c>
      <c r="AD85" s="41">
        <v>0</v>
      </c>
      <c r="AE85" s="41">
        <v>0</v>
      </c>
      <c r="AF85" s="41">
        <v>0</v>
      </c>
      <c r="AG85" s="41">
        <v>0</v>
      </c>
      <c r="AH85" s="41">
        <v>0.32787424687339423</v>
      </c>
      <c r="AI85" s="41">
        <v>0.75766751513297648</v>
      </c>
      <c r="AJ85" s="41">
        <v>0</v>
      </c>
      <c r="AK85" s="41">
        <v>0.67278945406826485</v>
      </c>
      <c r="AL85" s="41">
        <v>1.7583312160746356</v>
      </c>
      <c r="AM85" s="41">
        <v>1.2996320864163671</v>
      </c>
      <c r="AN85" s="41">
        <v>0.16586850855058283</v>
      </c>
      <c r="AO85" s="41">
        <v>0</v>
      </c>
      <c r="AP85" s="41">
        <v>0</v>
      </c>
      <c r="AQ85" s="41">
        <v>1.46550059496695</v>
      </c>
      <c r="AR85" s="41">
        <v>0.32787424687339423</v>
      </c>
      <c r="AS85" s="74">
        <v>4.4697032747827867</v>
      </c>
      <c r="AT85" s="41">
        <v>1.2996320864163671</v>
      </c>
      <c r="AU85" s="41">
        <v>0.19633891019978833</v>
      </c>
      <c r="AV85" s="41">
        <v>0</v>
      </c>
      <c r="AW85" s="41">
        <v>0</v>
      </c>
      <c r="AX85" s="41">
        <v>1.4959709966161554</v>
      </c>
      <c r="AY85" s="41">
        <v>0.75766751513297648</v>
      </c>
      <c r="AZ85" s="74">
        <v>1.9744425710974305</v>
      </c>
      <c r="BA85" s="41">
        <v>1.2996320864163671</v>
      </c>
      <c r="BB85" s="41">
        <v>0.36220741875037116</v>
      </c>
      <c r="BC85" s="41">
        <v>0</v>
      </c>
      <c r="BD85" s="41">
        <v>0</v>
      </c>
      <c r="BE85" s="41">
        <v>1.6618395051667383</v>
      </c>
      <c r="BF85" s="41">
        <v>1.0855417620063708</v>
      </c>
      <c r="BG85" s="41">
        <v>21.314485541753328</v>
      </c>
      <c r="BH85" s="74">
        <v>1.5308849123365051</v>
      </c>
      <c r="BI85" s="41">
        <v>9.661467009900969</v>
      </c>
      <c r="BJ85" s="41">
        <v>22.326180759044242</v>
      </c>
      <c r="BK85" s="41">
        <v>0</v>
      </c>
      <c r="BL85" s="41">
        <v>19.825079819702317</v>
      </c>
      <c r="BM85" s="41">
        <v>51.812727588647533</v>
      </c>
      <c r="BN85" s="41">
        <v>1.2996320864163671</v>
      </c>
      <c r="BO85" s="41">
        <v>0</v>
      </c>
      <c r="BP85" s="41">
        <v>0.36220741875037116</v>
      </c>
      <c r="BQ85" s="41">
        <v>0</v>
      </c>
      <c r="BR85" s="41">
        <v>0</v>
      </c>
      <c r="BS85" s="41">
        <v>0</v>
      </c>
      <c r="BT85" s="41">
        <v>0</v>
      </c>
      <c r="BU85" s="41">
        <v>0</v>
      </c>
      <c r="BV85" s="41">
        <v>0</v>
      </c>
      <c r="BW85" s="41">
        <v>0</v>
      </c>
      <c r="BX85" s="41">
        <v>1.7583312160746356</v>
      </c>
      <c r="BY85" s="41"/>
      <c r="BZ85" s="41">
        <v>0</v>
      </c>
      <c r="CA85" s="41">
        <v>0</v>
      </c>
      <c r="CB85" s="41">
        <v>1.6618395051667383</v>
      </c>
      <c r="CC85" s="41">
        <v>1.7583312160746356</v>
      </c>
      <c r="CD85" s="82">
        <v>0.94512313150914251</v>
      </c>
      <c r="CE85" s="41">
        <v>41.139565361455645</v>
      </c>
      <c r="CF85" s="41">
        <v>2.3722587665309894E-2</v>
      </c>
      <c r="CG85" s="41">
        <v>0</v>
      </c>
      <c r="CH85" s="41">
        <v>2.3722587665309894E-2</v>
      </c>
      <c r="CI85" s="41">
        <v>1.1861181588938101E-3</v>
      </c>
      <c r="CJ85" s="41">
        <v>0</v>
      </c>
      <c r="CK85" s="41">
        <v>1.1861181588938101E-3</v>
      </c>
      <c r="CL85" s="41"/>
      <c r="CM85" s="41">
        <v>0</v>
      </c>
      <c r="CN85" s="41"/>
      <c r="CO85" s="41">
        <v>0</v>
      </c>
      <c r="CP85" s="41">
        <v>0</v>
      </c>
      <c r="CQ85" s="41">
        <v>0</v>
      </c>
      <c r="CR85" s="41">
        <v>0</v>
      </c>
      <c r="CS85" s="41">
        <v>0</v>
      </c>
      <c r="CT85" s="41">
        <v>0</v>
      </c>
      <c r="CU85" s="41">
        <v>0</v>
      </c>
      <c r="CV85" s="41">
        <v>9999</v>
      </c>
      <c r="CW85" s="74">
        <v>9999</v>
      </c>
    </row>
    <row r="86" spans="1:101" s="21" customFormat="1">
      <c r="A86" s="21" t="s">
        <v>503</v>
      </c>
      <c r="B86" s="21" t="s">
        <v>519</v>
      </c>
      <c r="C86" s="41">
        <v>20</v>
      </c>
      <c r="D86" s="41">
        <v>0.42547770700636939</v>
      </c>
      <c r="E86" s="41">
        <v>0</v>
      </c>
      <c r="F86" s="41">
        <v>0.33039999999999997</v>
      </c>
      <c r="G86" s="41">
        <v>0</v>
      </c>
      <c r="H86" s="41">
        <v>0</v>
      </c>
      <c r="I86" s="41" t="s">
        <v>788</v>
      </c>
      <c r="J86" s="41"/>
      <c r="K86" s="41"/>
      <c r="L86" s="41">
        <v>0.45669983244354317</v>
      </c>
      <c r="M86" s="41">
        <v>5.538050577450114E-5</v>
      </c>
      <c r="N86" s="41">
        <v>5.4980794118852957E-5</v>
      </c>
      <c r="O86" s="41">
        <v>0</v>
      </c>
      <c r="P86" s="41">
        <v>0</v>
      </c>
      <c r="Q86" s="41">
        <v>0</v>
      </c>
      <c r="R86" s="41">
        <v>6.5886173649117696E-2</v>
      </c>
      <c r="S86" s="41">
        <v>0.15225292607266866</v>
      </c>
      <c r="T86" s="41">
        <v>0</v>
      </c>
      <c r="U86" s="41">
        <v>0.13519672015336259</v>
      </c>
      <c r="V86" s="41" t="s">
        <v>225</v>
      </c>
      <c r="W86" s="41" t="s">
        <v>225</v>
      </c>
      <c r="X86" s="41" t="s">
        <v>225</v>
      </c>
      <c r="Y86" s="41" t="s">
        <v>225</v>
      </c>
      <c r="Z86" s="41">
        <v>0</v>
      </c>
      <c r="AA86" s="41">
        <v>0</v>
      </c>
      <c r="AB86" s="41">
        <v>0</v>
      </c>
      <c r="AC86" s="41">
        <v>0</v>
      </c>
      <c r="AD86" s="41">
        <v>0</v>
      </c>
      <c r="AE86" s="41">
        <v>0</v>
      </c>
      <c r="AF86" s="41">
        <v>0</v>
      </c>
      <c r="AG86" s="41">
        <v>0</v>
      </c>
      <c r="AH86" s="41">
        <v>6.5886173649117696E-2</v>
      </c>
      <c r="AI86" s="41">
        <v>0.15225292607266866</v>
      </c>
      <c r="AJ86" s="41">
        <v>0</v>
      </c>
      <c r="AK86" s="41">
        <v>0.13519672015336259</v>
      </c>
      <c r="AL86" s="41">
        <v>0.35333581987514895</v>
      </c>
      <c r="AM86" s="41">
        <v>0.23027147605222884</v>
      </c>
      <c r="AN86" s="41">
        <v>1.9568617812245774E-2</v>
      </c>
      <c r="AO86" s="41">
        <v>0</v>
      </c>
      <c r="AP86" s="41">
        <v>0</v>
      </c>
      <c r="AQ86" s="41">
        <v>0.24984009386447462</v>
      </c>
      <c r="AR86" s="41">
        <v>6.5886173649117696E-2</v>
      </c>
      <c r="AS86" s="74">
        <v>3.7919958016536039</v>
      </c>
      <c r="AT86" s="41">
        <v>0.23027147605222884</v>
      </c>
      <c r="AU86" s="41">
        <v>2.3163414978201444E-2</v>
      </c>
      <c r="AV86" s="41">
        <v>0</v>
      </c>
      <c r="AW86" s="41">
        <v>0</v>
      </c>
      <c r="AX86" s="41">
        <v>0.25343489103043026</v>
      </c>
      <c r="AY86" s="41">
        <v>0.15225292607266866</v>
      </c>
      <c r="AZ86" s="74">
        <v>1.66456499436647</v>
      </c>
      <c r="BA86" s="41">
        <v>0.23027147605222884</v>
      </c>
      <c r="BB86" s="41">
        <v>4.2732032790447218E-2</v>
      </c>
      <c r="BC86" s="41">
        <v>0</v>
      </c>
      <c r="BD86" s="41">
        <v>0</v>
      </c>
      <c r="BE86" s="41">
        <v>0.27300350884267605</v>
      </c>
      <c r="BF86" s="41">
        <v>0.21813909972178636</v>
      </c>
      <c r="BG86" s="41">
        <v>28.260923451103757</v>
      </c>
      <c r="BH86" s="74">
        <v>1.2515111192393455</v>
      </c>
      <c r="BI86" s="41">
        <v>10.615331198216216</v>
      </c>
      <c r="BJ86" s="41">
        <v>24.530415816316726</v>
      </c>
      <c r="BK86" s="41">
        <v>0</v>
      </c>
      <c r="BL86" s="41">
        <v>21.782384404101997</v>
      </c>
      <c r="BM86" s="41">
        <v>56.928131418634941</v>
      </c>
      <c r="BN86" s="41">
        <v>0.23027147605222884</v>
      </c>
      <c r="BO86" s="41">
        <v>0</v>
      </c>
      <c r="BP86" s="41">
        <v>4.2732032790447218E-2</v>
      </c>
      <c r="BQ86" s="41">
        <v>0</v>
      </c>
      <c r="BR86" s="41">
        <v>0</v>
      </c>
      <c r="BS86" s="41">
        <v>0</v>
      </c>
      <c r="BT86" s="41">
        <v>0</v>
      </c>
      <c r="BU86" s="41">
        <v>0</v>
      </c>
      <c r="BV86" s="41">
        <v>0</v>
      </c>
      <c r="BW86" s="41">
        <v>0</v>
      </c>
      <c r="BX86" s="41">
        <v>0.35333581987514895</v>
      </c>
      <c r="BY86" s="41"/>
      <c r="BZ86" s="41">
        <v>0</v>
      </c>
      <c r="CA86" s="41">
        <v>0</v>
      </c>
      <c r="CB86" s="41">
        <v>0.27300350884267605</v>
      </c>
      <c r="CC86" s="41">
        <v>0.35333581987514895</v>
      </c>
      <c r="CD86" s="82">
        <v>0.77264600271532535</v>
      </c>
      <c r="CE86" s="41">
        <v>50.043307855205747</v>
      </c>
      <c r="CF86" s="41">
        <v>4.3386898929760253E-3</v>
      </c>
      <c r="CG86" s="41">
        <v>0</v>
      </c>
      <c r="CH86" s="41">
        <v>4.3386898929760253E-3</v>
      </c>
      <c r="CI86" s="41">
        <v>2.1693242041068302E-4</v>
      </c>
      <c r="CJ86" s="41">
        <v>0</v>
      </c>
      <c r="CK86" s="41">
        <v>2.1693242041068302E-4</v>
      </c>
      <c r="CL86" s="41"/>
      <c r="CM86" s="41">
        <v>0</v>
      </c>
      <c r="CN86" s="41"/>
      <c r="CO86" s="41">
        <v>0</v>
      </c>
      <c r="CP86" s="41">
        <v>0</v>
      </c>
      <c r="CQ86" s="41">
        <v>0</v>
      </c>
      <c r="CR86" s="41">
        <v>0</v>
      </c>
      <c r="CS86" s="41">
        <v>0</v>
      </c>
      <c r="CT86" s="41">
        <v>0</v>
      </c>
      <c r="CU86" s="41">
        <v>0</v>
      </c>
      <c r="CV86" s="41">
        <v>9999</v>
      </c>
      <c r="CW86" s="74">
        <v>9999</v>
      </c>
    </row>
    <row r="87" spans="1:101" s="21" customFormat="1">
      <c r="A87" s="21" t="s">
        <v>498</v>
      </c>
      <c r="B87" s="21" t="s">
        <v>520</v>
      </c>
      <c r="C87" s="41">
        <v>20</v>
      </c>
      <c r="D87" s="41">
        <v>1.8075192418120212</v>
      </c>
      <c r="E87" s="41">
        <v>0</v>
      </c>
      <c r="F87" s="41">
        <v>1.4036090438123745</v>
      </c>
      <c r="G87" s="41">
        <v>0</v>
      </c>
      <c r="H87" s="41">
        <v>0</v>
      </c>
      <c r="I87" s="41" t="s">
        <v>788</v>
      </c>
      <c r="J87" s="41"/>
      <c r="K87" s="41"/>
      <c r="L87" s="41">
        <v>1.9401574307668079</v>
      </c>
      <c r="M87" s="41">
        <v>2.352680955084541E-4</v>
      </c>
      <c r="N87" s="41">
        <v>2.3357003589954064E-4</v>
      </c>
      <c r="O87" s="41">
        <v>0</v>
      </c>
      <c r="P87" s="41">
        <v>0</v>
      </c>
      <c r="Q87" s="41">
        <v>0</v>
      </c>
      <c r="R87" s="41">
        <v>0.27989839345064821</v>
      </c>
      <c r="S87" s="41">
        <v>0.64680261495912417</v>
      </c>
      <c r="T87" s="41">
        <v>0</v>
      </c>
      <c r="U87" s="41">
        <v>0.574344246673821</v>
      </c>
      <c r="V87" s="41" t="s">
        <v>225</v>
      </c>
      <c r="W87" s="41" t="s">
        <v>225</v>
      </c>
      <c r="X87" s="41" t="s">
        <v>225</v>
      </c>
      <c r="Y87" s="41" t="s">
        <v>225</v>
      </c>
      <c r="Z87" s="41">
        <v>0</v>
      </c>
      <c r="AA87" s="41">
        <v>0</v>
      </c>
      <c r="AB87" s="41">
        <v>0</v>
      </c>
      <c r="AC87" s="41">
        <v>0</v>
      </c>
      <c r="AD87" s="41">
        <v>0</v>
      </c>
      <c r="AE87" s="41">
        <v>0</v>
      </c>
      <c r="AF87" s="41">
        <v>0</v>
      </c>
      <c r="AG87" s="41">
        <v>0</v>
      </c>
      <c r="AH87" s="41">
        <v>0.27989839345064821</v>
      </c>
      <c r="AI87" s="41">
        <v>0.64680261495912417</v>
      </c>
      <c r="AJ87" s="41">
        <v>0</v>
      </c>
      <c r="AK87" s="41">
        <v>0.574344246673821</v>
      </c>
      <c r="AL87" s="41">
        <v>1.5010452550835933</v>
      </c>
      <c r="AM87" s="41">
        <v>0.97824190774495412</v>
      </c>
      <c r="AN87" s="41">
        <v>8.3131625109491819E-2</v>
      </c>
      <c r="AO87" s="41">
        <v>0</v>
      </c>
      <c r="AP87" s="41">
        <v>0</v>
      </c>
      <c r="AQ87" s="41">
        <v>1.061373532854446</v>
      </c>
      <c r="AR87" s="41">
        <v>0.27989839345064821</v>
      </c>
      <c r="AS87" s="74">
        <v>3.7919958016536017</v>
      </c>
      <c r="AT87" s="41">
        <v>0.97824190774495412</v>
      </c>
      <c r="AU87" s="41">
        <v>9.8403083380697851E-2</v>
      </c>
      <c r="AV87" s="41">
        <v>0</v>
      </c>
      <c r="AW87" s="41">
        <v>0</v>
      </c>
      <c r="AX87" s="41">
        <v>1.0766449911256519</v>
      </c>
      <c r="AY87" s="41">
        <v>0.64680261495912417</v>
      </c>
      <c r="AZ87" s="74">
        <v>1.6645649943664691</v>
      </c>
      <c r="BA87" s="41">
        <v>0.97824190774495412</v>
      </c>
      <c r="BB87" s="41">
        <v>0.18153470849018966</v>
      </c>
      <c r="BC87" s="41">
        <v>0</v>
      </c>
      <c r="BD87" s="41">
        <v>0</v>
      </c>
      <c r="BE87" s="41">
        <v>1.1597766162351437</v>
      </c>
      <c r="BF87" s="41">
        <v>0.92670100840977243</v>
      </c>
      <c r="BG87" s="41">
        <v>28.260923451103761</v>
      </c>
      <c r="BH87" s="74">
        <v>1.2515111192393447</v>
      </c>
      <c r="BI87" s="41">
        <v>10.615331198216218</v>
      </c>
      <c r="BJ87" s="41">
        <v>24.530415816316726</v>
      </c>
      <c r="BK87" s="41">
        <v>0</v>
      </c>
      <c r="BL87" s="41">
        <v>21.782384404101993</v>
      </c>
      <c r="BM87" s="41">
        <v>56.928131418634933</v>
      </c>
      <c r="BN87" s="41">
        <v>0.97824190774495412</v>
      </c>
      <c r="BO87" s="41">
        <v>0</v>
      </c>
      <c r="BP87" s="41">
        <v>0.18153470849018966</v>
      </c>
      <c r="BQ87" s="41">
        <v>0</v>
      </c>
      <c r="BR87" s="41">
        <v>0</v>
      </c>
      <c r="BS87" s="41">
        <v>0</v>
      </c>
      <c r="BT87" s="41">
        <v>0</v>
      </c>
      <c r="BU87" s="41">
        <v>0</v>
      </c>
      <c r="BV87" s="41">
        <v>0</v>
      </c>
      <c r="BW87" s="41">
        <v>0</v>
      </c>
      <c r="BX87" s="41">
        <v>1.5010452550835933</v>
      </c>
      <c r="BY87" s="41"/>
      <c r="BZ87" s="41">
        <v>0</v>
      </c>
      <c r="CA87" s="41">
        <v>0</v>
      </c>
      <c r="CB87" s="41">
        <v>1.1597766162351439</v>
      </c>
      <c r="CC87" s="41">
        <v>1.5010452550835933</v>
      </c>
      <c r="CD87" s="82">
        <v>0.77264600271532513</v>
      </c>
      <c r="CE87" s="41">
        <v>50.043307855205747</v>
      </c>
      <c r="CF87" s="41">
        <v>1.8431671828324725E-2</v>
      </c>
      <c r="CG87" s="41">
        <v>0</v>
      </c>
      <c r="CH87" s="41">
        <v>1.8431671828324725E-2</v>
      </c>
      <c r="CI87" s="41">
        <v>9.2157477961423372E-4</v>
      </c>
      <c r="CJ87" s="41">
        <v>0</v>
      </c>
      <c r="CK87" s="41">
        <v>9.2157477961423372E-4</v>
      </c>
      <c r="CL87" s="41"/>
      <c r="CM87" s="41">
        <v>0</v>
      </c>
      <c r="CN87" s="41"/>
      <c r="CO87" s="41">
        <v>0</v>
      </c>
      <c r="CP87" s="41">
        <v>0</v>
      </c>
      <c r="CQ87" s="41">
        <v>0</v>
      </c>
      <c r="CR87" s="41">
        <v>0</v>
      </c>
      <c r="CS87" s="41">
        <v>0</v>
      </c>
      <c r="CT87" s="41">
        <v>0</v>
      </c>
      <c r="CU87" s="41">
        <v>0</v>
      </c>
      <c r="CV87" s="41">
        <v>9999</v>
      </c>
      <c r="CW87" s="74">
        <v>9999</v>
      </c>
    </row>
    <row r="88" spans="1:101" s="21" customFormat="1">
      <c r="A88" s="21" t="s">
        <v>496</v>
      </c>
      <c r="B88" s="21" t="s">
        <v>521</v>
      </c>
      <c r="C88" s="41">
        <v>20</v>
      </c>
      <c r="D88" s="41">
        <v>0.5658955212206882</v>
      </c>
      <c r="E88" s="41">
        <v>0</v>
      </c>
      <c r="F88" s="41">
        <v>0.28373843299528329</v>
      </c>
      <c r="G88" s="41">
        <v>0</v>
      </c>
      <c r="H88" s="41">
        <v>0</v>
      </c>
      <c r="I88" s="41" t="s">
        <v>593</v>
      </c>
      <c r="J88" s="41"/>
      <c r="K88" s="41"/>
      <c r="L88" s="41">
        <v>0.60822185134476858</v>
      </c>
      <c r="M88" s="41">
        <v>1.1433741775363371E-4</v>
      </c>
      <c r="N88" s="41">
        <v>1.1351218154616869E-4</v>
      </c>
      <c r="O88" s="41">
        <v>0</v>
      </c>
      <c r="P88" s="41">
        <v>0</v>
      </c>
      <c r="Q88" s="41">
        <v>0</v>
      </c>
      <c r="R88" s="41">
        <v>5.6581233859733002E-2</v>
      </c>
      <c r="S88" s="41">
        <v>0.13075062549275338</v>
      </c>
      <c r="T88" s="41">
        <v>0</v>
      </c>
      <c r="U88" s="41">
        <v>0.1161032249467825</v>
      </c>
      <c r="V88" s="41" t="s">
        <v>225</v>
      </c>
      <c r="W88" s="41" t="s">
        <v>225</v>
      </c>
      <c r="X88" s="41" t="s">
        <v>225</v>
      </c>
      <c r="Y88" s="41" t="s">
        <v>225</v>
      </c>
      <c r="Z88" s="41">
        <v>0</v>
      </c>
      <c r="AA88" s="41">
        <v>0</v>
      </c>
      <c r="AB88" s="41">
        <v>0</v>
      </c>
      <c r="AC88" s="41">
        <v>0</v>
      </c>
      <c r="AD88" s="41">
        <v>0</v>
      </c>
      <c r="AE88" s="41">
        <v>0</v>
      </c>
      <c r="AF88" s="41">
        <v>0</v>
      </c>
      <c r="AG88" s="41">
        <v>0</v>
      </c>
      <c r="AH88" s="41">
        <v>5.6581233859733002E-2</v>
      </c>
      <c r="AI88" s="41">
        <v>0.13075062549275338</v>
      </c>
      <c r="AJ88" s="41">
        <v>0</v>
      </c>
      <c r="AK88" s="41">
        <v>0.1161032249467825</v>
      </c>
      <c r="AL88" s="41">
        <v>0.30343508429926885</v>
      </c>
      <c r="AM88" s="41">
        <v>0.31655421357185959</v>
      </c>
      <c r="AN88" s="41">
        <v>4.0400953338532386E-2</v>
      </c>
      <c r="AO88" s="41">
        <v>0</v>
      </c>
      <c r="AP88" s="41">
        <v>0</v>
      </c>
      <c r="AQ88" s="41">
        <v>0.35695516691039197</v>
      </c>
      <c r="AR88" s="41">
        <v>5.6581233859733002E-2</v>
      </c>
      <c r="AS88" s="74">
        <v>6.3087200925186115</v>
      </c>
      <c r="AT88" s="41">
        <v>0.31655421357185959</v>
      </c>
      <c r="AU88" s="41">
        <v>4.7822695331591177E-2</v>
      </c>
      <c r="AV88" s="41">
        <v>0</v>
      </c>
      <c r="AW88" s="41">
        <v>0</v>
      </c>
      <c r="AX88" s="41">
        <v>0.36437690890345076</v>
      </c>
      <c r="AY88" s="41">
        <v>0.13075062549275338</v>
      </c>
      <c r="AZ88" s="74">
        <v>2.7868081512439549</v>
      </c>
      <c r="BA88" s="41">
        <v>0.31655421357185959</v>
      </c>
      <c r="BB88" s="41">
        <v>8.8223648670123556E-2</v>
      </c>
      <c r="BC88" s="41">
        <v>0</v>
      </c>
      <c r="BD88" s="41">
        <v>0</v>
      </c>
      <c r="BE88" s="41">
        <v>0.40477786224198314</v>
      </c>
      <c r="BF88" s="41">
        <v>0.18733185935248636</v>
      </c>
      <c r="BG88" s="41">
        <v>11.989959909896438</v>
      </c>
      <c r="BH88" s="74">
        <v>2.1607529207316905</v>
      </c>
      <c r="BI88" s="41">
        <v>6.8451112270095917</v>
      </c>
      <c r="BJ88" s="41">
        <v>15.81801091007873</v>
      </c>
      <c r="BK88" s="41">
        <v>0</v>
      </c>
      <c r="BL88" s="41">
        <v>14.045990770463399</v>
      </c>
      <c r="BM88" s="41">
        <v>36.709112907551713</v>
      </c>
      <c r="BN88" s="41">
        <v>0.31655421357185959</v>
      </c>
      <c r="BO88" s="41">
        <v>0</v>
      </c>
      <c r="BP88" s="41">
        <v>8.8223648670123556E-2</v>
      </c>
      <c r="BQ88" s="41">
        <v>0</v>
      </c>
      <c r="BR88" s="41">
        <v>0</v>
      </c>
      <c r="BS88" s="41">
        <v>0</v>
      </c>
      <c r="BT88" s="41">
        <v>0</v>
      </c>
      <c r="BU88" s="41">
        <v>0</v>
      </c>
      <c r="BV88" s="41">
        <v>0</v>
      </c>
      <c r="BW88" s="41">
        <v>0</v>
      </c>
      <c r="BX88" s="41">
        <v>0.30343508429926885</v>
      </c>
      <c r="BY88" s="41"/>
      <c r="BZ88" s="41">
        <v>0</v>
      </c>
      <c r="CA88" s="41">
        <v>0</v>
      </c>
      <c r="CB88" s="41">
        <v>0.40477786224198314</v>
      </c>
      <c r="CC88" s="41">
        <v>0.30343508429926885</v>
      </c>
      <c r="CD88" s="74">
        <v>1.3339850372831739</v>
      </c>
      <c r="CE88" s="41">
        <v>26.035950680359832</v>
      </c>
      <c r="CF88" s="41">
        <v>5.778162266667713E-3</v>
      </c>
      <c r="CG88" s="41">
        <v>0</v>
      </c>
      <c r="CH88" s="41">
        <v>5.778162266667713E-3</v>
      </c>
      <c r="CI88" s="41">
        <v>2.8890537938876498E-4</v>
      </c>
      <c r="CJ88" s="41">
        <v>0</v>
      </c>
      <c r="CK88" s="41">
        <v>2.8890537938876498E-4</v>
      </c>
      <c r="CL88" s="41"/>
      <c r="CM88" s="41">
        <v>0</v>
      </c>
      <c r="CN88" s="41"/>
      <c r="CO88" s="41">
        <v>0</v>
      </c>
      <c r="CP88" s="41">
        <v>0</v>
      </c>
      <c r="CQ88" s="41">
        <v>0</v>
      </c>
      <c r="CR88" s="41">
        <v>0</v>
      </c>
      <c r="CS88" s="41">
        <v>0</v>
      </c>
      <c r="CT88" s="41">
        <v>0</v>
      </c>
      <c r="CU88" s="41">
        <v>0</v>
      </c>
      <c r="CV88" s="41">
        <v>9999</v>
      </c>
      <c r="CW88" s="74">
        <v>9999</v>
      </c>
    </row>
    <row r="89" spans="1:101" s="21" customFormat="1">
      <c r="A89" s="21" t="s">
        <v>502</v>
      </c>
      <c r="B89" s="21" t="s">
        <v>522</v>
      </c>
      <c r="C89" s="41">
        <v>20</v>
      </c>
      <c r="D89" s="41">
        <v>0.90092318339666999</v>
      </c>
      <c r="E89" s="41">
        <v>0</v>
      </c>
      <c r="F89" s="41">
        <v>0.45172036660527659</v>
      </c>
      <c r="G89" s="41">
        <v>0</v>
      </c>
      <c r="H89" s="41">
        <v>0</v>
      </c>
      <c r="I89" s="41" t="s">
        <v>593</v>
      </c>
      <c r="J89" s="41"/>
      <c r="K89" s="41"/>
      <c r="L89" s="41">
        <v>0.96830801089031937</v>
      </c>
      <c r="M89" s="41">
        <v>1.8202870763450878E-4</v>
      </c>
      <c r="N89" s="41">
        <v>1.8071490605240786E-4</v>
      </c>
      <c r="O89" s="41">
        <v>0</v>
      </c>
      <c r="P89" s="41">
        <v>0</v>
      </c>
      <c r="Q89" s="41">
        <v>0</v>
      </c>
      <c r="R89" s="41">
        <v>9.0079075408590698E-2</v>
      </c>
      <c r="S89" s="41">
        <v>0.20815904231922508</v>
      </c>
      <c r="T89" s="41">
        <v>0</v>
      </c>
      <c r="U89" s="41">
        <v>0.18483992733507246</v>
      </c>
      <c r="V89" s="41" t="s">
        <v>225</v>
      </c>
      <c r="W89" s="41" t="s">
        <v>225</v>
      </c>
      <c r="X89" s="41" t="s">
        <v>225</v>
      </c>
      <c r="Y89" s="41" t="s">
        <v>225</v>
      </c>
      <c r="Z89" s="41">
        <v>0</v>
      </c>
      <c r="AA89" s="41">
        <v>0</v>
      </c>
      <c r="AB89" s="41">
        <v>0</v>
      </c>
      <c r="AC89" s="41">
        <v>0</v>
      </c>
      <c r="AD89" s="41">
        <v>0</v>
      </c>
      <c r="AE89" s="41">
        <v>0</v>
      </c>
      <c r="AF89" s="41">
        <v>0</v>
      </c>
      <c r="AG89" s="41">
        <v>0</v>
      </c>
      <c r="AH89" s="41">
        <v>9.0079075408590698E-2</v>
      </c>
      <c r="AI89" s="41">
        <v>0.20815904231922508</v>
      </c>
      <c r="AJ89" s="41">
        <v>0</v>
      </c>
      <c r="AK89" s="41">
        <v>0.18483992733507246</v>
      </c>
      <c r="AL89" s="41">
        <v>0.48307804506288821</v>
      </c>
      <c r="AM89" s="41">
        <v>0.50396410488212773</v>
      </c>
      <c r="AN89" s="41">
        <v>6.4319568063547827E-2</v>
      </c>
      <c r="AO89" s="41">
        <v>0</v>
      </c>
      <c r="AP89" s="41">
        <v>0</v>
      </c>
      <c r="AQ89" s="41">
        <v>0.5682836729456755</v>
      </c>
      <c r="AR89" s="41">
        <v>9.0079075408590698E-2</v>
      </c>
      <c r="AS89" s="74">
        <v>6.3087200925186142</v>
      </c>
      <c r="AT89" s="41">
        <v>0.50396410488212773</v>
      </c>
      <c r="AU89" s="41">
        <v>7.613521100822436E-2</v>
      </c>
      <c r="AV89" s="41">
        <v>0</v>
      </c>
      <c r="AW89" s="41">
        <v>0</v>
      </c>
      <c r="AX89" s="41">
        <v>0.58009931589035213</v>
      </c>
      <c r="AY89" s="41">
        <v>0.20815904231922508</v>
      </c>
      <c r="AZ89" s="74">
        <v>2.7868081512439562</v>
      </c>
      <c r="BA89" s="41">
        <v>0.50396410488212773</v>
      </c>
      <c r="BB89" s="41">
        <v>0.14045477907177217</v>
      </c>
      <c r="BC89" s="41">
        <v>0</v>
      </c>
      <c r="BD89" s="41">
        <v>0</v>
      </c>
      <c r="BE89" s="41">
        <v>0.64441888395390001</v>
      </c>
      <c r="BF89" s="41">
        <v>0.29823811772781578</v>
      </c>
      <c r="BG89" s="41">
        <v>11.989959909896429</v>
      </c>
      <c r="BH89" s="74">
        <v>2.1607529207316913</v>
      </c>
      <c r="BI89" s="41">
        <v>6.8451112270095917</v>
      </c>
      <c r="BJ89" s="41">
        <v>15.81801091007873</v>
      </c>
      <c r="BK89" s="41">
        <v>0</v>
      </c>
      <c r="BL89" s="41">
        <v>14.045990770463399</v>
      </c>
      <c r="BM89" s="41">
        <v>36.709112907551713</v>
      </c>
      <c r="BN89" s="41">
        <v>0.50396410488212773</v>
      </c>
      <c r="BO89" s="41">
        <v>0</v>
      </c>
      <c r="BP89" s="41">
        <v>0.14045477907177217</v>
      </c>
      <c r="BQ89" s="41">
        <v>0</v>
      </c>
      <c r="BR89" s="41">
        <v>0</v>
      </c>
      <c r="BS89" s="41">
        <v>0</v>
      </c>
      <c r="BT89" s="41">
        <v>0</v>
      </c>
      <c r="BU89" s="41">
        <v>0</v>
      </c>
      <c r="BV89" s="41">
        <v>0</v>
      </c>
      <c r="BW89" s="41">
        <v>0</v>
      </c>
      <c r="BX89" s="41">
        <v>0.48307804506288821</v>
      </c>
      <c r="BY89" s="41"/>
      <c r="BZ89" s="41">
        <v>0</v>
      </c>
      <c r="CA89" s="41">
        <v>0</v>
      </c>
      <c r="CB89" s="41">
        <v>0.6444188839538999</v>
      </c>
      <c r="CC89" s="41">
        <v>0.48307804506288821</v>
      </c>
      <c r="CD89" s="74">
        <v>1.3339850372831743</v>
      </c>
      <c r="CE89" s="41">
        <v>26.035950680359836</v>
      </c>
      <c r="CF89" s="41">
        <v>9.1990131539469739E-3</v>
      </c>
      <c r="CG89" s="41">
        <v>0</v>
      </c>
      <c r="CH89" s="41">
        <v>9.1990131539469739E-3</v>
      </c>
      <c r="CI89" s="41">
        <v>4.5994630517290157E-4</v>
      </c>
      <c r="CJ89" s="41">
        <v>0</v>
      </c>
      <c r="CK89" s="41">
        <v>4.5994630517290157E-4</v>
      </c>
      <c r="CL89" s="41"/>
      <c r="CM89" s="41">
        <v>0</v>
      </c>
      <c r="CN89" s="41"/>
      <c r="CO89" s="41">
        <v>0</v>
      </c>
      <c r="CP89" s="41">
        <v>0</v>
      </c>
      <c r="CQ89" s="41">
        <v>0</v>
      </c>
      <c r="CR89" s="41">
        <v>0</v>
      </c>
      <c r="CS89" s="41">
        <v>0</v>
      </c>
      <c r="CT89" s="41">
        <v>0</v>
      </c>
      <c r="CU89" s="41">
        <v>0</v>
      </c>
      <c r="CV89" s="41">
        <v>9999</v>
      </c>
      <c r="CW89" s="74">
        <v>9999</v>
      </c>
    </row>
    <row r="90" spans="1:101" s="21" customFormat="1">
      <c r="A90" s="21" t="s">
        <v>487</v>
      </c>
      <c r="B90" s="21" t="s">
        <v>523</v>
      </c>
      <c r="C90" s="41">
        <v>20</v>
      </c>
      <c r="D90" s="41">
        <v>2.1614824074648031</v>
      </c>
      <c r="E90" s="41">
        <v>0</v>
      </c>
      <c r="F90" s="41">
        <v>2.2095153498529103</v>
      </c>
      <c r="G90" s="41">
        <v>0</v>
      </c>
      <c r="H90" s="41">
        <v>0</v>
      </c>
      <c r="I90" s="41" t="s">
        <v>593</v>
      </c>
      <c r="J90" s="41"/>
      <c r="K90" s="41"/>
      <c r="L90" s="41">
        <v>2.3231511510844736</v>
      </c>
      <c r="M90" s="41">
        <v>4.3672075095475794E-4</v>
      </c>
      <c r="N90" s="41">
        <v>4.3356869641898266E-4</v>
      </c>
      <c r="O90" s="41">
        <v>0</v>
      </c>
      <c r="P90" s="41">
        <v>0</v>
      </c>
      <c r="Q90" s="41">
        <v>0</v>
      </c>
      <c r="R90" s="41">
        <v>0.44060687657627096</v>
      </c>
      <c r="S90" s="41">
        <v>1.0181754758401387</v>
      </c>
      <c r="T90" s="41">
        <v>0</v>
      </c>
      <c r="U90" s="41">
        <v>0.90411388749583232</v>
      </c>
      <c r="V90" s="41" t="s">
        <v>225</v>
      </c>
      <c r="W90" s="41" t="s">
        <v>225</v>
      </c>
      <c r="X90" s="41" t="s">
        <v>225</v>
      </c>
      <c r="Y90" s="41" t="s">
        <v>225</v>
      </c>
      <c r="Z90" s="41">
        <v>0</v>
      </c>
      <c r="AA90" s="41">
        <v>0</v>
      </c>
      <c r="AB90" s="41">
        <v>0</v>
      </c>
      <c r="AC90" s="41">
        <v>0</v>
      </c>
      <c r="AD90" s="41">
        <v>0</v>
      </c>
      <c r="AE90" s="41">
        <v>0</v>
      </c>
      <c r="AF90" s="41">
        <v>0</v>
      </c>
      <c r="AG90" s="41">
        <v>0</v>
      </c>
      <c r="AH90" s="41">
        <v>0.44060687657627096</v>
      </c>
      <c r="AI90" s="41">
        <v>1.0181754758401387</v>
      </c>
      <c r="AJ90" s="41">
        <v>0</v>
      </c>
      <c r="AK90" s="41">
        <v>0.90411388749583232</v>
      </c>
      <c r="AL90" s="41">
        <v>2.3628962399122422</v>
      </c>
      <c r="AM90" s="41">
        <v>1.209103691381922</v>
      </c>
      <c r="AN90" s="41">
        <v>0.15431461570445743</v>
      </c>
      <c r="AO90" s="41">
        <v>0</v>
      </c>
      <c r="AP90" s="41">
        <v>0</v>
      </c>
      <c r="AQ90" s="41">
        <v>1.3634183070863795</v>
      </c>
      <c r="AR90" s="41">
        <v>0.44060687657627096</v>
      </c>
      <c r="AS90" s="74">
        <v>3.0944099594650014</v>
      </c>
      <c r="AT90" s="41">
        <v>1.209103691381922</v>
      </c>
      <c r="AU90" s="41">
        <v>0.18266254239618201</v>
      </c>
      <c r="AV90" s="41">
        <v>0</v>
      </c>
      <c r="AW90" s="41">
        <v>0</v>
      </c>
      <c r="AX90" s="41">
        <v>1.391766233778104</v>
      </c>
      <c r="AY90" s="41">
        <v>1.0181754758401387</v>
      </c>
      <c r="AZ90" s="74">
        <v>1.3669217799905269</v>
      </c>
      <c r="BA90" s="41">
        <v>1.209103691381922</v>
      </c>
      <c r="BB90" s="41">
        <v>0.33697715810063944</v>
      </c>
      <c r="BC90" s="41">
        <v>0</v>
      </c>
      <c r="BD90" s="41">
        <v>0</v>
      </c>
      <c r="BE90" s="41">
        <v>1.5460808494825615</v>
      </c>
      <c r="BF90" s="41">
        <v>1.4587823524164096</v>
      </c>
      <c r="BG90" s="41">
        <v>35.531217883506756</v>
      </c>
      <c r="BH90" s="74">
        <v>1.0598434008483484</v>
      </c>
      <c r="BI90" s="41">
        <v>13.955452347634735</v>
      </c>
      <c r="BJ90" s="41">
        <v>32.248927763063904</v>
      </c>
      <c r="BK90" s="41">
        <v>0</v>
      </c>
      <c r="BL90" s="41">
        <v>28.636226406236688</v>
      </c>
      <c r="BM90" s="41">
        <v>74.840606516935324</v>
      </c>
      <c r="BN90" s="41">
        <v>1.209103691381922</v>
      </c>
      <c r="BO90" s="41">
        <v>0</v>
      </c>
      <c r="BP90" s="41">
        <v>0.33697715810063944</v>
      </c>
      <c r="BQ90" s="41">
        <v>0</v>
      </c>
      <c r="BR90" s="41">
        <v>0</v>
      </c>
      <c r="BS90" s="41">
        <v>0</v>
      </c>
      <c r="BT90" s="41">
        <v>0</v>
      </c>
      <c r="BU90" s="41">
        <v>0</v>
      </c>
      <c r="BV90" s="41">
        <v>0</v>
      </c>
      <c r="BW90" s="41">
        <v>0</v>
      </c>
      <c r="BX90" s="41">
        <v>2.3628962399122422</v>
      </c>
      <c r="BY90" s="41"/>
      <c r="BZ90" s="41">
        <v>0</v>
      </c>
      <c r="CA90" s="41">
        <v>0</v>
      </c>
      <c r="CB90" s="41">
        <v>1.5460808494825615</v>
      </c>
      <c r="CC90" s="41">
        <v>2.3628962399122422</v>
      </c>
      <c r="CD90" s="82">
        <v>0.65431601412171314</v>
      </c>
      <c r="CE90" s="41">
        <v>64.167444289743457</v>
      </c>
      <c r="CF90" s="41">
        <v>2.2070144785628305E-2</v>
      </c>
      <c r="CG90" s="41">
        <v>0</v>
      </c>
      <c r="CH90" s="41">
        <v>2.2070144785628305E-2</v>
      </c>
      <c r="CI90" s="41">
        <v>1.1034967967651246E-3</v>
      </c>
      <c r="CJ90" s="41">
        <v>0</v>
      </c>
      <c r="CK90" s="41">
        <v>1.1034967967651246E-3</v>
      </c>
      <c r="CL90" s="41"/>
      <c r="CM90" s="41">
        <v>0</v>
      </c>
      <c r="CN90" s="41"/>
      <c r="CO90" s="41">
        <v>0</v>
      </c>
      <c r="CP90" s="41">
        <v>0</v>
      </c>
      <c r="CQ90" s="41">
        <v>0</v>
      </c>
      <c r="CR90" s="41">
        <v>0</v>
      </c>
      <c r="CS90" s="41">
        <v>0</v>
      </c>
      <c r="CT90" s="41">
        <v>0</v>
      </c>
      <c r="CU90" s="41">
        <v>0</v>
      </c>
      <c r="CV90" s="41">
        <v>9999</v>
      </c>
      <c r="CW90" s="74">
        <v>9999</v>
      </c>
    </row>
    <row r="91" spans="1:101" s="21" customFormat="1">
      <c r="A91" s="21" t="s">
        <v>500</v>
      </c>
      <c r="B91" s="21" t="s">
        <v>524</v>
      </c>
      <c r="C91" s="41">
        <v>20</v>
      </c>
      <c r="D91" s="41">
        <v>1.3371821282971019</v>
      </c>
      <c r="E91" s="41">
        <v>0</v>
      </c>
      <c r="F91" s="41">
        <v>1.3086098605984462</v>
      </c>
      <c r="G91" s="41">
        <v>0</v>
      </c>
      <c r="H91" s="41">
        <v>0</v>
      </c>
      <c r="I91" s="41" t="s">
        <v>593</v>
      </c>
      <c r="J91" s="41"/>
      <c r="K91" s="41"/>
      <c r="L91" s="41">
        <v>1.4371970781879164</v>
      </c>
      <c r="M91" s="41">
        <v>2.7017346114703507E-4</v>
      </c>
      <c r="N91" s="41">
        <v>2.6822347026202935E-4</v>
      </c>
      <c r="O91" s="41">
        <v>0</v>
      </c>
      <c r="P91" s="41">
        <v>0</v>
      </c>
      <c r="Q91" s="41">
        <v>0</v>
      </c>
      <c r="R91" s="41">
        <v>0.26095428727099562</v>
      </c>
      <c r="S91" s="41">
        <v>0.60302566696023152</v>
      </c>
      <c r="T91" s="41">
        <v>0</v>
      </c>
      <c r="U91" s="41">
        <v>0.53547143194085645</v>
      </c>
      <c r="V91" s="41" t="s">
        <v>225</v>
      </c>
      <c r="W91" s="41" t="s">
        <v>225</v>
      </c>
      <c r="X91" s="41" t="s">
        <v>225</v>
      </c>
      <c r="Y91" s="41" t="s">
        <v>225</v>
      </c>
      <c r="Z91" s="41">
        <v>0</v>
      </c>
      <c r="AA91" s="41">
        <v>0</v>
      </c>
      <c r="AB91" s="41">
        <v>0</v>
      </c>
      <c r="AC91" s="41">
        <v>0</v>
      </c>
      <c r="AD91" s="41">
        <v>0</v>
      </c>
      <c r="AE91" s="41">
        <v>0</v>
      </c>
      <c r="AF91" s="41">
        <v>0</v>
      </c>
      <c r="AG91" s="41">
        <v>0</v>
      </c>
      <c r="AH91" s="41">
        <v>0.26095428727099562</v>
      </c>
      <c r="AI91" s="41">
        <v>0.60302566696023152</v>
      </c>
      <c r="AJ91" s="41">
        <v>0</v>
      </c>
      <c r="AK91" s="41">
        <v>0.53547143194085645</v>
      </c>
      <c r="AL91" s="41">
        <v>1.3994513861720836</v>
      </c>
      <c r="AM91" s="41">
        <v>0.74800139098531593</v>
      </c>
      <c r="AN91" s="41">
        <v>9.5465383175179011E-2</v>
      </c>
      <c r="AO91" s="41">
        <v>0</v>
      </c>
      <c r="AP91" s="41">
        <v>0</v>
      </c>
      <c r="AQ91" s="41">
        <v>0.84346677416049498</v>
      </c>
      <c r="AR91" s="41">
        <v>0.26095428727099562</v>
      </c>
      <c r="AS91" s="74">
        <v>3.2322395733800389</v>
      </c>
      <c r="AT91" s="41">
        <v>0.74800139098531593</v>
      </c>
      <c r="AU91" s="41">
        <v>0.11300257932146215</v>
      </c>
      <c r="AV91" s="41">
        <v>0</v>
      </c>
      <c r="AW91" s="41">
        <v>0</v>
      </c>
      <c r="AX91" s="41">
        <v>0.86100397030677811</v>
      </c>
      <c r="AY91" s="41">
        <v>0.60302566696023152</v>
      </c>
      <c r="AZ91" s="74">
        <v>1.4278065055621585</v>
      </c>
      <c r="BA91" s="41">
        <v>0.74800139098531593</v>
      </c>
      <c r="BB91" s="41">
        <v>0.20846796249664118</v>
      </c>
      <c r="BC91" s="41">
        <v>0</v>
      </c>
      <c r="BD91" s="41">
        <v>0</v>
      </c>
      <c r="BE91" s="41">
        <v>0.95646935348195716</v>
      </c>
      <c r="BF91" s="41">
        <v>0.8639799542312272</v>
      </c>
      <c r="BG91" s="41">
        <v>33.560964216578974</v>
      </c>
      <c r="BH91" s="74">
        <v>1.1070503994887559</v>
      </c>
      <c r="BI91" s="41">
        <v>13.36036198832924</v>
      </c>
      <c r="BJ91" s="41">
        <v>30.873764455441616</v>
      </c>
      <c r="BK91" s="41">
        <v>0</v>
      </c>
      <c r="BL91" s="41">
        <v>27.415116417341974</v>
      </c>
      <c r="BM91" s="41">
        <v>71.649242861112839</v>
      </c>
      <c r="BN91" s="41">
        <v>0.74800139098531593</v>
      </c>
      <c r="BO91" s="41">
        <v>0</v>
      </c>
      <c r="BP91" s="41">
        <v>0.20846796249664118</v>
      </c>
      <c r="BQ91" s="41">
        <v>0</v>
      </c>
      <c r="BR91" s="41">
        <v>0</v>
      </c>
      <c r="BS91" s="41">
        <v>0</v>
      </c>
      <c r="BT91" s="41">
        <v>0</v>
      </c>
      <c r="BU91" s="41">
        <v>0</v>
      </c>
      <c r="BV91" s="41">
        <v>0</v>
      </c>
      <c r="BW91" s="41">
        <v>0</v>
      </c>
      <c r="BX91" s="41">
        <v>1.3994513861720836</v>
      </c>
      <c r="BY91" s="41"/>
      <c r="BZ91" s="41">
        <v>0</v>
      </c>
      <c r="CA91" s="41">
        <v>0</v>
      </c>
      <c r="CB91" s="41">
        <v>0.95646935348195716</v>
      </c>
      <c r="CC91" s="41">
        <v>1.3994513861720836</v>
      </c>
      <c r="CD91" s="82">
        <v>0.68346022086425295</v>
      </c>
      <c r="CE91" s="41">
        <v>60.976080633920958</v>
      </c>
      <c r="CF91" s="41">
        <v>1.3653501446207025E-2</v>
      </c>
      <c r="CG91" s="41">
        <v>0</v>
      </c>
      <c r="CH91" s="41">
        <v>1.3653501446207025E-2</v>
      </c>
      <c r="CI91" s="41">
        <v>6.8266861213926039E-4</v>
      </c>
      <c r="CJ91" s="41">
        <v>0</v>
      </c>
      <c r="CK91" s="41">
        <v>6.8266861213926039E-4</v>
      </c>
      <c r="CL91" s="41"/>
      <c r="CM91" s="41">
        <v>0</v>
      </c>
      <c r="CN91" s="41"/>
      <c r="CO91" s="41">
        <v>0</v>
      </c>
      <c r="CP91" s="41">
        <v>0</v>
      </c>
      <c r="CQ91" s="41">
        <v>0</v>
      </c>
      <c r="CR91" s="41">
        <v>0</v>
      </c>
      <c r="CS91" s="41">
        <v>0</v>
      </c>
      <c r="CT91" s="41">
        <v>0</v>
      </c>
      <c r="CU91" s="41">
        <v>0</v>
      </c>
      <c r="CV91" s="41">
        <v>9999</v>
      </c>
      <c r="CW91" s="74">
        <v>9999</v>
      </c>
    </row>
    <row r="92" spans="1:101" s="21" customFormat="1">
      <c r="A92" s="21" t="s">
        <v>499</v>
      </c>
      <c r="B92" s="21" t="s">
        <v>525</v>
      </c>
      <c r="C92" s="41">
        <v>20</v>
      </c>
      <c r="D92" s="41">
        <v>1.3101676813283416</v>
      </c>
      <c r="E92" s="41">
        <v>0</v>
      </c>
      <c r="F92" s="41">
        <v>0.83341221951163957</v>
      </c>
      <c r="G92" s="41">
        <v>0</v>
      </c>
      <c r="H92" s="41">
        <v>0</v>
      </c>
      <c r="I92" s="41" t="s">
        <v>593</v>
      </c>
      <c r="J92" s="41"/>
      <c r="K92" s="41"/>
      <c r="L92" s="41">
        <v>1.4081620773224708</v>
      </c>
      <c r="M92" s="41">
        <v>2.6471527674262806E-4</v>
      </c>
      <c r="N92" s="41">
        <v>2.6280468058496561E-4</v>
      </c>
      <c r="O92" s="41">
        <v>0</v>
      </c>
      <c r="P92" s="41">
        <v>0</v>
      </c>
      <c r="Q92" s="41">
        <v>0</v>
      </c>
      <c r="R92" s="41">
        <v>0.16619352970956566</v>
      </c>
      <c r="S92" s="41">
        <v>0.38404796926563067</v>
      </c>
      <c r="T92" s="41">
        <v>0</v>
      </c>
      <c r="U92" s="41">
        <v>0.34102481420613784</v>
      </c>
      <c r="V92" s="41" t="s">
        <v>225</v>
      </c>
      <c r="W92" s="41" t="s">
        <v>225</v>
      </c>
      <c r="X92" s="41" t="s">
        <v>225</v>
      </c>
      <c r="Y92" s="41" t="s">
        <v>225</v>
      </c>
      <c r="Z92" s="41">
        <v>0</v>
      </c>
      <c r="AA92" s="41">
        <v>0</v>
      </c>
      <c r="AB92" s="41">
        <v>0</v>
      </c>
      <c r="AC92" s="41">
        <v>0</v>
      </c>
      <c r="AD92" s="41">
        <v>0</v>
      </c>
      <c r="AE92" s="41">
        <v>0</v>
      </c>
      <c r="AF92" s="41">
        <v>0</v>
      </c>
      <c r="AG92" s="41">
        <v>0</v>
      </c>
      <c r="AH92" s="41">
        <v>0.16619352970956566</v>
      </c>
      <c r="AI92" s="41">
        <v>0.38404796926563067</v>
      </c>
      <c r="AJ92" s="41">
        <v>0</v>
      </c>
      <c r="AK92" s="41">
        <v>0.34102481420613784</v>
      </c>
      <c r="AL92" s="41">
        <v>0.8912663131813342</v>
      </c>
      <c r="AM92" s="41">
        <v>0.73288987888706125</v>
      </c>
      <c r="AN92" s="41">
        <v>9.3536741985199484E-2</v>
      </c>
      <c r="AO92" s="41">
        <v>0</v>
      </c>
      <c r="AP92" s="41">
        <v>0</v>
      </c>
      <c r="AQ92" s="41">
        <v>0.82642662087226071</v>
      </c>
      <c r="AR92" s="41">
        <v>0.16619352970956566</v>
      </c>
      <c r="AS92" s="74">
        <v>4.9726762667385227</v>
      </c>
      <c r="AT92" s="41">
        <v>0.73288987888706125</v>
      </c>
      <c r="AU92" s="41">
        <v>0.11071964259817495</v>
      </c>
      <c r="AV92" s="41">
        <v>0</v>
      </c>
      <c r="AW92" s="41">
        <v>0</v>
      </c>
      <c r="AX92" s="41">
        <v>0.84360952148523616</v>
      </c>
      <c r="AY92" s="41">
        <v>0.38404796926563067</v>
      </c>
      <c r="AZ92" s="74">
        <v>2.1966253931725519</v>
      </c>
      <c r="BA92" s="41">
        <v>0.73288987888706125</v>
      </c>
      <c r="BB92" s="41">
        <v>0.20425638458337442</v>
      </c>
      <c r="BC92" s="41">
        <v>0</v>
      </c>
      <c r="BD92" s="41">
        <v>0</v>
      </c>
      <c r="BE92" s="41">
        <v>0.93714626347043561</v>
      </c>
      <c r="BF92" s="41">
        <v>0.55024149897519636</v>
      </c>
      <c r="BG92" s="41">
        <v>18.079019961259174</v>
      </c>
      <c r="BH92" s="74">
        <v>1.7031544607519327</v>
      </c>
      <c r="BI92" s="41">
        <v>8.6842352924140069</v>
      </c>
      <c r="BJ92" s="41">
        <v>20.06794689603705</v>
      </c>
      <c r="BK92" s="41">
        <v>0</v>
      </c>
      <c r="BL92" s="41">
        <v>17.819825671272284</v>
      </c>
      <c r="BM92" s="41">
        <v>46.572007859723342</v>
      </c>
      <c r="BN92" s="41">
        <v>0.73288987888706125</v>
      </c>
      <c r="BO92" s="41">
        <v>0</v>
      </c>
      <c r="BP92" s="41">
        <v>0.20425638458337442</v>
      </c>
      <c r="BQ92" s="41">
        <v>0</v>
      </c>
      <c r="BR92" s="41">
        <v>0</v>
      </c>
      <c r="BS92" s="41">
        <v>0</v>
      </c>
      <c r="BT92" s="41">
        <v>0</v>
      </c>
      <c r="BU92" s="41">
        <v>0</v>
      </c>
      <c r="BV92" s="41">
        <v>0</v>
      </c>
      <c r="BW92" s="41">
        <v>0</v>
      </c>
      <c r="BX92" s="41">
        <v>0.8912663131813342</v>
      </c>
      <c r="BY92" s="41"/>
      <c r="BZ92" s="41">
        <v>0</v>
      </c>
      <c r="CA92" s="41">
        <v>0</v>
      </c>
      <c r="CB92" s="41">
        <v>0.93714626347043561</v>
      </c>
      <c r="CC92" s="41">
        <v>0.8912663131813342</v>
      </c>
      <c r="CD92" s="74">
        <v>1.0514772628680815</v>
      </c>
      <c r="CE92" s="41">
        <v>35.898845632531462</v>
      </c>
      <c r="CF92" s="41">
        <v>1.3377666327750719E-2</v>
      </c>
      <c r="CG92" s="41">
        <v>0</v>
      </c>
      <c r="CH92" s="41">
        <v>1.3377666327750719E-2</v>
      </c>
      <c r="CI92" s="41">
        <v>6.6887698672817345E-4</v>
      </c>
      <c r="CJ92" s="41">
        <v>0</v>
      </c>
      <c r="CK92" s="41">
        <v>6.6887698672817345E-4</v>
      </c>
      <c r="CL92" s="41"/>
      <c r="CM92" s="41">
        <v>0</v>
      </c>
      <c r="CN92" s="41"/>
      <c r="CO92" s="41">
        <v>0</v>
      </c>
      <c r="CP92" s="41">
        <v>0</v>
      </c>
      <c r="CQ92" s="41">
        <v>0</v>
      </c>
      <c r="CR92" s="41">
        <v>0</v>
      </c>
      <c r="CS92" s="41">
        <v>0</v>
      </c>
      <c r="CT92" s="41">
        <v>0</v>
      </c>
      <c r="CU92" s="41">
        <v>0</v>
      </c>
      <c r="CV92" s="41">
        <v>9999</v>
      </c>
      <c r="CW92" s="74">
        <v>9999</v>
      </c>
    </row>
    <row r="93" spans="1:101" s="21" customFormat="1">
      <c r="A93" s="21" t="s">
        <v>488</v>
      </c>
      <c r="B93" s="21" t="s">
        <v>526</v>
      </c>
      <c r="C93" s="41">
        <v>20</v>
      </c>
      <c r="D93" s="41">
        <v>1.8687772920150574</v>
      </c>
      <c r="E93" s="41">
        <v>0</v>
      </c>
      <c r="F93" s="41">
        <v>2.7142734815033522</v>
      </c>
      <c r="G93" s="41">
        <v>0</v>
      </c>
      <c r="H93" s="41">
        <v>0</v>
      </c>
      <c r="I93" s="41" t="s">
        <v>593</v>
      </c>
      <c r="J93" s="41"/>
      <c r="K93" s="41"/>
      <c r="L93" s="41">
        <v>2.0085530662067166</v>
      </c>
      <c r="M93" s="41">
        <v>3.7758059909136899E-4</v>
      </c>
      <c r="N93" s="41">
        <v>3.7485539165072227E-4</v>
      </c>
      <c r="O93" s="41">
        <v>0</v>
      </c>
      <c r="P93" s="41">
        <v>0</v>
      </c>
      <c r="Q93" s="41">
        <v>0</v>
      </c>
      <c r="R93" s="41">
        <v>0.54126239083996708</v>
      </c>
      <c r="S93" s="41">
        <v>1.2507750596862437</v>
      </c>
      <c r="T93" s="41">
        <v>0</v>
      </c>
      <c r="U93" s="41">
        <v>1.1106563931552722</v>
      </c>
      <c r="V93" s="41" t="s">
        <v>225</v>
      </c>
      <c r="W93" s="41" t="s">
        <v>225</v>
      </c>
      <c r="X93" s="41" t="s">
        <v>225</v>
      </c>
      <c r="Y93" s="41" t="s">
        <v>225</v>
      </c>
      <c r="Z93" s="41">
        <v>0</v>
      </c>
      <c r="AA93" s="41">
        <v>0</v>
      </c>
      <c r="AB93" s="41">
        <v>0</v>
      </c>
      <c r="AC93" s="41">
        <v>0</v>
      </c>
      <c r="AD93" s="41">
        <v>0</v>
      </c>
      <c r="AE93" s="41">
        <v>0</v>
      </c>
      <c r="AF93" s="41">
        <v>0</v>
      </c>
      <c r="AG93" s="41">
        <v>0</v>
      </c>
      <c r="AH93" s="41">
        <v>0.54126239083996708</v>
      </c>
      <c r="AI93" s="41">
        <v>1.2507750596862437</v>
      </c>
      <c r="AJ93" s="41">
        <v>0</v>
      </c>
      <c r="AK93" s="41">
        <v>1.1106563931552722</v>
      </c>
      <c r="AL93" s="41">
        <v>2.9026938436814831</v>
      </c>
      <c r="AM93" s="41">
        <v>1.045368453771657</v>
      </c>
      <c r="AN93" s="41">
        <v>0.13341753264268294</v>
      </c>
      <c r="AO93" s="41">
        <v>0</v>
      </c>
      <c r="AP93" s="41">
        <v>0</v>
      </c>
      <c r="AQ93" s="41">
        <v>1.17878598641434</v>
      </c>
      <c r="AR93" s="41">
        <v>0.54126239083996708</v>
      </c>
      <c r="AS93" s="74">
        <v>2.1778457294714699</v>
      </c>
      <c r="AT93" s="41">
        <v>1.045368453771657</v>
      </c>
      <c r="AU93" s="41">
        <v>0.15792662024582368</v>
      </c>
      <c r="AV93" s="41">
        <v>0</v>
      </c>
      <c r="AW93" s="41">
        <v>0</v>
      </c>
      <c r="AX93" s="41">
        <v>1.2032950740174806</v>
      </c>
      <c r="AY93" s="41">
        <v>1.2507750596862437</v>
      </c>
      <c r="AZ93" s="82">
        <v>0.96203954875733333</v>
      </c>
      <c r="BA93" s="41">
        <v>1.045368453771657</v>
      </c>
      <c r="BB93" s="41">
        <v>0.29134415288850662</v>
      </c>
      <c r="BC93" s="41">
        <v>0</v>
      </c>
      <c r="BD93" s="41">
        <v>0</v>
      </c>
      <c r="BE93" s="41">
        <v>1.3367126066601636</v>
      </c>
      <c r="BF93" s="41">
        <v>1.7920374505262107</v>
      </c>
      <c r="BG93" s="41">
        <v>54.976710052857342</v>
      </c>
      <c r="BH93" s="82">
        <v>0.74591778551706811</v>
      </c>
      <c r="BI93" s="41">
        <v>19.82871887984475</v>
      </c>
      <c r="BJ93" s="41">
        <v>45.821153400204473</v>
      </c>
      <c r="BK93" s="41">
        <v>0</v>
      </c>
      <c r="BL93" s="41">
        <v>40.688017059159833</v>
      </c>
      <c r="BM93" s="41">
        <v>106.33788933920907</v>
      </c>
      <c r="BN93" s="41">
        <v>1.045368453771657</v>
      </c>
      <c r="BO93" s="41">
        <v>0</v>
      </c>
      <c r="BP93" s="41">
        <v>0.29134415288850662</v>
      </c>
      <c r="BQ93" s="41">
        <v>0</v>
      </c>
      <c r="BR93" s="41">
        <v>0</v>
      </c>
      <c r="BS93" s="41">
        <v>0</v>
      </c>
      <c r="BT93" s="41">
        <v>0</v>
      </c>
      <c r="BU93" s="41">
        <v>0</v>
      </c>
      <c r="BV93" s="41">
        <v>0</v>
      </c>
      <c r="BW93" s="41">
        <v>0</v>
      </c>
      <c r="BX93" s="41">
        <v>2.9026938436814831</v>
      </c>
      <c r="BY93" s="41"/>
      <c r="BZ93" s="41">
        <v>0</v>
      </c>
      <c r="CA93" s="41">
        <v>0</v>
      </c>
      <c r="CB93" s="41">
        <v>1.3367126066601636</v>
      </c>
      <c r="CC93" s="41">
        <v>2.9026938436814831</v>
      </c>
      <c r="CD93" s="82">
        <v>0.46050761073886198</v>
      </c>
      <c r="CE93" s="41">
        <v>95.664727112017175</v>
      </c>
      <c r="CF93" s="41">
        <v>1.9081434697052174E-2</v>
      </c>
      <c r="CG93" s="41">
        <v>0</v>
      </c>
      <c r="CH93" s="41">
        <v>1.9081434697052174E-2</v>
      </c>
      <c r="CI93" s="41">
        <v>9.5406270644819041E-4</v>
      </c>
      <c r="CJ93" s="41">
        <v>0</v>
      </c>
      <c r="CK93" s="41">
        <v>9.5406270644819041E-4</v>
      </c>
      <c r="CL93" s="41"/>
      <c r="CM93" s="41">
        <v>0</v>
      </c>
      <c r="CN93" s="41"/>
      <c r="CO93" s="41">
        <v>0</v>
      </c>
      <c r="CP93" s="41">
        <v>0</v>
      </c>
      <c r="CQ93" s="41">
        <v>0</v>
      </c>
      <c r="CR93" s="41">
        <v>0</v>
      </c>
      <c r="CS93" s="41">
        <v>0</v>
      </c>
      <c r="CT93" s="41">
        <v>0</v>
      </c>
      <c r="CU93" s="41">
        <v>0</v>
      </c>
      <c r="CV93" s="41">
        <v>9999</v>
      </c>
      <c r="CW93" s="74">
        <v>9999</v>
      </c>
    </row>
    <row r="94" spans="1:101" s="21" customFormat="1">
      <c r="A94" s="21" t="s">
        <v>489</v>
      </c>
      <c r="B94" s="21" t="s">
        <v>527</v>
      </c>
      <c r="C94" s="41">
        <v>20</v>
      </c>
      <c r="D94" s="41">
        <v>2.0057750652968238</v>
      </c>
      <c r="E94" s="41">
        <v>0</v>
      </c>
      <c r="F94" s="41">
        <v>2.913253544367211</v>
      </c>
      <c r="G94" s="41">
        <v>0</v>
      </c>
      <c r="H94" s="41">
        <v>0</v>
      </c>
      <c r="I94" s="41" t="s">
        <v>593</v>
      </c>
      <c r="J94" s="41"/>
      <c r="K94" s="41"/>
      <c r="L94" s="41">
        <v>2.1557976302135269</v>
      </c>
      <c r="M94" s="41">
        <v>4.0526057012426622E-4</v>
      </c>
      <c r="N94" s="41">
        <v>4.0233558106560929E-4</v>
      </c>
      <c r="O94" s="41">
        <v>0</v>
      </c>
      <c r="P94" s="41">
        <v>0</v>
      </c>
      <c r="Q94" s="41">
        <v>0</v>
      </c>
      <c r="R94" s="41">
        <v>0.58094167345062253</v>
      </c>
      <c r="S94" s="41">
        <v>1.3424678466146518</v>
      </c>
      <c r="T94" s="41">
        <v>0</v>
      </c>
      <c r="U94" s="41">
        <v>1.1920772523414211</v>
      </c>
      <c r="V94" s="41" t="s">
        <v>225</v>
      </c>
      <c r="W94" s="41" t="s">
        <v>225</v>
      </c>
      <c r="X94" s="41" t="s">
        <v>225</v>
      </c>
      <c r="Y94" s="41" t="s">
        <v>225</v>
      </c>
      <c r="Z94" s="41">
        <v>0</v>
      </c>
      <c r="AA94" s="41">
        <v>0</v>
      </c>
      <c r="AB94" s="41">
        <v>0</v>
      </c>
      <c r="AC94" s="41">
        <v>0</v>
      </c>
      <c r="AD94" s="41">
        <v>0</v>
      </c>
      <c r="AE94" s="41">
        <v>0</v>
      </c>
      <c r="AF94" s="41">
        <v>0</v>
      </c>
      <c r="AG94" s="41">
        <v>0</v>
      </c>
      <c r="AH94" s="41">
        <v>0.58094167345062253</v>
      </c>
      <c r="AI94" s="41">
        <v>1.3424678466146518</v>
      </c>
      <c r="AJ94" s="41">
        <v>0</v>
      </c>
      <c r="AK94" s="41">
        <v>1.1920772523414211</v>
      </c>
      <c r="AL94" s="41">
        <v>3.1154867724066957</v>
      </c>
      <c r="AM94" s="41">
        <v>1.1220031341252992</v>
      </c>
      <c r="AN94" s="41">
        <v>0.14319820847114739</v>
      </c>
      <c r="AO94" s="41">
        <v>0</v>
      </c>
      <c r="AP94" s="41">
        <v>0</v>
      </c>
      <c r="AQ94" s="41">
        <v>1.2652013425964466</v>
      </c>
      <c r="AR94" s="41">
        <v>0.58094167345062253</v>
      </c>
      <c r="AS94" s="74">
        <v>2.1778457294714682</v>
      </c>
      <c r="AT94" s="41">
        <v>1.1220031341252992</v>
      </c>
      <c r="AU94" s="41">
        <v>0.16950402725308872</v>
      </c>
      <c r="AV94" s="41">
        <v>0</v>
      </c>
      <c r="AW94" s="41">
        <v>0</v>
      </c>
      <c r="AX94" s="41">
        <v>1.2915071613783879</v>
      </c>
      <c r="AY94" s="41">
        <v>1.3424678466146518</v>
      </c>
      <c r="AZ94" s="82">
        <v>0.96203954875733289</v>
      </c>
      <c r="BA94" s="41">
        <v>1.1220031341252992</v>
      </c>
      <c r="BB94" s="41">
        <v>0.31270223572423611</v>
      </c>
      <c r="BC94" s="41">
        <v>0</v>
      </c>
      <c r="BD94" s="41">
        <v>0</v>
      </c>
      <c r="BE94" s="41">
        <v>1.4347053698495353</v>
      </c>
      <c r="BF94" s="41">
        <v>1.9234095200652743</v>
      </c>
      <c r="BG94" s="41">
        <v>54.976710052857349</v>
      </c>
      <c r="BH94" s="82">
        <v>0.74591778551706767</v>
      </c>
      <c r="BI94" s="41">
        <v>19.82871887984475</v>
      </c>
      <c r="BJ94" s="41">
        <v>45.82115340020448</v>
      </c>
      <c r="BK94" s="41">
        <v>0</v>
      </c>
      <c r="BL94" s="41">
        <v>40.68801705915984</v>
      </c>
      <c r="BM94" s="41">
        <v>106.33788933920908</v>
      </c>
      <c r="BN94" s="41">
        <v>1.1220031341252992</v>
      </c>
      <c r="BO94" s="41">
        <v>0</v>
      </c>
      <c r="BP94" s="41">
        <v>0.31270223572423611</v>
      </c>
      <c r="BQ94" s="41">
        <v>0</v>
      </c>
      <c r="BR94" s="41">
        <v>0</v>
      </c>
      <c r="BS94" s="41">
        <v>0</v>
      </c>
      <c r="BT94" s="41">
        <v>0</v>
      </c>
      <c r="BU94" s="41">
        <v>0</v>
      </c>
      <c r="BV94" s="41">
        <v>0</v>
      </c>
      <c r="BW94" s="41">
        <v>0</v>
      </c>
      <c r="BX94" s="41">
        <v>3.1154867724066957</v>
      </c>
      <c r="BY94" s="41"/>
      <c r="BZ94" s="41">
        <v>0</v>
      </c>
      <c r="CA94" s="41">
        <v>0</v>
      </c>
      <c r="CB94" s="41">
        <v>1.4347053698495353</v>
      </c>
      <c r="CC94" s="41">
        <v>3.1154867724066957</v>
      </c>
      <c r="CD94" s="82">
        <v>0.46050761073886176</v>
      </c>
      <c r="CE94" s="41">
        <v>95.664727112017189</v>
      </c>
      <c r="CF94" s="41">
        <v>2.048027129234218E-2</v>
      </c>
      <c r="CG94" s="41">
        <v>0</v>
      </c>
      <c r="CH94" s="41">
        <v>2.048027129234218E-2</v>
      </c>
      <c r="CI94" s="41">
        <v>1.0240038743514251E-3</v>
      </c>
      <c r="CJ94" s="41">
        <v>0</v>
      </c>
      <c r="CK94" s="41">
        <v>1.0240038743514251E-3</v>
      </c>
      <c r="CL94" s="41"/>
      <c r="CM94" s="41">
        <v>0</v>
      </c>
      <c r="CN94" s="41"/>
      <c r="CO94" s="41">
        <v>0</v>
      </c>
      <c r="CP94" s="41">
        <v>0</v>
      </c>
      <c r="CQ94" s="41">
        <v>0</v>
      </c>
      <c r="CR94" s="41">
        <v>0</v>
      </c>
      <c r="CS94" s="41">
        <v>0</v>
      </c>
      <c r="CT94" s="41">
        <v>0</v>
      </c>
      <c r="CU94" s="41">
        <v>0</v>
      </c>
      <c r="CV94" s="41">
        <v>9999</v>
      </c>
      <c r="CW94" s="74">
        <v>9999</v>
      </c>
    </row>
    <row r="95" spans="1:101" s="21" customFormat="1">
      <c r="A95" s="21" t="s">
        <v>490</v>
      </c>
      <c r="B95" s="21" t="s">
        <v>528</v>
      </c>
      <c r="C95" s="41">
        <v>20</v>
      </c>
      <c r="D95" s="41">
        <v>1.652094181418722</v>
      </c>
      <c r="E95" s="41">
        <v>0</v>
      </c>
      <c r="F95" s="41">
        <v>2.3995558190540631</v>
      </c>
      <c r="G95" s="41">
        <v>0</v>
      </c>
      <c r="H95" s="41">
        <v>0</v>
      </c>
      <c r="I95" s="41" t="s">
        <v>593</v>
      </c>
      <c r="J95" s="41"/>
      <c r="K95" s="41"/>
      <c r="L95" s="41">
        <v>1.7756630754929534</v>
      </c>
      <c r="M95" s="41">
        <v>3.338004552178707E-4</v>
      </c>
      <c r="N95" s="41">
        <v>3.313912332227786E-4</v>
      </c>
      <c r="O95" s="41">
        <v>0</v>
      </c>
      <c r="P95" s="41">
        <v>0</v>
      </c>
      <c r="Q95" s="41">
        <v>0</v>
      </c>
      <c r="R95" s="41">
        <v>0.47850348479100141</v>
      </c>
      <c r="S95" s="41">
        <v>1.1057487733828093</v>
      </c>
      <c r="T95" s="41">
        <v>0</v>
      </c>
      <c r="U95" s="41">
        <v>0.98187674503942191</v>
      </c>
      <c r="V95" s="41" t="s">
        <v>225</v>
      </c>
      <c r="W95" s="41" t="s">
        <v>225</v>
      </c>
      <c r="X95" s="41" t="s">
        <v>225</v>
      </c>
      <c r="Y95" s="41" t="s">
        <v>225</v>
      </c>
      <c r="Z95" s="41">
        <v>0</v>
      </c>
      <c r="AA95" s="41">
        <v>0</v>
      </c>
      <c r="AB95" s="41">
        <v>0</v>
      </c>
      <c r="AC95" s="41">
        <v>0</v>
      </c>
      <c r="AD95" s="41">
        <v>0</v>
      </c>
      <c r="AE95" s="41">
        <v>0</v>
      </c>
      <c r="AF95" s="41">
        <v>0</v>
      </c>
      <c r="AG95" s="41">
        <v>0</v>
      </c>
      <c r="AH95" s="41">
        <v>0.47850348479100141</v>
      </c>
      <c r="AI95" s="41">
        <v>1.1057487733828093</v>
      </c>
      <c r="AJ95" s="41">
        <v>0</v>
      </c>
      <c r="AK95" s="41">
        <v>0.98187674503942191</v>
      </c>
      <c r="AL95" s="41">
        <v>2.5661290032132325</v>
      </c>
      <c r="AM95" s="41">
        <v>0.92415888575604765</v>
      </c>
      <c r="AN95" s="41">
        <v>0.11794788513325048</v>
      </c>
      <c r="AO95" s="41">
        <v>0</v>
      </c>
      <c r="AP95" s="41">
        <v>0</v>
      </c>
      <c r="AQ95" s="41">
        <v>1.0421067708892982</v>
      </c>
      <c r="AR95" s="41">
        <v>0.47850348479100141</v>
      </c>
      <c r="AS95" s="74">
        <v>2.1778457294714686</v>
      </c>
      <c r="AT95" s="41">
        <v>0.92415888575604765</v>
      </c>
      <c r="AU95" s="41">
        <v>0.13961516522812462</v>
      </c>
      <c r="AV95" s="41">
        <v>0</v>
      </c>
      <c r="AW95" s="41">
        <v>0</v>
      </c>
      <c r="AX95" s="41">
        <v>1.0637740509841722</v>
      </c>
      <c r="AY95" s="41">
        <v>1.1057487733828093</v>
      </c>
      <c r="AZ95" s="82">
        <v>0.96203954875733289</v>
      </c>
      <c r="BA95" s="41">
        <v>0.92415888575604765</v>
      </c>
      <c r="BB95" s="41">
        <v>0.25756305036137511</v>
      </c>
      <c r="BC95" s="41">
        <v>0</v>
      </c>
      <c r="BD95" s="41">
        <v>0</v>
      </c>
      <c r="BE95" s="41">
        <v>1.1817219361174227</v>
      </c>
      <c r="BF95" s="41">
        <v>1.5842522581738108</v>
      </c>
      <c r="BG95" s="41">
        <v>54.976710052857328</v>
      </c>
      <c r="BH95" s="82">
        <v>0.74591778551706767</v>
      </c>
      <c r="BI95" s="41">
        <v>19.828718879844747</v>
      </c>
      <c r="BJ95" s="41">
        <v>45.821153400204466</v>
      </c>
      <c r="BK95" s="41">
        <v>0</v>
      </c>
      <c r="BL95" s="41">
        <v>40.688017059159826</v>
      </c>
      <c r="BM95" s="41">
        <v>106.33788933920903</v>
      </c>
      <c r="BN95" s="41">
        <v>0.92415888575604765</v>
      </c>
      <c r="BO95" s="41">
        <v>0</v>
      </c>
      <c r="BP95" s="41">
        <v>0.25756305036137511</v>
      </c>
      <c r="BQ95" s="41">
        <v>0</v>
      </c>
      <c r="BR95" s="41">
        <v>0</v>
      </c>
      <c r="BS95" s="41">
        <v>0</v>
      </c>
      <c r="BT95" s="41">
        <v>0</v>
      </c>
      <c r="BU95" s="41">
        <v>0</v>
      </c>
      <c r="BV95" s="41">
        <v>0</v>
      </c>
      <c r="BW95" s="41">
        <v>0</v>
      </c>
      <c r="BX95" s="41">
        <v>2.5661290032132325</v>
      </c>
      <c r="BY95" s="41"/>
      <c r="BZ95" s="41">
        <v>0</v>
      </c>
      <c r="CA95" s="41">
        <v>0</v>
      </c>
      <c r="CB95" s="41">
        <v>1.1817219361174227</v>
      </c>
      <c r="CC95" s="41">
        <v>2.5661290032132325</v>
      </c>
      <c r="CD95" s="82">
        <v>0.46050761073886182</v>
      </c>
      <c r="CE95" s="41">
        <v>95.664727112017161</v>
      </c>
      <c r="CF95" s="41">
        <v>1.6868958848557769E-2</v>
      </c>
      <c r="CG95" s="41">
        <v>0</v>
      </c>
      <c r="CH95" s="41">
        <v>1.6868958848557769E-2</v>
      </c>
      <c r="CI95" s="41">
        <v>8.4343996085915285E-4</v>
      </c>
      <c r="CJ95" s="41">
        <v>0</v>
      </c>
      <c r="CK95" s="41">
        <v>8.4343996085915285E-4</v>
      </c>
      <c r="CL95" s="41"/>
      <c r="CM95" s="41">
        <v>0</v>
      </c>
      <c r="CN95" s="41"/>
      <c r="CO95" s="41">
        <v>0</v>
      </c>
      <c r="CP95" s="41">
        <v>0</v>
      </c>
      <c r="CQ95" s="41">
        <v>0</v>
      </c>
      <c r="CR95" s="41">
        <v>0</v>
      </c>
      <c r="CS95" s="41">
        <v>0</v>
      </c>
      <c r="CT95" s="41">
        <v>0</v>
      </c>
      <c r="CU95" s="41">
        <v>0</v>
      </c>
      <c r="CV95" s="41">
        <v>9999</v>
      </c>
      <c r="CW95" s="74">
        <v>9999</v>
      </c>
    </row>
    <row r="96" spans="1:101" s="21" customFormat="1">
      <c r="A96" s="21" t="s">
        <v>491</v>
      </c>
      <c r="B96" s="21" t="s">
        <v>529</v>
      </c>
      <c r="C96" s="41">
        <v>20</v>
      </c>
      <c r="D96" s="41">
        <v>1.1570304427493154</v>
      </c>
      <c r="E96" s="41">
        <v>0</v>
      </c>
      <c r="F96" s="41">
        <v>1.6805089945523832</v>
      </c>
      <c r="G96" s="41">
        <v>0</v>
      </c>
      <c r="H96" s="41">
        <v>0</v>
      </c>
      <c r="I96" s="41" t="s">
        <v>593</v>
      </c>
      <c r="J96" s="41"/>
      <c r="K96" s="41"/>
      <c r="L96" s="41">
        <v>1.2435708917314516</v>
      </c>
      <c r="M96" s="41">
        <v>2.3377437729306397E-4</v>
      </c>
      <c r="N96" s="41">
        <v>2.3208709867238083E-4</v>
      </c>
      <c r="O96" s="41">
        <v>0</v>
      </c>
      <c r="P96" s="41">
        <v>0</v>
      </c>
      <c r="Q96" s="41">
        <v>0</v>
      </c>
      <c r="R96" s="41">
        <v>0.33511594259679939</v>
      </c>
      <c r="S96" s="41">
        <v>0.77440197249406406</v>
      </c>
      <c r="T96" s="41">
        <v>0</v>
      </c>
      <c r="U96" s="41">
        <v>0.68764922594342404</v>
      </c>
      <c r="V96" s="41" t="s">
        <v>225</v>
      </c>
      <c r="W96" s="41" t="s">
        <v>225</v>
      </c>
      <c r="X96" s="41" t="s">
        <v>225</v>
      </c>
      <c r="Y96" s="41" t="s">
        <v>225</v>
      </c>
      <c r="Z96" s="41">
        <v>0</v>
      </c>
      <c r="AA96" s="41">
        <v>0</v>
      </c>
      <c r="AB96" s="41">
        <v>0</v>
      </c>
      <c r="AC96" s="41">
        <v>0</v>
      </c>
      <c r="AD96" s="41">
        <v>0</v>
      </c>
      <c r="AE96" s="41">
        <v>0</v>
      </c>
      <c r="AF96" s="41">
        <v>0</v>
      </c>
      <c r="AG96" s="41">
        <v>0</v>
      </c>
      <c r="AH96" s="41">
        <v>0.33511594259679939</v>
      </c>
      <c r="AI96" s="41">
        <v>0.77440197249406406</v>
      </c>
      <c r="AJ96" s="41">
        <v>0</v>
      </c>
      <c r="AK96" s="41">
        <v>0.68764922594342404</v>
      </c>
      <c r="AL96" s="41">
        <v>1.7971671410342873</v>
      </c>
      <c r="AM96" s="41">
        <v>0.64722700242113274</v>
      </c>
      <c r="AN96" s="41">
        <v>8.2603822041112926E-2</v>
      </c>
      <c r="AO96" s="41">
        <v>0</v>
      </c>
      <c r="AP96" s="41">
        <v>0</v>
      </c>
      <c r="AQ96" s="41">
        <v>0.72983082446224568</v>
      </c>
      <c r="AR96" s="41">
        <v>0.33511594259679939</v>
      </c>
      <c r="AS96" s="74">
        <v>2.1778457294714695</v>
      </c>
      <c r="AT96" s="41">
        <v>0.64722700242113274</v>
      </c>
      <c r="AU96" s="41">
        <v>9.7778321753845501E-2</v>
      </c>
      <c r="AV96" s="41">
        <v>0</v>
      </c>
      <c r="AW96" s="41">
        <v>0</v>
      </c>
      <c r="AX96" s="41">
        <v>0.74500532417497822</v>
      </c>
      <c r="AY96" s="41">
        <v>0.77440197249406406</v>
      </c>
      <c r="AZ96" s="82">
        <v>0.96203954875733333</v>
      </c>
      <c r="BA96" s="41">
        <v>0.64722700242113274</v>
      </c>
      <c r="BB96" s="41">
        <v>0.18038214379495843</v>
      </c>
      <c r="BC96" s="41">
        <v>0</v>
      </c>
      <c r="BD96" s="41">
        <v>0</v>
      </c>
      <c r="BE96" s="41">
        <v>0.82760914621609116</v>
      </c>
      <c r="BF96" s="41">
        <v>1.1095179150908634</v>
      </c>
      <c r="BG96" s="41">
        <v>54.976710052857342</v>
      </c>
      <c r="BH96" s="82">
        <v>0.745917785517068</v>
      </c>
      <c r="BI96" s="41">
        <v>19.828718879844754</v>
      </c>
      <c r="BJ96" s="41">
        <v>45.82115340020448</v>
      </c>
      <c r="BK96" s="41">
        <v>0</v>
      </c>
      <c r="BL96" s="41">
        <v>40.68801705915984</v>
      </c>
      <c r="BM96" s="41">
        <v>106.33788933920906</v>
      </c>
      <c r="BN96" s="41">
        <v>0.64722700242113274</v>
      </c>
      <c r="BO96" s="41">
        <v>0</v>
      </c>
      <c r="BP96" s="41">
        <v>0.18038214379495843</v>
      </c>
      <c r="BQ96" s="41">
        <v>0</v>
      </c>
      <c r="BR96" s="41">
        <v>0</v>
      </c>
      <c r="BS96" s="41">
        <v>0</v>
      </c>
      <c r="BT96" s="41">
        <v>0</v>
      </c>
      <c r="BU96" s="41">
        <v>0</v>
      </c>
      <c r="BV96" s="41">
        <v>0</v>
      </c>
      <c r="BW96" s="41">
        <v>0</v>
      </c>
      <c r="BX96" s="41">
        <v>1.7971671410342873</v>
      </c>
      <c r="BY96" s="41"/>
      <c r="BZ96" s="41">
        <v>0</v>
      </c>
      <c r="CA96" s="41">
        <v>0</v>
      </c>
      <c r="CB96" s="41">
        <v>0.82760914621609116</v>
      </c>
      <c r="CC96" s="41">
        <v>1.7971671410342873</v>
      </c>
      <c r="CD96" s="82">
        <v>0.46050761073886204</v>
      </c>
      <c r="CE96" s="41">
        <v>95.664727112017175</v>
      </c>
      <c r="CF96" s="41">
        <v>1.1814035267956663E-2</v>
      </c>
      <c r="CG96" s="41">
        <v>0</v>
      </c>
      <c r="CH96" s="41">
        <v>1.1814035267956663E-2</v>
      </c>
      <c r="CI96" s="41">
        <v>5.9069617357243945E-4</v>
      </c>
      <c r="CJ96" s="41">
        <v>0</v>
      </c>
      <c r="CK96" s="41">
        <v>5.9069617357243945E-4</v>
      </c>
      <c r="CL96" s="41"/>
      <c r="CM96" s="41">
        <v>0</v>
      </c>
      <c r="CN96" s="41"/>
      <c r="CO96" s="41">
        <v>0</v>
      </c>
      <c r="CP96" s="41">
        <v>0</v>
      </c>
      <c r="CQ96" s="41">
        <v>0</v>
      </c>
      <c r="CR96" s="41">
        <v>0</v>
      </c>
      <c r="CS96" s="41">
        <v>0</v>
      </c>
      <c r="CT96" s="41">
        <v>0</v>
      </c>
      <c r="CU96" s="41">
        <v>0</v>
      </c>
      <c r="CV96" s="41">
        <v>9999</v>
      </c>
      <c r="CW96" s="74">
        <v>9999</v>
      </c>
    </row>
    <row r="97" spans="1:101" s="21" customFormat="1">
      <c r="A97" s="21" t="s">
        <v>504</v>
      </c>
      <c r="B97" s="21" t="s">
        <v>530</v>
      </c>
      <c r="C97" s="41">
        <v>20</v>
      </c>
      <c r="D97" s="41">
        <v>1.7294667573122411</v>
      </c>
      <c r="E97" s="41">
        <v>0</v>
      </c>
      <c r="F97" s="41">
        <v>2.5119342880352096</v>
      </c>
      <c r="G97" s="41">
        <v>0</v>
      </c>
      <c r="H97" s="41">
        <v>0</v>
      </c>
      <c r="I97" s="41" t="s">
        <v>787</v>
      </c>
      <c r="J97" s="41"/>
      <c r="K97" s="41"/>
      <c r="L97" s="41">
        <v>1.8608393312534119</v>
      </c>
      <c r="M97" s="41">
        <v>1.7136744496010366E-4</v>
      </c>
      <c r="N97" s="41">
        <v>1.7013059159101185E-4</v>
      </c>
      <c r="O97" s="41">
        <v>0</v>
      </c>
      <c r="P97" s="41">
        <v>0</v>
      </c>
      <c r="Q97" s="41">
        <v>0</v>
      </c>
      <c r="R97" s="41">
        <v>0.500913252713864</v>
      </c>
      <c r="S97" s="41">
        <v>1.1575343385460846</v>
      </c>
      <c r="T97" s="41">
        <v>0</v>
      </c>
      <c r="U97" s="41">
        <v>1.0278610078181971</v>
      </c>
      <c r="V97" s="41" t="s">
        <v>225</v>
      </c>
      <c r="W97" s="41" t="s">
        <v>225</v>
      </c>
      <c r="X97" s="41" t="s">
        <v>225</v>
      </c>
      <c r="Y97" s="41" t="s">
        <v>225</v>
      </c>
      <c r="Z97" s="41">
        <v>0</v>
      </c>
      <c r="AA97" s="41">
        <v>0</v>
      </c>
      <c r="AB97" s="41">
        <v>0</v>
      </c>
      <c r="AC97" s="41">
        <v>0</v>
      </c>
      <c r="AD97" s="41">
        <v>0</v>
      </c>
      <c r="AE97" s="41">
        <v>0</v>
      </c>
      <c r="AF97" s="41">
        <v>0</v>
      </c>
      <c r="AG97" s="41">
        <v>0</v>
      </c>
      <c r="AH97" s="41">
        <v>0.500913252713864</v>
      </c>
      <c r="AI97" s="41">
        <v>1.1575343385460846</v>
      </c>
      <c r="AJ97" s="41">
        <v>0</v>
      </c>
      <c r="AK97" s="41">
        <v>1.0278610078181971</v>
      </c>
      <c r="AL97" s="41">
        <v>2.6863085990781457</v>
      </c>
      <c r="AM97" s="41">
        <v>0.99669439083093636</v>
      </c>
      <c r="AN97" s="41">
        <v>6.0552427049688502E-2</v>
      </c>
      <c r="AO97" s="41">
        <v>0</v>
      </c>
      <c r="AP97" s="41">
        <v>0</v>
      </c>
      <c r="AQ97" s="41">
        <v>1.0572468178806249</v>
      </c>
      <c r="AR97" s="41">
        <v>0.500913252713864</v>
      </c>
      <c r="AS97" s="74">
        <v>2.1106385430064765</v>
      </c>
      <c r="AT97" s="41">
        <v>0.99669439083093636</v>
      </c>
      <c r="AU97" s="41">
        <v>7.1676038090512262E-2</v>
      </c>
      <c r="AV97" s="41">
        <v>0</v>
      </c>
      <c r="AW97" s="41">
        <v>0</v>
      </c>
      <c r="AX97" s="41">
        <v>1.0683704289214486</v>
      </c>
      <c r="AY97" s="41">
        <v>1.1575343385460846</v>
      </c>
      <c r="AZ97" s="82">
        <v>0.92297082975816525</v>
      </c>
      <c r="BA97" s="41">
        <v>0.99669439083093636</v>
      </c>
      <c r="BB97" s="41">
        <v>0.13222846514020076</v>
      </c>
      <c r="BC97" s="41">
        <v>0</v>
      </c>
      <c r="BD97" s="41">
        <v>0</v>
      </c>
      <c r="BE97" s="41">
        <v>1.1289228559711371</v>
      </c>
      <c r="BF97" s="41">
        <v>1.6584475912599486</v>
      </c>
      <c r="BG97" s="41">
        <v>60.350118787137738</v>
      </c>
      <c r="BH97" s="82">
        <v>0.6807106006367537</v>
      </c>
      <c r="BI97" s="41">
        <v>19.80723068265452</v>
      </c>
      <c r="BJ97" s="41">
        <v>45.771497444834203</v>
      </c>
      <c r="BK97" s="41">
        <v>0</v>
      </c>
      <c r="BL97" s="41">
        <v>40.643923835631639</v>
      </c>
      <c r="BM97" s="41">
        <v>106.22265196312036</v>
      </c>
      <c r="BN97" s="41">
        <v>0.99669439083093636</v>
      </c>
      <c r="BO97" s="41">
        <v>0</v>
      </c>
      <c r="BP97" s="41">
        <v>0.13222846514020076</v>
      </c>
      <c r="BQ97" s="41">
        <v>0</v>
      </c>
      <c r="BR97" s="41">
        <v>0</v>
      </c>
      <c r="BS97" s="41">
        <v>0</v>
      </c>
      <c r="BT97" s="41">
        <v>0</v>
      </c>
      <c r="BU97" s="41">
        <v>0</v>
      </c>
      <c r="BV97" s="41">
        <v>0</v>
      </c>
      <c r="BW97" s="41">
        <v>0</v>
      </c>
      <c r="BX97" s="41">
        <v>2.6863085990781457</v>
      </c>
      <c r="BY97" s="41"/>
      <c r="BZ97" s="41">
        <v>0</v>
      </c>
      <c r="CA97" s="41">
        <v>0</v>
      </c>
      <c r="CB97" s="41">
        <v>1.1289228559711373</v>
      </c>
      <c r="CC97" s="41">
        <v>2.6863085990781457</v>
      </c>
      <c r="CD97" s="82">
        <v>0.42025062063180202</v>
      </c>
      <c r="CE97" s="41">
        <v>100.99404262276937</v>
      </c>
      <c r="CF97" s="41">
        <v>1.7678016599397248E-2</v>
      </c>
      <c r="CG97" s="41">
        <v>0</v>
      </c>
      <c r="CH97" s="41">
        <v>1.7678016599397248E-2</v>
      </c>
      <c r="CI97" s="41">
        <v>8.8389868234537046E-4</v>
      </c>
      <c r="CJ97" s="41">
        <v>0</v>
      </c>
      <c r="CK97" s="41">
        <v>8.8389868234537046E-4</v>
      </c>
      <c r="CL97" s="41"/>
      <c r="CM97" s="41">
        <v>0</v>
      </c>
      <c r="CN97" s="41"/>
      <c r="CO97" s="41">
        <v>0</v>
      </c>
      <c r="CP97" s="41">
        <v>0</v>
      </c>
      <c r="CQ97" s="41">
        <v>0</v>
      </c>
      <c r="CR97" s="41">
        <v>0</v>
      </c>
      <c r="CS97" s="41">
        <v>0</v>
      </c>
      <c r="CT97" s="41">
        <v>0</v>
      </c>
      <c r="CU97" s="41">
        <v>0</v>
      </c>
      <c r="CV97" s="41">
        <v>9999</v>
      </c>
      <c r="CW97" s="74">
        <v>9999</v>
      </c>
    </row>
    <row r="98" spans="1:101" s="21" customFormat="1">
      <c r="A98" s="21" t="s">
        <v>497</v>
      </c>
      <c r="B98" s="21" t="s">
        <v>531</v>
      </c>
      <c r="C98" s="41">
        <v>20</v>
      </c>
      <c r="D98" s="41">
        <v>1.6320000000000001</v>
      </c>
      <c r="E98" s="41">
        <v>0</v>
      </c>
      <c r="F98" s="41">
        <v>2.3703703703703716</v>
      </c>
      <c r="G98" s="41">
        <v>0</v>
      </c>
      <c r="H98" s="41">
        <v>0</v>
      </c>
      <c r="I98" s="41" t="s">
        <v>593</v>
      </c>
      <c r="J98" s="41"/>
      <c r="K98" s="41"/>
      <c r="L98" s="41">
        <v>1.7540659435746986</v>
      </c>
      <c r="M98" s="41">
        <v>3.2974048879450381E-4</v>
      </c>
      <c r="N98" s="41">
        <v>3.2736056981638967E-4</v>
      </c>
      <c r="O98" s="41">
        <v>0</v>
      </c>
      <c r="P98" s="41">
        <v>0</v>
      </c>
      <c r="Q98" s="41">
        <v>0</v>
      </c>
      <c r="R98" s="41">
        <v>0.47268351644959372</v>
      </c>
      <c r="S98" s="41">
        <v>1.0922997117580038</v>
      </c>
      <c r="T98" s="41">
        <v>0</v>
      </c>
      <c r="U98" s="41">
        <v>0.9699343208922081</v>
      </c>
      <c r="V98" s="41" t="s">
        <v>225</v>
      </c>
      <c r="W98" s="41" t="s">
        <v>225</v>
      </c>
      <c r="X98" s="41" t="s">
        <v>225</v>
      </c>
      <c r="Y98" s="41" t="s">
        <v>225</v>
      </c>
      <c r="Z98" s="41">
        <v>0</v>
      </c>
      <c r="AA98" s="41">
        <v>0</v>
      </c>
      <c r="AB98" s="41">
        <v>0</v>
      </c>
      <c r="AC98" s="41">
        <v>0</v>
      </c>
      <c r="AD98" s="41">
        <v>0</v>
      </c>
      <c r="AE98" s="41">
        <v>0</v>
      </c>
      <c r="AF98" s="41">
        <v>0</v>
      </c>
      <c r="AG98" s="41">
        <v>0</v>
      </c>
      <c r="AH98" s="41">
        <v>0.47268351644959372</v>
      </c>
      <c r="AI98" s="41">
        <v>1.0922997117580038</v>
      </c>
      <c r="AJ98" s="41">
        <v>0</v>
      </c>
      <c r="AK98" s="41">
        <v>0.9699343208922081</v>
      </c>
      <c r="AL98" s="41">
        <v>2.5349175490998057</v>
      </c>
      <c r="AM98" s="41">
        <v>0.91291847554277661</v>
      </c>
      <c r="AN98" s="41">
        <v>0.11651330214852811</v>
      </c>
      <c r="AO98" s="41">
        <v>0</v>
      </c>
      <c r="AP98" s="41">
        <v>0</v>
      </c>
      <c r="AQ98" s="41">
        <v>1.0294317776913047</v>
      </c>
      <c r="AR98" s="41">
        <v>0.47268351644959372</v>
      </c>
      <c r="AS98" s="74">
        <v>2.177845729471469</v>
      </c>
      <c r="AT98" s="41">
        <v>0.91291847554277661</v>
      </c>
      <c r="AU98" s="41">
        <v>0.1379170462646587</v>
      </c>
      <c r="AV98" s="41">
        <v>0</v>
      </c>
      <c r="AW98" s="41">
        <v>0</v>
      </c>
      <c r="AX98" s="41">
        <v>1.0508355218074352</v>
      </c>
      <c r="AY98" s="41">
        <v>1.0922997117580038</v>
      </c>
      <c r="AZ98" s="82">
        <v>0.96203954875733333</v>
      </c>
      <c r="BA98" s="41">
        <v>0.91291847554277661</v>
      </c>
      <c r="BB98" s="41">
        <v>0.25443034841318679</v>
      </c>
      <c r="BC98" s="41">
        <v>0</v>
      </c>
      <c r="BD98" s="41">
        <v>0</v>
      </c>
      <c r="BE98" s="41">
        <v>1.1673488239559633</v>
      </c>
      <c r="BF98" s="41">
        <v>1.5649832282075975</v>
      </c>
      <c r="BG98" s="41">
        <v>54.976710052857356</v>
      </c>
      <c r="BH98" s="82">
        <v>0.74591778551706789</v>
      </c>
      <c r="BI98" s="41">
        <v>19.828718879844754</v>
      </c>
      <c r="BJ98" s="41">
        <v>45.82115340020448</v>
      </c>
      <c r="BK98" s="41">
        <v>0</v>
      </c>
      <c r="BL98" s="41">
        <v>40.688017059159833</v>
      </c>
      <c r="BM98" s="41">
        <v>106.33788933920908</v>
      </c>
      <c r="BN98" s="41">
        <v>0.91291847554277661</v>
      </c>
      <c r="BO98" s="41">
        <v>0</v>
      </c>
      <c r="BP98" s="41">
        <v>0.25443034841318679</v>
      </c>
      <c r="BQ98" s="41">
        <v>0</v>
      </c>
      <c r="BR98" s="41">
        <v>0</v>
      </c>
      <c r="BS98" s="41">
        <v>0</v>
      </c>
      <c r="BT98" s="41">
        <v>0</v>
      </c>
      <c r="BU98" s="41">
        <v>0</v>
      </c>
      <c r="BV98" s="41">
        <v>0</v>
      </c>
      <c r="BW98" s="41">
        <v>0</v>
      </c>
      <c r="BX98" s="41">
        <v>2.5349175490998057</v>
      </c>
      <c r="BY98" s="41"/>
      <c r="BZ98" s="41">
        <v>0</v>
      </c>
      <c r="CA98" s="41">
        <v>0</v>
      </c>
      <c r="CB98" s="41">
        <v>1.1673488239559633</v>
      </c>
      <c r="CC98" s="41">
        <v>2.5349175490998057</v>
      </c>
      <c r="CD98" s="82">
        <v>0.46050761073886193</v>
      </c>
      <c r="CE98" s="41">
        <v>95.664727112017218</v>
      </c>
      <c r="CF98" s="41">
        <v>1.6663784153761137E-2</v>
      </c>
      <c r="CG98" s="41">
        <v>0</v>
      </c>
      <c r="CH98" s="41">
        <v>1.6663784153761137E-2</v>
      </c>
      <c r="CI98" s="41">
        <v>8.3318132319798173E-4</v>
      </c>
      <c r="CJ98" s="41">
        <v>0</v>
      </c>
      <c r="CK98" s="41">
        <v>8.3318132319798173E-4</v>
      </c>
      <c r="CL98" s="41"/>
      <c r="CM98" s="41">
        <v>0</v>
      </c>
      <c r="CN98" s="41"/>
      <c r="CO98" s="41">
        <v>0</v>
      </c>
      <c r="CP98" s="41">
        <v>0</v>
      </c>
      <c r="CQ98" s="41">
        <v>0</v>
      </c>
      <c r="CR98" s="41">
        <v>0</v>
      </c>
      <c r="CS98" s="41">
        <v>0</v>
      </c>
      <c r="CT98" s="41">
        <v>0</v>
      </c>
      <c r="CU98" s="41">
        <v>0</v>
      </c>
      <c r="CV98" s="41">
        <v>9999</v>
      </c>
      <c r="CW98" s="74">
        <v>9999</v>
      </c>
    </row>
    <row r="99" spans="1:101" s="21" customFormat="1">
      <c r="A99" s="21" t="s">
        <v>492</v>
      </c>
      <c r="B99" s="21" t="s">
        <v>532</v>
      </c>
      <c r="C99" s="41">
        <v>20</v>
      </c>
      <c r="D99" s="41">
        <v>2.0134877995263984</v>
      </c>
      <c r="E99" s="41">
        <v>0</v>
      </c>
      <c r="F99" s="41">
        <v>2.9244557727326064</v>
      </c>
      <c r="G99" s="41">
        <v>0</v>
      </c>
      <c r="H99" s="41">
        <v>0</v>
      </c>
      <c r="I99" s="41" t="s">
        <v>593</v>
      </c>
      <c r="J99" s="41"/>
      <c r="K99" s="41"/>
      <c r="L99" s="41">
        <v>2.1640872407796663</v>
      </c>
      <c r="M99" s="41">
        <v>4.0681890392010075E-4</v>
      </c>
      <c r="N99" s="41">
        <v>4.0388266750693037E-4</v>
      </c>
      <c r="O99" s="41">
        <v>0</v>
      </c>
      <c r="P99" s="41">
        <v>0</v>
      </c>
      <c r="Q99" s="41">
        <v>0</v>
      </c>
      <c r="R99" s="41">
        <v>0.58317554743167432</v>
      </c>
      <c r="S99" s="41">
        <v>1.3476299896145481</v>
      </c>
      <c r="T99" s="41">
        <v>0</v>
      </c>
      <c r="U99" s="41">
        <v>1.1966611038347941</v>
      </c>
      <c r="V99" s="41" t="s">
        <v>225</v>
      </c>
      <c r="W99" s="41" t="s">
        <v>225</v>
      </c>
      <c r="X99" s="41" t="s">
        <v>225</v>
      </c>
      <c r="Y99" s="41" t="s">
        <v>225</v>
      </c>
      <c r="Z99" s="41">
        <v>0</v>
      </c>
      <c r="AA99" s="41">
        <v>0</v>
      </c>
      <c r="AB99" s="41">
        <v>0</v>
      </c>
      <c r="AC99" s="41">
        <v>0</v>
      </c>
      <c r="AD99" s="41">
        <v>0</v>
      </c>
      <c r="AE99" s="41">
        <v>0</v>
      </c>
      <c r="AF99" s="41">
        <v>0</v>
      </c>
      <c r="AG99" s="41">
        <v>0</v>
      </c>
      <c r="AH99" s="41">
        <v>0.58317554743167432</v>
      </c>
      <c r="AI99" s="41">
        <v>1.3476299896145481</v>
      </c>
      <c r="AJ99" s="41">
        <v>0</v>
      </c>
      <c r="AK99" s="41">
        <v>1.1966611038347941</v>
      </c>
      <c r="AL99" s="41">
        <v>3.1274666408810168</v>
      </c>
      <c r="AM99" s="41">
        <v>1.1263175321492767</v>
      </c>
      <c r="AN99" s="41">
        <v>0.14374884335698182</v>
      </c>
      <c r="AO99" s="41">
        <v>0</v>
      </c>
      <c r="AP99" s="41">
        <v>0</v>
      </c>
      <c r="AQ99" s="41">
        <v>1.2700663755062584</v>
      </c>
      <c r="AR99" s="41">
        <v>0.58317554743167432</v>
      </c>
      <c r="AS99" s="74">
        <v>2.1778457294714699</v>
      </c>
      <c r="AT99" s="41">
        <v>1.1263175321492767</v>
      </c>
      <c r="AU99" s="41">
        <v>0.17015581495135307</v>
      </c>
      <c r="AV99" s="41">
        <v>0</v>
      </c>
      <c r="AW99" s="41">
        <v>0</v>
      </c>
      <c r="AX99" s="41">
        <v>1.2964733471006298</v>
      </c>
      <c r="AY99" s="41">
        <v>1.3476299896145481</v>
      </c>
      <c r="AZ99" s="82">
        <v>0.96203954875733344</v>
      </c>
      <c r="BA99" s="41">
        <v>1.1263175321492767</v>
      </c>
      <c r="BB99" s="41">
        <v>0.31390465830833492</v>
      </c>
      <c r="BC99" s="41">
        <v>0</v>
      </c>
      <c r="BD99" s="41">
        <v>0</v>
      </c>
      <c r="BE99" s="41">
        <v>1.4402221904576116</v>
      </c>
      <c r="BF99" s="41">
        <v>1.9308055370462225</v>
      </c>
      <c r="BG99" s="41">
        <v>54.976710052857356</v>
      </c>
      <c r="BH99" s="82">
        <v>0.745917785517068</v>
      </c>
      <c r="BI99" s="41">
        <v>19.828718879844754</v>
      </c>
      <c r="BJ99" s="41">
        <v>45.821153400204487</v>
      </c>
      <c r="BK99" s="41">
        <v>0</v>
      </c>
      <c r="BL99" s="41">
        <v>40.688017059159847</v>
      </c>
      <c r="BM99" s="41">
        <v>106.33788933920908</v>
      </c>
      <c r="BN99" s="41">
        <v>1.1263175321492767</v>
      </c>
      <c r="BO99" s="41">
        <v>0</v>
      </c>
      <c r="BP99" s="41">
        <v>0.31390465830833492</v>
      </c>
      <c r="BQ99" s="41">
        <v>0</v>
      </c>
      <c r="BR99" s="41">
        <v>0</v>
      </c>
      <c r="BS99" s="41">
        <v>0</v>
      </c>
      <c r="BT99" s="41">
        <v>0</v>
      </c>
      <c r="BU99" s="41">
        <v>0</v>
      </c>
      <c r="BV99" s="41">
        <v>0</v>
      </c>
      <c r="BW99" s="41">
        <v>0</v>
      </c>
      <c r="BX99" s="41">
        <v>3.1274666408810168</v>
      </c>
      <c r="BY99" s="41"/>
      <c r="BZ99" s="41">
        <v>0</v>
      </c>
      <c r="CA99" s="41">
        <v>0</v>
      </c>
      <c r="CB99" s="41">
        <v>1.4402221904576116</v>
      </c>
      <c r="CC99" s="41">
        <v>3.1274666408810168</v>
      </c>
      <c r="CD99" s="82">
        <v>0.46050761073886198</v>
      </c>
      <c r="CE99" s="41">
        <v>95.664727112017204</v>
      </c>
      <c r="CF99" s="41">
        <v>2.0559023337953061E-2</v>
      </c>
      <c r="CG99" s="41">
        <v>0</v>
      </c>
      <c r="CH99" s="41">
        <v>2.0559023337953061E-2</v>
      </c>
      <c r="CI99" s="41">
        <v>1.0279414393703414E-3</v>
      </c>
      <c r="CJ99" s="41">
        <v>0</v>
      </c>
      <c r="CK99" s="41">
        <v>1.0279414393703414E-3</v>
      </c>
      <c r="CL99" s="41"/>
      <c r="CM99" s="41">
        <v>0</v>
      </c>
      <c r="CN99" s="41"/>
      <c r="CO99" s="41">
        <v>0</v>
      </c>
      <c r="CP99" s="41">
        <v>0</v>
      </c>
      <c r="CQ99" s="41">
        <v>0</v>
      </c>
      <c r="CR99" s="41">
        <v>0</v>
      </c>
      <c r="CS99" s="41">
        <v>0</v>
      </c>
      <c r="CT99" s="41">
        <v>0</v>
      </c>
      <c r="CU99" s="41">
        <v>0</v>
      </c>
      <c r="CV99" s="41">
        <v>9999</v>
      </c>
      <c r="CW99" s="74">
        <v>9999</v>
      </c>
    </row>
    <row r="100" spans="1:101" s="21" customFormat="1">
      <c r="A100" s="21" t="s">
        <v>493</v>
      </c>
      <c r="B100" s="21" t="s">
        <v>533</v>
      </c>
      <c r="C100" s="41">
        <v>20</v>
      </c>
      <c r="D100" s="41">
        <v>2.7739213883715257</v>
      </c>
      <c r="E100" s="41">
        <v>0</v>
      </c>
      <c r="F100" s="41">
        <v>2.5826456005658649</v>
      </c>
      <c r="G100" s="41">
        <v>0</v>
      </c>
      <c r="H100" s="41">
        <v>0</v>
      </c>
      <c r="I100" s="41" t="s">
        <v>593</v>
      </c>
      <c r="J100" s="41"/>
      <c r="K100" s="41"/>
      <c r="L100" s="41">
        <v>2.9813976945440799</v>
      </c>
      <c r="M100" s="41">
        <v>5.604621289700707E-4</v>
      </c>
      <c r="N100" s="41">
        <v>5.5641696465880716E-4</v>
      </c>
      <c r="O100" s="41">
        <v>0</v>
      </c>
      <c r="P100" s="41">
        <v>0</v>
      </c>
      <c r="Q100" s="41">
        <v>0</v>
      </c>
      <c r="R100" s="41">
        <v>0.51501403302969873</v>
      </c>
      <c r="S100" s="41">
        <v>1.1901190971393996</v>
      </c>
      <c r="T100" s="41">
        <v>0</v>
      </c>
      <c r="U100" s="41">
        <v>1.0567954434473859</v>
      </c>
      <c r="V100" s="41" t="s">
        <v>225</v>
      </c>
      <c r="W100" s="41" t="s">
        <v>225</v>
      </c>
      <c r="X100" s="41" t="s">
        <v>225</v>
      </c>
      <c r="Y100" s="41" t="s">
        <v>225</v>
      </c>
      <c r="Z100" s="41">
        <v>0</v>
      </c>
      <c r="AA100" s="41">
        <v>0</v>
      </c>
      <c r="AB100" s="41">
        <v>0</v>
      </c>
      <c r="AC100" s="41">
        <v>0</v>
      </c>
      <c r="AD100" s="41">
        <v>0</v>
      </c>
      <c r="AE100" s="41">
        <v>0</v>
      </c>
      <c r="AF100" s="41">
        <v>0</v>
      </c>
      <c r="AG100" s="41">
        <v>0</v>
      </c>
      <c r="AH100" s="41">
        <v>0.51501403302969873</v>
      </c>
      <c r="AI100" s="41">
        <v>1.1901190971393996</v>
      </c>
      <c r="AJ100" s="41">
        <v>0</v>
      </c>
      <c r="AK100" s="41">
        <v>1.0567954434473859</v>
      </c>
      <c r="AL100" s="41">
        <v>2.7619285736164843</v>
      </c>
      <c r="AM100" s="41">
        <v>1.5516936796247753</v>
      </c>
      <c r="AN100" s="41">
        <v>0.19803844415416433</v>
      </c>
      <c r="AO100" s="41">
        <v>0</v>
      </c>
      <c r="AP100" s="41">
        <v>0</v>
      </c>
      <c r="AQ100" s="41">
        <v>1.7497321237789396</v>
      </c>
      <c r="AR100" s="41">
        <v>0.51501403302969873</v>
      </c>
      <c r="AS100" s="74">
        <v>3.3974455287862804</v>
      </c>
      <c r="AT100" s="41">
        <v>1.5516936796247753</v>
      </c>
      <c r="AU100" s="41">
        <v>0.23441853214127578</v>
      </c>
      <c r="AV100" s="41">
        <v>0</v>
      </c>
      <c r="AW100" s="41">
        <v>0</v>
      </c>
      <c r="AX100" s="41">
        <v>1.7861122117660511</v>
      </c>
      <c r="AY100" s="41">
        <v>1.1901190971393996</v>
      </c>
      <c r="AZ100" s="74">
        <v>1.5007844307844447</v>
      </c>
      <c r="BA100" s="41">
        <v>1.5516936796247753</v>
      </c>
      <c r="BB100" s="41">
        <v>0.43245697629544011</v>
      </c>
      <c r="BC100" s="41">
        <v>0</v>
      </c>
      <c r="BD100" s="41">
        <v>0</v>
      </c>
      <c r="BE100" s="41">
        <v>1.9841506559202153</v>
      </c>
      <c r="BF100" s="41">
        <v>1.7051331301690982</v>
      </c>
      <c r="BG100" s="41">
        <v>31.41001255045634</v>
      </c>
      <c r="BH100" s="74">
        <v>1.1636338657753058</v>
      </c>
      <c r="BI100" s="41">
        <v>12.710694069254844</v>
      </c>
      <c r="BJ100" s="41">
        <v>29.372480708393379</v>
      </c>
      <c r="BK100" s="41">
        <v>0</v>
      </c>
      <c r="BL100" s="41">
        <v>26.082014690787325</v>
      </c>
      <c r="BM100" s="41">
        <v>68.165189468435557</v>
      </c>
      <c r="BN100" s="41">
        <v>1.5516936796247753</v>
      </c>
      <c r="BO100" s="41">
        <v>0</v>
      </c>
      <c r="BP100" s="41">
        <v>0.43245697629544011</v>
      </c>
      <c r="BQ100" s="41">
        <v>0</v>
      </c>
      <c r="BR100" s="41">
        <v>0</v>
      </c>
      <c r="BS100" s="41">
        <v>0</v>
      </c>
      <c r="BT100" s="41">
        <v>0</v>
      </c>
      <c r="BU100" s="41">
        <v>0</v>
      </c>
      <c r="BV100" s="41">
        <v>0</v>
      </c>
      <c r="BW100" s="41">
        <v>0</v>
      </c>
      <c r="BX100" s="41">
        <v>2.7619285736164843</v>
      </c>
      <c r="BY100" s="41"/>
      <c r="BZ100" s="41">
        <v>0</v>
      </c>
      <c r="CA100" s="41">
        <v>0</v>
      </c>
      <c r="CB100" s="41">
        <v>1.9841506559202153</v>
      </c>
      <c r="CC100" s="41">
        <v>2.7619285736164843</v>
      </c>
      <c r="CD100" s="82">
        <v>0.71839318180562417</v>
      </c>
      <c r="CE100" s="41">
        <v>57.492027241243669</v>
      </c>
      <c r="CF100" s="41">
        <v>2.8323546124586083E-2</v>
      </c>
      <c r="CG100" s="41">
        <v>0</v>
      </c>
      <c r="CH100" s="41">
        <v>2.8323546124586083E-2</v>
      </c>
      <c r="CI100" s="41">
        <v>1.4161639049084377E-3</v>
      </c>
      <c r="CJ100" s="41">
        <v>0</v>
      </c>
      <c r="CK100" s="41">
        <v>1.4161639049084377E-3</v>
      </c>
      <c r="CL100" s="41"/>
      <c r="CM100" s="41">
        <v>0</v>
      </c>
      <c r="CN100" s="41"/>
      <c r="CO100" s="41">
        <v>0</v>
      </c>
      <c r="CP100" s="41">
        <v>0</v>
      </c>
      <c r="CQ100" s="41">
        <v>0</v>
      </c>
      <c r="CR100" s="41">
        <v>0</v>
      </c>
      <c r="CS100" s="41">
        <v>0</v>
      </c>
      <c r="CT100" s="41">
        <v>0</v>
      </c>
      <c r="CU100" s="41">
        <v>0</v>
      </c>
      <c r="CV100" s="41">
        <v>9999</v>
      </c>
      <c r="CW100" s="74">
        <v>9999</v>
      </c>
    </row>
    <row r="101" spans="1:101" s="21" customFormat="1">
      <c r="A101" s="21" t="s">
        <v>494</v>
      </c>
      <c r="B101" s="21" t="s">
        <v>534</v>
      </c>
      <c r="C101" s="41">
        <v>20</v>
      </c>
      <c r="D101" s="41">
        <v>5.1161182228172075</v>
      </c>
      <c r="E101" s="41">
        <v>0</v>
      </c>
      <c r="F101" s="41">
        <v>4.7633362198092728</v>
      </c>
      <c r="G101" s="41">
        <v>0</v>
      </c>
      <c r="H101" s="41">
        <v>0</v>
      </c>
      <c r="I101" s="41" t="s">
        <v>593</v>
      </c>
      <c r="J101" s="41"/>
      <c r="K101" s="41"/>
      <c r="L101" s="41">
        <v>5.4987798639372398</v>
      </c>
      <c r="M101" s="41">
        <v>1.0336956639229252E-3</v>
      </c>
      <c r="N101" s="41">
        <v>1.0262349121749116E-3</v>
      </c>
      <c r="O101" s="41">
        <v>0</v>
      </c>
      <c r="P101" s="41">
        <v>0</v>
      </c>
      <c r="Q101" s="41">
        <v>0</v>
      </c>
      <c r="R101" s="41">
        <v>0.94987287326720848</v>
      </c>
      <c r="S101" s="41">
        <v>2.1950117352720526</v>
      </c>
      <c r="T101" s="41">
        <v>0</v>
      </c>
      <c r="U101" s="41">
        <v>1.9491145094005156</v>
      </c>
      <c r="V101" s="41" t="s">
        <v>225</v>
      </c>
      <c r="W101" s="41" t="s">
        <v>225</v>
      </c>
      <c r="X101" s="41" t="s">
        <v>225</v>
      </c>
      <c r="Y101" s="41" t="s">
        <v>225</v>
      </c>
      <c r="Z101" s="41">
        <v>0</v>
      </c>
      <c r="AA101" s="41">
        <v>0</v>
      </c>
      <c r="AB101" s="41">
        <v>0</v>
      </c>
      <c r="AC101" s="41">
        <v>0</v>
      </c>
      <c r="AD101" s="41">
        <v>0</v>
      </c>
      <c r="AE101" s="41">
        <v>0</v>
      </c>
      <c r="AF101" s="41">
        <v>0</v>
      </c>
      <c r="AG101" s="41">
        <v>0</v>
      </c>
      <c r="AH101" s="41">
        <v>0.94987287326720848</v>
      </c>
      <c r="AI101" s="41">
        <v>2.1950117352720526</v>
      </c>
      <c r="AJ101" s="41">
        <v>0</v>
      </c>
      <c r="AK101" s="41">
        <v>1.9491145094005156</v>
      </c>
      <c r="AL101" s="41">
        <v>5.0939991179397763</v>
      </c>
      <c r="AM101" s="41">
        <v>2.8618865494307006</v>
      </c>
      <c r="AN101" s="41">
        <v>0.36525479676635531</v>
      </c>
      <c r="AO101" s="41">
        <v>0</v>
      </c>
      <c r="AP101" s="41">
        <v>0</v>
      </c>
      <c r="AQ101" s="41">
        <v>3.2271413461970559</v>
      </c>
      <c r="AR101" s="41">
        <v>0.94987287326720848</v>
      </c>
      <c r="AS101" s="74">
        <v>3.3974455287862817</v>
      </c>
      <c r="AT101" s="41">
        <v>2.8618865494307006</v>
      </c>
      <c r="AU101" s="41">
        <v>0.43235288825474522</v>
      </c>
      <c r="AV101" s="41">
        <v>0</v>
      </c>
      <c r="AW101" s="41">
        <v>0</v>
      </c>
      <c r="AX101" s="41">
        <v>3.2942394376854458</v>
      </c>
      <c r="AY101" s="41">
        <v>2.1950117352720526</v>
      </c>
      <c r="AZ101" s="74">
        <v>1.5007844307844456</v>
      </c>
      <c r="BA101" s="41">
        <v>2.8618865494307006</v>
      </c>
      <c r="BB101" s="41">
        <v>0.79760768502110047</v>
      </c>
      <c r="BC101" s="41">
        <v>0</v>
      </c>
      <c r="BD101" s="41">
        <v>0</v>
      </c>
      <c r="BE101" s="41">
        <v>3.6594942344518011</v>
      </c>
      <c r="BF101" s="41">
        <v>3.144884608539261</v>
      </c>
      <c r="BG101" s="41">
        <v>31.410012550456337</v>
      </c>
      <c r="BH101" s="74">
        <v>1.1636338657753063</v>
      </c>
      <c r="BI101" s="41">
        <v>12.710694069254846</v>
      </c>
      <c r="BJ101" s="41">
        <v>29.372480708393375</v>
      </c>
      <c r="BK101" s="41">
        <v>0</v>
      </c>
      <c r="BL101" s="41">
        <v>26.082014690787329</v>
      </c>
      <c r="BM101" s="41">
        <v>68.165189468435543</v>
      </c>
      <c r="BN101" s="41">
        <v>2.8618865494307006</v>
      </c>
      <c r="BO101" s="41">
        <v>0</v>
      </c>
      <c r="BP101" s="41">
        <v>0.79760768502110047</v>
      </c>
      <c r="BQ101" s="41">
        <v>0</v>
      </c>
      <c r="BR101" s="41">
        <v>0</v>
      </c>
      <c r="BS101" s="41">
        <v>0</v>
      </c>
      <c r="BT101" s="41">
        <v>0</v>
      </c>
      <c r="BU101" s="41">
        <v>0</v>
      </c>
      <c r="BV101" s="41">
        <v>0</v>
      </c>
      <c r="BW101" s="41">
        <v>0</v>
      </c>
      <c r="BX101" s="41">
        <v>5.0939991179397763</v>
      </c>
      <c r="BY101" s="41"/>
      <c r="BZ101" s="41">
        <v>0</v>
      </c>
      <c r="CA101" s="41">
        <v>0</v>
      </c>
      <c r="CB101" s="41">
        <v>3.6594942344518011</v>
      </c>
      <c r="CC101" s="41">
        <v>5.0939991179397763</v>
      </c>
      <c r="CD101" s="82">
        <v>0.71839318180562461</v>
      </c>
      <c r="CE101" s="41">
        <v>57.492027241243662</v>
      </c>
      <c r="CF101" s="41">
        <v>5.2238903045435006E-2</v>
      </c>
      <c r="CG101" s="41">
        <v>0</v>
      </c>
      <c r="CH101" s="41">
        <v>5.2238903045435006E-2</v>
      </c>
      <c r="CI101" s="41">
        <v>2.611920435370188E-3</v>
      </c>
      <c r="CJ101" s="41">
        <v>0</v>
      </c>
      <c r="CK101" s="41">
        <v>2.611920435370188E-3</v>
      </c>
      <c r="CL101" s="41"/>
      <c r="CM101" s="41">
        <v>0</v>
      </c>
      <c r="CN101" s="41"/>
      <c r="CO101" s="41">
        <v>0</v>
      </c>
      <c r="CP101" s="41">
        <v>0</v>
      </c>
      <c r="CQ101" s="41">
        <v>0</v>
      </c>
      <c r="CR101" s="41">
        <v>0</v>
      </c>
      <c r="CS101" s="41">
        <v>0</v>
      </c>
      <c r="CT101" s="41">
        <v>0</v>
      </c>
      <c r="CU101" s="41">
        <v>0</v>
      </c>
      <c r="CV101" s="41">
        <v>9999</v>
      </c>
      <c r="CW101" s="74">
        <v>9999</v>
      </c>
    </row>
    <row r="102" spans="1:101" s="21" customFormat="1">
      <c r="A102" s="21" t="s">
        <v>495</v>
      </c>
      <c r="B102" s="21" t="s">
        <v>535</v>
      </c>
      <c r="C102" s="41">
        <v>20</v>
      </c>
      <c r="D102" s="41">
        <v>4.6883778303408041</v>
      </c>
      <c r="E102" s="41">
        <v>0</v>
      </c>
      <c r="F102" s="41">
        <v>4.3650906720282547</v>
      </c>
      <c r="G102" s="41">
        <v>0</v>
      </c>
      <c r="H102" s="41">
        <v>0</v>
      </c>
      <c r="I102" s="41" t="s">
        <v>593</v>
      </c>
      <c r="J102" s="41"/>
      <c r="K102" s="41"/>
      <c r="L102" s="41">
        <v>5.0390464968207356</v>
      </c>
      <c r="M102" s="41">
        <v>9.4727205724870825E-4</v>
      </c>
      <c r="N102" s="41">
        <v>9.404350723375577E-4</v>
      </c>
      <c r="O102" s="41">
        <v>0</v>
      </c>
      <c r="P102" s="41">
        <v>0</v>
      </c>
      <c r="Q102" s="41">
        <v>0</v>
      </c>
      <c r="R102" s="41">
        <v>0.87045739107565823</v>
      </c>
      <c r="S102" s="41">
        <v>2.0114946349540359</v>
      </c>
      <c r="T102" s="41">
        <v>0</v>
      </c>
      <c r="U102" s="41">
        <v>1.7861559988809246</v>
      </c>
      <c r="V102" s="41" t="s">
        <v>225</v>
      </c>
      <c r="W102" s="41" t="s">
        <v>225</v>
      </c>
      <c r="X102" s="41" t="s">
        <v>225</v>
      </c>
      <c r="Y102" s="41" t="s">
        <v>225</v>
      </c>
      <c r="Z102" s="41">
        <v>0</v>
      </c>
      <c r="AA102" s="41">
        <v>0</v>
      </c>
      <c r="AB102" s="41">
        <v>0</v>
      </c>
      <c r="AC102" s="41">
        <v>0</v>
      </c>
      <c r="AD102" s="41">
        <v>0</v>
      </c>
      <c r="AE102" s="41">
        <v>0</v>
      </c>
      <c r="AF102" s="41">
        <v>0</v>
      </c>
      <c r="AG102" s="41">
        <v>0</v>
      </c>
      <c r="AH102" s="41">
        <v>0.87045739107565823</v>
      </c>
      <c r="AI102" s="41">
        <v>2.0114946349540359</v>
      </c>
      <c r="AJ102" s="41">
        <v>0</v>
      </c>
      <c r="AK102" s="41">
        <v>1.7861559988809246</v>
      </c>
      <c r="AL102" s="41">
        <v>4.6681080249106186</v>
      </c>
      <c r="AM102" s="41">
        <v>2.6226144250265153</v>
      </c>
      <c r="AN102" s="41">
        <v>0.33471714628245025</v>
      </c>
      <c r="AO102" s="41">
        <v>0</v>
      </c>
      <c r="AP102" s="41">
        <v>0</v>
      </c>
      <c r="AQ102" s="41">
        <v>2.9573315713089654</v>
      </c>
      <c r="AR102" s="41">
        <v>0.87045739107565823</v>
      </c>
      <c r="AS102" s="74">
        <v>3.3974455287862799</v>
      </c>
      <c r="AT102" s="41">
        <v>2.6226144250265153</v>
      </c>
      <c r="AU102" s="41">
        <v>0.39620540571894164</v>
      </c>
      <c r="AV102" s="41">
        <v>0</v>
      </c>
      <c r="AW102" s="41">
        <v>0</v>
      </c>
      <c r="AX102" s="41">
        <v>3.018819830745457</v>
      </c>
      <c r="AY102" s="41">
        <v>2.0114946349540359</v>
      </c>
      <c r="AZ102" s="74">
        <v>1.5007844307844447</v>
      </c>
      <c r="BA102" s="41">
        <v>2.6226144250265153</v>
      </c>
      <c r="BB102" s="41">
        <v>0.73092255200139189</v>
      </c>
      <c r="BC102" s="41">
        <v>0</v>
      </c>
      <c r="BD102" s="41">
        <v>0</v>
      </c>
      <c r="BE102" s="41">
        <v>3.3535369770279071</v>
      </c>
      <c r="BF102" s="41">
        <v>2.881952026029694</v>
      </c>
      <c r="BG102" s="41">
        <v>31.41001255045634</v>
      </c>
      <c r="BH102" s="74">
        <v>1.1636338657753056</v>
      </c>
      <c r="BI102" s="41">
        <v>12.710694069254846</v>
      </c>
      <c r="BJ102" s="41">
        <v>29.372480708393379</v>
      </c>
      <c r="BK102" s="41">
        <v>0</v>
      </c>
      <c r="BL102" s="41">
        <v>26.082014690787329</v>
      </c>
      <c r="BM102" s="41">
        <v>68.165189468435557</v>
      </c>
      <c r="BN102" s="41">
        <v>2.6226144250265153</v>
      </c>
      <c r="BO102" s="41">
        <v>0</v>
      </c>
      <c r="BP102" s="41">
        <v>0.73092255200139189</v>
      </c>
      <c r="BQ102" s="41">
        <v>0</v>
      </c>
      <c r="BR102" s="41">
        <v>0</v>
      </c>
      <c r="BS102" s="41">
        <v>0</v>
      </c>
      <c r="BT102" s="41">
        <v>0</v>
      </c>
      <c r="BU102" s="41">
        <v>0</v>
      </c>
      <c r="BV102" s="41">
        <v>0</v>
      </c>
      <c r="BW102" s="41">
        <v>0</v>
      </c>
      <c r="BX102" s="41">
        <v>4.6681080249106186</v>
      </c>
      <c r="BY102" s="41"/>
      <c r="BZ102" s="41">
        <v>0</v>
      </c>
      <c r="CA102" s="41">
        <v>0</v>
      </c>
      <c r="CB102" s="41">
        <v>3.3535369770279071</v>
      </c>
      <c r="CC102" s="41">
        <v>4.6681080249106186</v>
      </c>
      <c r="CD102" s="82">
        <v>0.71839318180562417</v>
      </c>
      <c r="CE102" s="41">
        <v>57.492027241243676</v>
      </c>
      <c r="CF102" s="41">
        <v>4.7871394727989014E-2</v>
      </c>
      <c r="CG102" s="41">
        <v>0</v>
      </c>
      <c r="CH102" s="41">
        <v>4.7871394727989014E-2</v>
      </c>
      <c r="CI102" s="41">
        <v>2.3935470859898491E-3</v>
      </c>
      <c r="CJ102" s="41">
        <v>0</v>
      </c>
      <c r="CK102" s="41">
        <v>2.3935470859898491E-3</v>
      </c>
      <c r="CL102" s="41"/>
      <c r="CM102" s="41">
        <v>0</v>
      </c>
      <c r="CN102" s="41"/>
      <c r="CO102" s="41">
        <v>0</v>
      </c>
      <c r="CP102" s="41">
        <v>0</v>
      </c>
      <c r="CQ102" s="41">
        <v>0</v>
      </c>
      <c r="CR102" s="41">
        <v>0</v>
      </c>
      <c r="CS102" s="41">
        <v>0</v>
      </c>
      <c r="CT102" s="41">
        <v>0</v>
      </c>
      <c r="CU102" s="41">
        <v>0</v>
      </c>
      <c r="CV102" s="41">
        <v>9999</v>
      </c>
      <c r="CW102" s="74">
        <v>9999</v>
      </c>
    </row>
    <row r="103" spans="1:101" s="21" customFormat="1">
      <c r="A103" s="21" t="s">
        <v>501</v>
      </c>
      <c r="B103" s="21" t="s">
        <v>536</v>
      </c>
      <c r="C103" s="41">
        <v>20</v>
      </c>
      <c r="D103" s="41">
        <v>0.99766994119147334</v>
      </c>
      <c r="E103" s="41">
        <v>0</v>
      </c>
      <c r="F103" s="41">
        <v>1.0198403843290618</v>
      </c>
      <c r="G103" s="41">
        <v>0</v>
      </c>
      <c r="H103" s="41">
        <v>0</v>
      </c>
      <c r="I103" s="41" t="s">
        <v>593</v>
      </c>
      <c r="J103" s="41"/>
      <c r="K103" s="41"/>
      <c r="L103" s="41">
        <v>1.0722909722868479</v>
      </c>
      <c r="M103" s="41">
        <v>2.0157608704905654E-4</v>
      </c>
      <c r="N103" s="41">
        <v>2.0012120124823814E-4</v>
      </c>
      <c r="O103" s="41">
        <v>0</v>
      </c>
      <c r="P103" s="41">
        <v>0</v>
      </c>
      <c r="Q103" s="41">
        <v>0</v>
      </c>
      <c r="R103" s="41">
        <v>0.20336979617520431</v>
      </c>
      <c r="S103" s="41">
        <v>0.46995666658951163</v>
      </c>
      <c r="T103" s="41">
        <v>0</v>
      </c>
      <c r="U103" s="41">
        <v>0.41730954915627699</v>
      </c>
      <c r="V103" s="41" t="s">
        <v>225</v>
      </c>
      <c r="W103" s="41" t="s">
        <v>225</v>
      </c>
      <c r="X103" s="41" t="s">
        <v>225</v>
      </c>
      <c r="Y103" s="41" t="s">
        <v>225</v>
      </c>
      <c r="Z103" s="41">
        <v>0</v>
      </c>
      <c r="AA103" s="41">
        <v>0</v>
      </c>
      <c r="AB103" s="41">
        <v>0</v>
      </c>
      <c r="AC103" s="41">
        <v>0</v>
      </c>
      <c r="AD103" s="41">
        <v>0</v>
      </c>
      <c r="AE103" s="41">
        <v>0</v>
      </c>
      <c r="AF103" s="41">
        <v>0</v>
      </c>
      <c r="AG103" s="41">
        <v>0</v>
      </c>
      <c r="AH103" s="41">
        <v>0.20336979617520431</v>
      </c>
      <c r="AI103" s="41">
        <v>0.46995666658951163</v>
      </c>
      <c r="AJ103" s="41">
        <v>0</v>
      </c>
      <c r="AK103" s="41">
        <v>0.41730954915627699</v>
      </c>
      <c r="AL103" s="41">
        <v>1.090636011920993</v>
      </c>
      <c r="AM103" s="41">
        <v>0.55808291777412489</v>
      </c>
      <c r="AN103" s="41">
        <v>7.122660496479559E-2</v>
      </c>
      <c r="AO103" s="41">
        <v>0</v>
      </c>
      <c r="AP103" s="41">
        <v>0</v>
      </c>
      <c r="AQ103" s="41">
        <v>0.62930952273892049</v>
      </c>
      <c r="AR103" s="41">
        <v>0.20336979617520431</v>
      </c>
      <c r="AS103" s="74">
        <v>3.0944099594650059</v>
      </c>
      <c r="AT103" s="41">
        <v>0.55808291777412489</v>
      </c>
      <c r="AU103" s="41">
        <v>8.4311085438825845E-2</v>
      </c>
      <c r="AV103" s="41">
        <v>0</v>
      </c>
      <c r="AW103" s="41">
        <v>0</v>
      </c>
      <c r="AX103" s="41">
        <v>0.6423940032129507</v>
      </c>
      <c r="AY103" s="41">
        <v>0.46995666658951163</v>
      </c>
      <c r="AZ103" s="74">
        <v>1.3669217799905289</v>
      </c>
      <c r="BA103" s="41">
        <v>0.55808291777412489</v>
      </c>
      <c r="BB103" s="41">
        <v>0.15553769040362142</v>
      </c>
      <c r="BC103" s="41">
        <v>0</v>
      </c>
      <c r="BD103" s="41">
        <v>0</v>
      </c>
      <c r="BE103" s="41">
        <v>0.71362060817774631</v>
      </c>
      <c r="BF103" s="41">
        <v>0.67332646276471597</v>
      </c>
      <c r="BG103" s="41">
        <v>35.531217883506748</v>
      </c>
      <c r="BH103" s="74">
        <v>1.0598434008483497</v>
      </c>
      <c r="BI103" s="41">
        <v>13.955452347634733</v>
      </c>
      <c r="BJ103" s="41">
        <v>32.248927763063904</v>
      </c>
      <c r="BK103" s="41">
        <v>0</v>
      </c>
      <c r="BL103" s="41">
        <v>28.63622640623668</v>
      </c>
      <c r="BM103" s="41">
        <v>74.840606516935324</v>
      </c>
      <c r="BN103" s="41">
        <v>0.55808291777412489</v>
      </c>
      <c r="BO103" s="41">
        <v>0</v>
      </c>
      <c r="BP103" s="41">
        <v>0.15553769040362142</v>
      </c>
      <c r="BQ103" s="41">
        <v>0</v>
      </c>
      <c r="BR103" s="41">
        <v>0</v>
      </c>
      <c r="BS103" s="41">
        <v>0</v>
      </c>
      <c r="BT103" s="41">
        <v>0</v>
      </c>
      <c r="BU103" s="41">
        <v>0</v>
      </c>
      <c r="BV103" s="41">
        <v>0</v>
      </c>
      <c r="BW103" s="41">
        <v>0</v>
      </c>
      <c r="BX103" s="41">
        <v>1.090636011920993</v>
      </c>
      <c r="BY103" s="41"/>
      <c r="BZ103" s="41">
        <v>0</v>
      </c>
      <c r="CA103" s="41">
        <v>0</v>
      </c>
      <c r="CB103" s="41">
        <v>0.71362060817774631</v>
      </c>
      <c r="CC103" s="41">
        <v>1.090636011920993</v>
      </c>
      <c r="CD103" s="82">
        <v>0.65431601412171403</v>
      </c>
      <c r="CE103" s="41">
        <v>64.167444289743429</v>
      </c>
      <c r="CF103" s="41">
        <v>1.0186860635239135E-2</v>
      </c>
      <c r="CG103" s="41">
        <v>0</v>
      </c>
      <c r="CH103" s="41">
        <v>1.0186860635239135E-2</v>
      </c>
      <c r="CI103" s="41">
        <v>5.0933821183625255E-4</v>
      </c>
      <c r="CJ103" s="41">
        <v>0</v>
      </c>
      <c r="CK103" s="41">
        <v>5.0933821183625255E-4</v>
      </c>
      <c r="CL103" s="41"/>
      <c r="CM103" s="41">
        <v>0</v>
      </c>
      <c r="CN103" s="41"/>
      <c r="CO103" s="41">
        <v>0</v>
      </c>
      <c r="CP103" s="41">
        <v>0</v>
      </c>
      <c r="CQ103" s="41">
        <v>0</v>
      </c>
      <c r="CR103" s="41">
        <v>0</v>
      </c>
      <c r="CS103" s="41">
        <v>0</v>
      </c>
      <c r="CT103" s="41">
        <v>0</v>
      </c>
      <c r="CU103" s="41">
        <v>0</v>
      </c>
      <c r="CV103" s="41">
        <v>9999</v>
      </c>
      <c r="CW103" s="74">
        <v>9999</v>
      </c>
    </row>
    <row r="104" spans="1:101" s="21" customFormat="1">
      <c r="A104" s="21" t="s">
        <v>503</v>
      </c>
      <c r="B104" s="21" t="s">
        <v>537</v>
      </c>
      <c r="C104" s="41">
        <v>20</v>
      </c>
      <c r="D104" s="41">
        <v>3.5498839171974521</v>
      </c>
      <c r="E104" s="41">
        <v>0</v>
      </c>
      <c r="F104" s="41">
        <v>4.1758888888888883</v>
      </c>
      <c r="G104" s="41">
        <v>0</v>
      </c>
      <c r="H104" s="41">
        <v>0</v>
      </c>
      <c r="I104" s="41" t="s">
        <v>788</v>
      </c>
      <c r="J104" s="41"/>
      <c r="K104" s="41"/>
      <c r="L104" s="41">
        <v>3.8103791655383614</v>
      </c>
      <c r="M104" s="41">
        <v>4.6205562251048609E-4</v>
      </c>
      <c r="N104" s="41">
        <v>4.5872071223308205E-4</v>
      </c>
      <c r="O104" s="41">
        <v>0</v>
      </c>
      <c r="P104" s="41">
        <v>0</v>
      </c>
      <c r="Q104" s="41">
        <v>0</v>
      </c>
      <c r="R104" s="41">
        <v>0.8327280280652376</v>
      </c>
      <c r="S104" s="41">
        <v>1.924307815640673</v>
      </c>
      <c r="T104" s="41">
        <v>0</v>
      </c>
      <c r="U104" s="41">
        <v>1.7087363241605549</v>
      </c>
      <c r="V104" s="41" t="s">
        <v>225</v>
      </c>
      <c r="W104" s="41" t="s">
        <v>225</v>
      </c>
      <c r="X104" s="41" t="s">
        <v>225</v>
      </c>
      <c r="Y104" s="41" t="s">
        <v>225</v>
      </c>
      <c r="Z104" s="41">
        <v>0</v>
      </c>
      <c r="AA104" s="41">
        <v>0</v>
      </c>
      <c r="AB104" s="41">
        <v>0</v>
      </c>
      <c r="AC104" s="41">
        <v>0</v>
      </c>
      <c r="AD104" s="41">
        <v>0</v>
      </c>
      <c r="AE104" s="41">
        <v>0</v>
      </c>
      <c r="AF104" s="41">
        <v>0</v>
      </c>
      <c r="AG104" s="41">
        <v>0</v>
      </c>
      <c r="AH104" s="41">
        <v>0.8327280280652376</v>
      </c>
      <c r="AI104" s="41">
        <v>1.924307815640673</v>
      </c>
      <c r="AJ104" s="41">
        <v>0</v>
      </c>
      <c r="AK104" s="41">
        <v>1.7087363241605549</v>
      </c>
      <c r="AL104" s="41">
        <v>4.465772167866465</v>
      </c>
      <c r="AM104" s="41">
        <v>1.9212217137733321</v>
      </c>
      <c r="AN104" s="41">
        <v>0.16326665418556224</v>
      </c>
      <c r="AO104" s="41">
        <v>0</v>
      </c>
      <c r="AP104" s="41">
        <v>0</v>
      </c>
      <c r="AQ104" s="41">
        <v>2.0844883679588944</v>
      </c>
      <c r="AR104" s="41">
        <v>0.8327280280652376</v>
      </c>
      <c r="AS104" s="74">
        <v>2.503204284839553</v>
      </c>
      <c r="AT104" s="41">
        <v>1.9212217137733321</v>
      </c>
      <c r="AU104" s="41">
        <v>0.19325908959375143</v>
      </c>
      <c r="AV104" s="41">
        <v>0</v>
      </c>
      <c r="AW104" s="41">
        <v>0</v>
      </c>
      <c r="AX104" s="41">
        <v>2.1144808033670834</v>
      </c>
      <c r="AY104" s="41">
        <v>1.924307815640673</v>
      </c>
      <c r="AZ104" s="74">
        <v>1.0988266981928225</v>
      </c>
      <c r="BA104" s="41">
        <v>1.9212217137733321</v>
      </c>
      <c r="BB104" s="41">
        <v>0.35652574377931368</v>
      </c>
      <c r="BC104" s="41">
        <v>0</v>
      </c>
      <c r="BD104" s="41">
        <v>0</v>
      </c>
      <c r="BE104" s="41">
        <v>2.2777474575526457</v>
      </c>
      <c r="BF104" s="41">
        <v>2.7570358437059106</v>
      </c>
      <c r="BG104" s="41">
        <v>46.355947048958441</v>
      </c>
      <c r="BH104" s="82">
        <v>0.82615808668304358</v>
      </c>
      <c r="BI104" s="41">
        <v>16.080705670164065</v>
      </c>
      <c r="BJ104" s="41">
        <v>37.160064942223563</v>
      </c>
      <c r="BK104" s="41">
        <v>0</v>
      </c>
      <c r="BL104" s="41">
        <v>32.997191124436704</v>
      </c>
      <c r="BM104" s="41">
        <v>86.237961736824317</v>
      </c>
      <c r="BN104" s="41">
        <v>1.9212217137733321</v>
      </c>
      <c r="BO104" s="41">
        <v>0</v>
      </c>
      <c r="BP104" s="41">
        <v>0.35652574377931368</v>
      </c>
      <c r="BQ104" s="41">
        <v>0</v>
      </c>
      <c r="BR104" s="41">
        <v>0</v>
      </c>
      <c r="BS104" s="41">
        <v>0</v>
      </c>
      <c r="BT104" s="41">
        <v>0</v>
      </c>
      <c r="BU104" s="41">
        <v>0</v>
      </c>
      <c r="BV104" s="41">
        <v>0</v>
      </c>
      <c r="BW104" s="41">
        <v>0</v>
      </c>
      <c r="BX104" s="41">
        <v>4.465772167866465</v>
      </c>
      <c r="BY104" s="41"/>
      <c r="BZ104" s="41">
        <v>0</v>
      </c>
      <c r="CA104" s="41">
        <v>0</v>
      </c>
      <c r="CB104" s="41">
        <v>2.2777474575526457</v>
      </c>
      <c r="CC104" s="41">
        <v>4.465772167866465</v>
      </c>
      <c r="CD104" s="82">
        <v>0.51004560285054712</v>
      </c>
      <c r="CE104" s="41">
        <v>79.353138173395138</v>
      </c>
      <c r="CF104" s="41">
        <v>3.6198948192019291E-2</v>
      </c>
      <c r="CG104" s="41">
        <v>0</v>
      </c>
      <c r="CH104" s="41">
        <v>3.6198948192019291E-2</v>
      </c>
      <c r="CI104" s="41">
        <v>1.8099301036307214E-3</v>
      </c>
      <c r="CJ104" s="41">
        <v>0</v>
      </c>
      <c r="CK104" s="41">
        <v>1.8099301036307214E-3</v>
      </c>
      <c r="CL104" s="41"/>
      <c r="CM104" s="41">
        <v>0</v>
      </c>
      <c r="CN104" s="41"/>
      <c r="CO104" s="41">
        <v>0</v>
      </c>
      <c r="CP104" s="41">
        <v>0</v>
      </c>
      <c r="CQ104" s="41">
        <v>0</v>
      </c>
      <c r="CR104" s="41">
        <v>0</v>
      </c>
      <c r="CS104" s="41">
        <v>0</v>
      </c>
      <c r="CT104" s="41">
        <v>0</v>
      </c>
      <c r="CU104" s="41">
        <v>0</v>
      </c>
      <c r="CV104" s="41">
        <v>9999</v>
      </c>
      <c r="CW104" s="74">
        <v>9999</v>
      </c>
    </row>
    <row r="105" spans="1:101" s="21" customFormat="1">
      <c r="A105" s="21" t="s">
        <v>498</v>
      </c>
      <c r="B105" s="21" t="s">
        <v>538</v>
      </c>
      <c r="C105" s="41">
        <v>20</v>
      </c>
      <c r="D105" s="41">
        <v>1.5821021709189744</v>
      </c>
      <c r="E105" s="41">
        <v>0</v>
      </c>
      <c r="F105" s="41">
        <v>1.8610982867978827</v>
      </c>
      <c r="G105" s="41">
        <v>0</v>
      </c>
      <c r="H105" s="41">
        <v>0</v>
      </c>
      <c r="I105" s="41" t="s">
        <v>788</v>
      </c>
      <c r="J105" s="41"/>
      <c r="K105" s="41"/>
      <c r="L105" s="41">
        <v>1.6981989525398216</v>
      </c>
      <c r="M105" s="41">
        <v>2.0592763608909224E-4</v>
      </c>
      <c r="N105" s="41">
        <v>2.0444134275872714E-4</v>
      </c>
      <c r="O105" s="41">
        <v>0</v>
      </c>
      <c r="P105" s="41">
        <v>0</v>
      </c>
      <c r="Q105" s="41">
        <v>0</v>
      </c>
      <c r="R105" s="41">
        <v>0.37112785987300473</v>
      </c>
      <c r="S105" s="41">
        <v>0.85762003593767655</v>
      </c>
      <c r="T105" s="41">
        <v>0</v>
      </c>
      <c r="U105" s="41">
        <v>0.76154474654393445</v>
      </c>
      <c r="V105" s="41" t="s">
        <v>225</v>
      </c>
      <c r="W105" s="41" t="s">
        <v>225</v>
      </c>
      <c r="X105" s="41" t="s">
        <v>225</v>
      </c>
      <c r="Y105" s="41" t="s">
        <v>225</v>
      </c>
      <c r="Z105" s="41">
        <v>0</v>
      </c>
      <c r="AA105" s="41">
        <v>0</v>
      </c>
      <c r="AB105" s="41">
        <v>0</v>
      </c>
      <c r="AC105" s="41">
        <v>0</v>
      </c>
      <c r="AD105" s="41">
        <v>0</v>
      </c>
      <c r="AE105" s="41">
        <v>0</v>
      </c>
      <c r="AF105" s="41">
        <v>0</v>
      </c>
      <c r="AG105" s="41">
        <v>0</v>
      </c>
      <c r="AH105" s="41">
        <v>0.37112785987300473</v>
      </c>
      <c r="AI105" s="41">
        <v>0.85762003593767655</v>
      </c>
      <c r="AJ105" s="41">
        <v>0</v>
      </c>
      <c r="AK105" s="41">
        <v>0.76154474654393445</v>
      </c>
      <c r="AL105" s="41">
        <v>1.9902926423546157</v>
      </c>
      <c r="AM105" s="41">
        <v>0.85624463083207736</v>
      </c>
      <c r="AN105" s="41">
        <v>7.2764218225361207E-2</v>
      </c>
      <c r="AO105" s="41">
        <v>0</v>
      </c>
      <c r="AP105" s="41">
        <v>0</v>
      </c>
      <c r="AQ105" s="41">
        <v>0.92900884905743852</v>
      </c>
      <c r="AR105" s="41">
        <v>0.37112785987300473</v>
      </c>
      <c r="AS105" s="74">
        <v>2.5032042848395526</v>
      </c>
      <c r="AT105" s="41">
        <v>0.85624463083207736</v>
      </c>
      <c r="AU105" s="41">
        <v>8.6131161561329425E-2</v>
      </c>
      <c r="AV105" s="41">
        <v>0</v>
      </c>
      <c r="AW105" s="41">
        <v>0</v>
      </c>
      <c r="AX105" s="41">
        <v>0.94237579239340674</v>
      </c>
      <c r="AY105" s="41">
        <v>0.85762003593767655</v>
      </c>
      <c r="AZ105" s="74">
        <v>1.0988266981928223</v>
      </c>
      <c r="BA105" s="41">
        <v>0.85624463083207736</v>
      </c>
      <c r="BB105" s="41">
        <v>0.15889537978669063</v>
      </c>
      <c r="BC105" s="41">
        <v>0</v>
      </c>
      <c r="BD105" s="41">
        <v>0</v>
      </c>
      <c r="BE105" s="41">
        <v>1.015140010618768</v>
      </c>
      <c r="BF105" s="41">
        <v>1.2287478958106812</v>
      </c>
      <c r="BG105" s="41">
        <v>46.355947048958441</v>
      </c>
      <c r="BH105" s="82">
        <v>0.82615808668304347</v>
      </c>
      <c r="BI105" s="41">
        <v>16.080705670164065</v>
      </c>
      <c r="BJ105" s="41">
        <v>37.16006494222357</v>
      </c>
      <c r="BK105" s="41">
        <v>0</v>
      </c>
      <c r="BL105" s="41">
        <v>32.997191124436711</v>
      </c>
      <c r="BM105" s="41">
        <v>86.237961736824346</v>
      </c>
      <c r="BN105" s="41">
        <v>0.85624463083207736</v>
      </c>
      <c r="BO105" s="41">
        <v>0</v>
      </c>
      <c r="BP105" s="41">
        <v>0.15889537978669063</v>
      </c>
      <c r="BQ105" s="41">
        <v>0</v>
      </c>
      <c r="BR105" s="41">
        <v>0</v>
      </c>
      <c r="BS105" s="41">
        <v>0</v>
      </c>
      <c r="BT105" s="41">
        <v>0</v>
      </c>
      <c r="BU105" s="41">
        <v>0</v>
      </c>
      <c r="BV105" s="41">
        <v>0</v>
      </c>
      <c r="BW105" s="41">
        <v>0</v>
      </c>
      <c r="BX105" s="41">
        <v>1.9902926423546157</v>
      </c>
      <c r="BY105" s="41"/>
      <c r="BZ105" s="41">
        <v>0</v>
      </c>
      <c r="CA105" s="41">
        <v>0</v>
      </c>
      <c r="CB105" s="41">
        <v>1.015140010618768</v>
      </c>
      <c r="CC105" s="41">
        <v>1.9902926423546157</v>
      </c>
      <c r="CD105" s="82">
        <v>0.51004560285054701</v>
      </c>
      <c r="CE105" s="41">
        <v>79.353138173395152</v>
      </c>
      <c r="CF105" s="41">
        <v>1.6133044306640535E-2</v>
      </c>
      <c r="CG105" s="41">
        <v>0</v>
      </c>
      <c r="CH105" s="41">
        <v>1.6133044306640535E-2</v>
      </c>
      <c r="CI105" s="41">
        <v>8.0664450245641504E-4</v>
      </c>
      <c r="CJ105" s="41">
        <v>0</v>
      </c>
      <c r="CK105" s="41">
        <v>8.0664450245641504E-4</v>
      </c>
      <c r="CL105" s="41"/>
      <c r="CM105" s="41">
        <v>0</v>
      </c>
      <c r="CN105" s="41"/>
      <c r="CO105" s="41">
        <v>0</v>
      </c>
      <c r="CP105" s="41">
        <v>0</v>
      </c>
      <c r="CQ105" s="41">
        <v>0</v>
      </c>
      <c r="CR105" s="41">
        <v>0</v>
      </c>
      <c r="CS105" s="41">
        <v>0</v>
      </c>
      <c r="CT105" s="41">
        <v>0</v>
      </c>
      <c r="CU105" s="41">
        <v>0</v>
      </c>
      <c r="CV105" s="41">
        <v>9999</v>
      </c>
      <c r="CW105" s="74">
        <v>9999</v>
      </c>
    </row>
    <row r="106" spans="1:101" s="21" customFormat="1">
      <c r="A106" s="21" t="s">
        <v>496</v>
      </c>
      <c r="B106" s="21" t="s">
        <v>539</v>
      </c>
      <c r="C106" s="41">
        <v>20</v>
      </c>
      <c r="D106" s="41">
        <v>3.0355560611210284</v>
      </c>
      <c r="E106" s="41">
        <v>0</v>
      </c>
      <c r="F106" s="41">
        <v>2.3056411859411101</v>
      </c>
      <c r="G106" s="41">
        <v>0</v>
      </c>
      <c r="H106" s="41">
        <v>0</v>
      </c>
      <c r="I106" s="41" t="s">
        <v>593</v>
      </c>
      <c r="J106" s="41"/>
      <c r="K106" s="41"/>
      <c r="L106" s="41">
        <v>3.262601413372642</v>
      </c>
      <c r="M106" s="41">
        <v>6.1332459519434222E-4</v>
      </c>
      <c r="N106" s="41">
        <v>6.0889789330770532E-4</v>
      </c>
      <c r="O106" s="41">
        <v>0</v>
      </c>
      <c r="P106" s="41">
        <v>0</v>
      </c>
      <c r="Q106" s="41">
        <v>0</v>
      </c>
      <c r="R106" s="41">
        <v>0.45977565238944812</v>
      </c>
      <c r="S106" s="41">
        <v>1.0624716011900484</v>
      </c>
      <c r="T106" s="41">
        <v>0</v>
      </c>
      <c r="U106" s="41">
        <v>0.9434477184919714</v>
      </c>
      <c r="V106" s="41" t="s">
        <v>225</v>
      </c>
      <c r="W106" s="41" t="s">
        <v>225</v>
      </c>
      <c r="X106" s="41" t="s">
        <v>225</v>
      </c>
      <c r="Y106" s="41" t="s">
        <v>225</v>
      </c>
      <c r="Z106" s="41">
        <v>0</v>
      </c>
      <c r="AA106" s="41">
        <v>0</v>
      </c>
      <c r="AB106" s="41">
        <v>0</v>
      </c>
      <c r="AC106" s="41">
        <v>0</v>
      </c>
      <c r="AD106" s="41">
        <v>0</v>
      </c>
      <c r="AE106" s="41">
        <v>0</v>
      </c>
      <c r="AF106" s="41">
        <v>0</v>
      </c>
      <c r="AG106" s="41">
        <v>0</v>
      </c>
      <c r="AH106" s="41">
        <v>0.45977565238944812</v>
      </c>
      <c r="AI106" s="41">
        <v>1.0624716011900484</v>
      </c>
      <c r="AJ106" s="41">
        <v>0</v>
      </c>
      <c r="AK106" s="41">
        <v>0.9434477184919714</v>
      </c>
      <c r="AL106" s="41">
        <v>2.4656949720714678</v>
      </c>
      <c r="AM106" s="41">
        <v>1.6980485366073808</v>
      </c>
      <c r="AN106" s="41">
        <v>0.21671731650624401</v>
      </c>
      <c r="AO106" s="41">
        <v>0</v>
      </c>
      <c r="AP106" s="41">
        <v>0</v>
      </c>
      <c r="AQ106" s="41">
        <v>1.9147658531136247</v>
      </c>
      <c r="AR106" s="41">
        <v>0.45977565238944812</v>
      </c>
      <c r="AS106" s="74">
        <v>4.1645655727148911</v>
      </c>
      <c r="AT106" s="41">
        <v>1.6980485366073808</v>
      </c>
      <c r="AU106" s="41">
        <v>0.25652875350526588</v>
      </c>
      <c r="AV106" s="41">
        <v>0</v>
      </c>
      <c r="AW106" s="41">
        <v>0</v>
      </c>
      <c r="AX106" s="41">
        <v>1.9545772901126466</v>
      </c>
      <c r="AY106" s="41">
        <v>1.0624716011900484</v>
      </c>
      <c r="AZ106" s="74">
        <v>1.8396513261374445</v>
      </c>
      <c r="BA106" s="41">
        <v>1.6980485366073808</v>
      </c>
      <c r="BB106" s="41">
        <v>0.47324607001150987</v>
      </c>
      <c r="BC106" s="41">
        <v>0</v>
      </c>
      <c r="BD106" s="41">
        <v>0</v>
      </c>
      <c r="BE106" s="41">
        <v>2.1712946066188907</v>
      </c>
      <c r="BF106" s="41">
        <v>1.5222472535794964</v>
      </c>
      <c r="BG106" s="41">
        <v>23.658220359791059</v>
      </c>
      <c r="BH106" s="74">
        <v>1.4263744615161489</v>
      </c>
      <c r="BI106" s="41">
        <v>10.369362657245546</v>
      </c>
      <c r="BJ106" s="41">
        <v>23.962019929737401</v>
      </c>
      <c r="BK106" s="41">
        <v>0</v>
      </c>
      <c r="BL106" s="41">
        <v>21.277663335046743</v>
      </c>
      <c r="BM106" s="41">
        <v>55.609045922029686</v>
      </c>
      <c r="BN106" s="41">
        <v>1.6980485366073808</v>
      </c>
      <c r="BO106" s="41">
        <v>0</v>
      </c>
      <c r="BP106" s="41">
        <v>0.47324607001150987</v>
      </c>
      <c r="BQ106" s="41">
        <v>0</v>
      </c>
      <c r="BR106" s="41">
        <v>0</v>
      </c>
      <c r="BS106" s="41">
        <v>0</v>
      </c>
      <c r="BT106" s="41">
        <v>0</v>
      </c>
      <c r="BU106" s="41">
        <v>0</v>
      </c>
      <c r="BV106" s="41">
        <v>0</v>
      </c>
      <c r="BW106" s="41">
        <v>0</v>
      </c>
      <c r="BX106" s="41">
        <v>2.4656949720714678</v>
      </c>
      <c r="BY106" s="41"/>
      <c r="BZ106" s="41">
        <v>0</v>
      </c>
      <c r="CA106" s="41">
        <v>0</v>
      </c>
      <c r="CB106" s="41">
        <v>2.1712946066188907</v>
      </c>
      <c r="CC106" s="41">
        <v>2.4656949720714678</v>
      </c>
      <c r="CD106" s="82">
        <v>0.88060146579881016</v>
      </c>
      <c r="CE106" s="41">
        <v>44.935883694837806</v>
      </c>
      <c r="CF106" s="41">
        <v>3.0995006733555219E-2</v>
      </c>
      <c r="CG106" s="41">
        <v>0</v>
      </c>
      <c r="CH106" s="41">
        <v>3.0995006733555219E-2</v>
      </c>
      <c r="CI106" s="41">
        <v>1.5497356713520048E-3</v>
      </c>
      <c r="CJ106" s="41">
        <v>0</v>
      </c>
      <c r="CK106" s="41">
        <v>1.5497356713520048E-3</v>
      </c>
      <c r="CL106" s="41"/>
      <c r="CM106" s="41">
        <v>0</v>
      </c>
      <c r="CN106" s="41"/>
      <c r="CO106" s="41">
        <v>0</v>
      </c>
      <c r="CP106" s="41">
        <v>0</v>
      </c>
      <c r="CQ106" s="41">
        <v>0</v>
      </c>
      <c r="CR106" s="41">
        <v>0</v>
      </c>
      <c r="CS106" s="41">
        <v>0</v>
      </c>
      <c r="CT106" s="41">
        <v>0</v>
      </c>
      <c r="CU106" s="41">
        <v>0</v>
      </c>
      <c r="CV106" s="41">
        <v>9999</v>
      </c>
      <c r="CW106" s="74">
        <v>9999</v>
      </c>
    </row>
    <row r="107" spans="1:101" s="21" customFormat="1">
      <c r="A107" s="21" t="s">
        <v>502</v>
      </c>
      <c r="B107" s="21" t="s">
        <v>540</v>
      </c>
      <c r="C107" s="41">
        <v>20</v>
      </c>
      <c r="D107" s="41">
        <v>2.8309974840281931</v>
      </c>
      <c r="E107" s="41">
        <v>0</v>
      </c>
      <c r="F107" s="41">
        <v>2.1502697578448111</v>
      </c>
      <c r="G107" s="41">
        <v>0</v>
      </c>
      <c r="H107" s="41">
        <v>0</v>
      </c>
      <c r="I107" s="41" t="s">
        <v>593</v>
      </c>
      <c r="J107" s="41"/>
      <c r="K107" s="41"/>
      <c r="L107" s="41">
        <v>3.0427428143869548</v>
      </c>
      <c r="M107" s="41">
        <v>5.7199417534281051E-4</v>
      </c>
      <c r="N107" s="41">
        <v>5.6786577789230068E-4</v>
      </c>
      <c r="O107" s="41">
        <v>0</v>
      </c>
      <c r="P107" s="41">
        <v>0</v>
      </c>
      <c r="Q107" s="41">
        <v>0</v>
      </c>
      <c r="R107" s="41">
        <v>0.42879251409748642</v>
      </c>
      <c r="S107" s="41">
        <v>0.99087428110605691</v>
      </c>
      <c r="T107" s="41">
        <v>0</v>
      </c>
      <c r="U107" s="41">
        <v>0.8798711219902654</v>
      </c>
      <c r="V107" s="41" t="s">
        <v>225</v>
      </c>
      <c r="W107" s="41" t="s">
        <v>225</v>
      </c>
      <c r="X107" s="41" t="s">
        <v>225</v>
      </c>
      <c r="Y107" s="41" t="s">
        <v>225</v>
      </c>
      <c r="Z107" s="41">
        <v>0</v>
      </c>
      <c r="AA107" s="41">
        <v>0</v>
      </c>
      <c r="AB107" s="41">
        <v>0</v>
      </c>
      <c r="AC107" s="41">
        <v>0</v>
      </c>
      <c r="AD107" s="41">
        <v>0</v>
      </c>
      <c r="AE107" s="41">
        <v>0</v>
      </c>
      <c r="AF107" s="41">
        <v>0</v>
      </c>
      <c r="AG107" s="41">
        <v>0</v>
      </c>
      <c r="AH107" s="41">
        <v>0.42879251409748642</v>
      </c>
      <c r="AI107" s="41">
        <v>0.99087428110605691</v>
      </c>
      <c r="AJ107" s="41">
        <v>0</v>
      </c>
      <c r="AK107" s="41">
        <v>0.8798711219902654</v>
      </c>
      <c r="AL107" s="41">
        <v>2.2995379171938088</v>
      </c>
      <c r="AM107" s="41">
        <v>1.5836212667796896</v>
      </c>
      <c r="AN107" s="41">
        <v>0.20211327526856601</v>
      </c>
      <c r="AO107" s="41">
        <v>0</v>
      </c>
      <c r="AP107" s="41">
        <v>0</v>
      </c>
      <c r="AQ107" s="41">
        <v>1.7857345420482555</v>
      </c>
      <c r="AR107" s="41">
        <v>0.42879251409748642</v>
      </c>
      <c r="AS107" s="74">
        <v>4.1645655727148885</v>
      </c>
      <c r="AT107" s="41">
        <v>1.5836212667796896</v>
      </c>
      <c r="AU107" s="41">
        <v>0.23924191849255433</v>
      </c>
      <c r="AV107" s="41">
        <v>0</v>
      </c>
      <c r="AW107" s="41">
        <v>0</v>
      </c>
      <c r="AX107" s="41">
        <v>1.8228631852722439</v>
      </c>
      <c r="AY107" s="41">
        <v>0.99087428110605691</v>
      </c>
      <c r="AZ107" s="74">
        <v>1.8396513261374439</v>
      </c>
      <c r="BA107" s="41">
        <v>1.5836212667796896</v>
      </c>
      <c r="BB107" s="41">
        <v>0.44135519376112031</v>
      </c>
      <c r="BC107" s="41">
        <v>0</v>
      </c>
      <c r="BD107" s="41">
        <v>0</v>
      </c>
      <c r="BE107" s="41">
        <v>2.02497646054081</v>
      </c>
      <c r="BF107" s="41">
        <v>1.4196667952035433</v>
      </c>
      <c r="BG107" s="41">
        <v>23.658220359791063</v>
      </c>
      <c r="BH107" s="74">
        <v>1.4263744615161482</v>
      </c>
      <c r="BI107" s="41">
        <v>10.369362657245548</v>
      </c>
      <c r="BJ107" s="41">
        <v>23.962019929737398</v>
      </c>
      <c r="BK107" s="41">
        <v>0</v>
      </c>
      <c r="BL107" s="41">
        <v>21.277663335046739</v>
      </c>
      <c r="BM107" s="41">
        <v>55.609045922029686</v>
      </c>
      <c r="BN107" s="41">
        <v>1.5836212667796896</v>
      </c>
      <c r="BO107" s="41">
        <v>0</v>
      </c>
      <c r="BP107" s="41">
        <v>0.44135519376112031</v>
      </c>
      <c r="BQ107" s="41">
        <v>0</v>
      </c>
      <c r="BR107" s="41">
        <v>0</v>
      </c>
      <c r="BS107" s="41">
        <v>0</v>
      </c>
      <c r="BT107" s="41">
        <v>0</v>
      </c>
      <c r="BU107" s="41">
        <v>0</v>
      </c>
      <c r="BV107" s="41">
        <v>0</v>
      </c>
      <c r="BW107" s="41">
        <v>0</v>
      </c>
      <c r="BX107" s="41">
        <v>2.2995379171938088</v>
      </c>
      <c r="BY107" s="41"/>
      <c r="BZ107" s="41">
        <v>0</v>
      </c>
      <c r="CA107" s="41">
        <v>0</v>
      </c>
      <c r="CB107" s="41">
        <v>2.02497646054081</v>
      </c>
      <c r="CC107" s="41">
        <v>2.2995379171938088</v>
      </c>
      <c r="CD107" s="82">
        <v>0.88060146579880971</v>
      </c>
      <c r="CE107" s="41">
        <v>44.935883694837806</v>
      </c>
      <c r="CF107" s="41">
        <v>2.8906330277994257E-2</v>
      </c>
      <c r="CG107" s="41">
        <v>0</v>
      </c>
      <c r="CH107" s="41">
        <v>2.8906330277994257E-2</v>
      </c>
      <c r="CI107" s="41">
        <v>1.4453028368338035E-3</v>
      </c>
      <c r="CJ107" s="41">
        <v>0</v>
      </c>
      <c r="CK107" s="41">
        <v>1.4453028368338035E-3</v>
      </c>
      <c r="CL107" s="41"/>
      <c r="CM107" s="41">
        <v>0</v>
      </c>
      <c r="CN107" s="41"/>
      <c r="CO107" s="41">
        <v>0</v>
      </c>
      <c r="CP107" s="41">
        <v>0</v>
      </c>
      <c r="CQ107" s="41">
        <v>0</v>
      </c>
      <c r="CR107" s="41">
        <v>0</v>
      </c>
      <c r="CS107" s="41">
        <v>0</v>
      </c>
      <c r="CT107" s="41">
        <v>0</v>
      </c>
      <c r="CU107" s="41">
        <v>0</v>
      </c>
      <c r="CV107" s="41">
        <v>9999</v>
      </c>
      <c r="CW107" s="74">
        <v>9999</v>
      </c>
    </row>
    <row r="108" spans="1:101" s="21" customFormat="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row>
    <row r="109" spans="1:101" s="21" customFormat="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row>
    <row r="110" spans="1:101" s="21" customFormat="1" ht="13.5" thickBot="1">
      <c r="A110" s="52" t="s">
        <v>226</v>
      </c>
      <c r="B110" s="54"/>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row>
    <row r="111" spans="1:101" s="21" customFormat="1" ht="26.25" thickBot="1">
      <c r="A111" s="64" t="s">
        <v>129</v>
      </c>
      <c r="B111" s="65"/>
      <c r="C111" s="66" t="s">
        <v>130</v>
      </c>
      <c r="D111" s="67"/>
      <c r="E111" s="67"/>
      <c r="F111" s="67"/>
      <c r="G111" s="67"/>
      <c r="H111" s="67"/>
      <c r="I111" s="67"/>
      <c r="J111" s="67"/>
      <c r="K111" s="68"/>
      <c r="L111" s="66" t="s">
        <v>131</v>
      </c>
      <c r="M111" s="67"/>
      <c r="N111" s="67"/>
      <c r="O111" s="67"/>
      <c r="P111" s="67"/>
      <c r="Q111" s="68"/>
      <c r="R111" s="66" t="s">
        <v>132</v>
      </c>
      <c r="S111" s="67"/>
      <c r="T111" s="67"/>
      <c r="U111" s="68"/>
      <c r="V111" s="66" t="s">
        <v>133</v>
      </c>
      <c r="W111" s="67"/>
      <c r="X111" s="67"/>
      <c r="Y111" s="68"/>
      <c r="Z111" s="66" t="s">
        <v>134</v>
      </c>
      <c r="AA111" s="67"/>
      <c r="AB111" s="67"/>
      <c r="AC111" s="68"/>
      <c r="AD111" s="66" t="s">
        <v>135</v>
      </c>
      <c r="AE111" s="67"/>
      <c r="AF111" s="67"/>
      <c r="AG111" s="68"/>
      <c r="AH111" s="66" t="s">
        <v>136</v>
      </c>
      <c r="AI111" s="67"/>
      <c r="AJ111" s="67"/>
      <c r="AK111" s="67"/>
      <c r="AL111" s="68"/>
      <c r="AM111" s="66" t="s">
        <v>137</v>
      </c>
      <c r="AN111" s="67"/>
      <c r="AO111" s="67"/>
      <c r="AP111" s="67"/>
      <c r="AQ111" s="67"/>
      <c r="AR111" s="67"/>
      <c r="AS111" s="68"/>
      <c r="AT111" s="66" t="s">
        <v>138</v>
      </c>
      <c r="AU111" s="67"/>
      <c r="AV111" s="67"/>
      <c r="AW111" s="67"/>
      <c r="AX111" s="67"/>
      <c r="AY111" s="67"/>
      <c r="AZ111" s="68"/>
      <c r="BA111" s="66" t="s">
        <v>139</v>
      </c>
      <c r="BB111" s="67"/>
      <c r="BC111" s="67"/>
      <c r="BD111" s="67"/>
      <c r="BE111" s="67"/>
      <c r="BF111" s="68"/>
      <c r="BG111" s="66" t="s">
        <v>140</v>
      </c>
      <c r="BH111" s="68"/>
      <c r="BI111" s="66" t="s">
        <v>141</v>
      </c>
      <c r="BJ111" s="67"/>
      <c r="BK111" s="67"/>
      <c r="BL111" s="67"/>
      <c r="BM111" s="68"/>
      <c r="BN111" s="66" t="s">
        <v>142</v>
      </c>
      <c r="BO111" s="67"/>
      <c r="BP111" s="67"/>
      <c r="BQ111" s="67"/>
      <c r="BR111" s="67"/>
      <c r="BS111" s="67"/>
      <c r="BT111" s="67"/>
      <c r="BU111" s="67"/>
      <c r="BV111" s="67"/>
      <c r="BW111" s="67"/>
      <c r="BX111" s="67"/>
      <c r="BY111" s="67"/>
      <c r="BZ111" s="67"/>
      <c r="CA111" s="67"/>
      <c r="CB111" s="67"/>
      <c r="CC111" s="68"/>
      <c r="CD111" s="66" t="s">
        <v>143</v>
      </c>
      <c r="CE111" s="68"/>
      <c r="CF111" s="66" t="s">
        <v>144</v>
      </c>
      <c r="CG111" s="67"/>
      <c r="CH111" s="67"/>
      <c r="CI111" s="67"/>
      <c r="CJ111" s="67"/>
      <c r="CK111" s="68"/>
      <c r="CL111" s="69"/>
      <c r="CM111" s="66" t="s">
        <v>18</v>
      </c>
      <c r="CN111" s="67"/>
      <c r="CO111" s="67"/>
      <c r="CP111" s="68"/>
      <c r="CQ111" s="66" t="s">
        <v>145</v>
      </c>
      <c r="CR111" s="67"/>
      <c r="CS111" s="67"/>
      <c r="CT111" s="67"/>
      <c r="CU111" s="68"/>
      <c r="CV111" s="66" t="s">
        <v>146</v>
      </c>
      <c r="CW111" s="68"/>
    </row>
    <row r="112" spans="1:101" s="21" customFormat="1" ht="127.5">
      <c r="A112" s="70" t="s">
        <v>147</v>
      </c>
      <c r="B112" s="71" t="s">
        <v>148</v>
      </c>
      <c r="C112" s="72" t="s">
        <v>9</v>
      </c>
      <c r="D112" s="72" t="s">
        <v>149</v>
      </c>
      <c r="E112" s="72" t="s">
        <v>150</v>
      </c>
      <c r="F112" s="72" t="s">
        <v>151</v>
      </c>
      <c r="G112" s="72" t="s">
        <v>152</v>
      </c>
      <c r="H112" s="72" t="s">
        <v>153</v>
      </c>
      <c r="I112" s="72" t="s">
        <v>154</v>
      </c>
      <c r="J112" s="72" t="s">
        <v>155</v>
      </c>
      <c r="K112" s="72" t="s">
        <v>156</v>
      </c>
      <c r="L112" s="72" t="s">
        <v>157</v>
      </c>
      <c r="M112" s="72" t="s">
        <v>158</v>
      </c>
      <c r="N112" s="72" t="s">
        <v>159</v>
      </c>
      <c r="O112" s="72" t="s">
        <v>160</v>
      </c>
      <c r="P112" s="72" t="s">
        <v>161</v>
      </c>
      <c r="Q112" s="72" t="s">
        <v>162</v>
      </c>
      <c r="R112" s="72" t="s">
        <v>163</v>
      </c>
      <c r="S112" s="72" t="s">
        <v>164</v>
      </c>
      <c r="T112" s="72" t="s">
        <v>165</v>
      </c>
      <c r="U112" s="72" t="s">
        <v>87</v>
      </c>
      <c r="V112" s="72" t="s">
        <v>163</v>
      </c>
      <c r="W112" s="72" t="s">
        <v>164</v>
      </c>
      <c r="X112" s="72" t="s">
        <v>165</v>
      </c>
      <c r="Y112" s="72" t="s">
        <v>87</v>
      </c>
      <c r="Z112" s="72" t="s">
        <v>163</v>
      </c>
      <c r="AA112" s="72" t="s">
        <v>164</v>
      </c>
      <c r="AB112" s="72" t="s">
        <v>165</v>
      </c>
      <c r="AC112" s="72" t="s">
        <v>87</v>
      </c>
      <c r="AD112" s="72" t="s">
        <v>163</v>
      </c>
      <c r="AE112" s="72" t="s">
        <v>164</v>
      </c>
      <c r="AF112" s="72" t="s">
        <v>165</v>
      </c>
      <c r="AG112" s="72" t="s">
        <v>87</v>
      </c>
      <c r="AH112" s="72" t="s">
        <v>163</v>
      </c>
      <c r="AI112" s="72" t="s">
        <v>164</v>
      </c>
      <c r="AJ112" s="72" t="s">
        <v>165</v>
      </c>
      <c r="AK112" s="72" t="s">
        <v>87</v>
      </c>
      <c r="AL112" s="72" t="s">
        <v>166</v>
      </c>
      <c r="AM112" s="72" t="s">
        <v>167</v>
      </c>
      <c r="AN112" s="72" t="s">
        <v>168</v>
      </c>
      <c r="AO112" s="72" t="s">
        <v>169</v>
      </c>
      <c r="AP112" s="72" t="s">
        <v>170</v>
      </c>
      <c r="AQ112" s="72" t="s">
        <v>171</v>
      </c>
      <c r="AR112" s="72" t="s">
        <v>172</v>
      </c>
      <c r="AS112" s="72" t="s">
        <v>173</v>
      </c>
      <c r="AT112" s="72" t="s">
        <v>174</v>
      </c>
      <c r="AU112" s="72" t="s">
        <v>175</v>
      </c>
      <c r="AV112" s="72" t="s">
        <v>176</v>
      </c>
      <c r="AW112" s="72" t="s">
        <v>177</v>
      </c>
      <c r="AX112" s="72" t="s">
        <v>178</v>
      </c>
      <c r="AY112" s="72" t="s">
        <v>179</v>
      </c>
      <c r="AZ112" s="72" t="s">
        <v>180</v>
      </c>
      <c r="BA112" s="72" t="s">
        <v>181</v>
      </c>
      <c r="BB112" s="72" t="s">
        <v>182</v>
      </c>
      <c r="BC112" s="72" t="s">
        <v>183</v>
      </c>
      <c r="BD112" s="72" t="s">
        <v>184</v>
      </c>
      <c r="BE112" s="72" t="s">
        <v>185</v>
      </c>
      <c r="BF112" s="72" t="s">
        <v>186</v>
      </c>
      <c r="BG112" s="72" t="s">
        <v>187</v>
      </c>
      <c r="BH112" s="72" t="s">
        <v>188</v>
      </c>
      <c r="BI112" s="72" t="s">
        <v>189</v>
      </c>
      <c r="BJ112" s="72" t="s">
        <v>190</v>
      </c>
      <c r="BK112" s="72" t="s">
        <v>191</v>
      </c>
      <c r="BL112" s="72" t="s">
        <v>192</v>
      </c>
      <c r="BM112" s="72" t="s">
        <v>193</v>
      </c>
      <c r="BN112" s="72" t="s">
        <v>194</v>
      </c>
      <c r="BO112" s="72" t="s">
        <v>195</v>
      </c>
      <c r="BP112" s="72" t="s">
        <v>196</v>
      </c>
      <c r="BQ112" s="72" t="s">
        <v>197</v>
      </c>
      <c r="BR112" s="72" t="s">
        <v>198</v>
      </c>
      <c r="BS112" s="72" t="s">
        <v>199</v>
      </c>
      <c r="BT112" s="72" t="s">
        <v>200</v>
      </c>
      <c r="BU112" s="72" t="s">
        <v>201</v>
      </c>
      <c r="BV112" s="72" t="s">
        <v>202</v>
      </c>
      <c r="BW112" s="72" t="s">
        <v>203</v>
      </c>
      <c r="BX112" s="72" t="s">
        <v>204</v>
      </c>
      <c r="BY112" s="72" t="s">
        <v>205</v>
      </c>
      <c r="BZ112" s="72" t="s">
        <v>206</v>
      </c>
      <c r="CA112" s="72" t="s">
        <v>207</v>
      </c>
      <c r="CB112" s="72" t="s">
        <v>208</v>
      </c>
      <c r="CC112" s="72" t="s">
        <v>209</v>
      </c>
      <c r="CD112" s="72" t="s">
        <v>210</v>
      </c>
      <c r="CE112" s="72" t="s">
        <v>48</v>
      </c>
      <c r="CF112" s="72" t="s">
        <v>211</v>
      </c>
      <c r="CG112" s="72" t="s">
        <v>212</v>
      </c>
      <c r="CH112" s="72" t="s">
        <v>213</v>
      </c>
      <c r="CI112" s="72" t="s">
        <v>327</v>
      </c>
      <c r="CJ112" s="72" t="s">
        <v>328</v>
      </c>
      <c r="CK112" s="72" t="s">
        <v>329</v>
      </c>
      <c r="CL112" s="72"/>
      <c r="CM112" s="72" t="s">
        <v>214</v>
      </c>
      <c r="CN112" s="72" t="s">
        <v>215</v>
      </c>
      <c r="CO112" s="72" t="s">
        <v>216</v>
      </c>
      <c r="CP112" s="72" t="s">
        <v>217</v>
      </c>
      <c r="CQ112" s="72" t="s">
        <v>218</v>
      </c>
      <c r="CR112" s="72" t="s">
        <v>219</v>
      </c>
      <c r="CS112" s="72" t="s">
        <v>220</v>
      </c>
      <c r="CT112" s="72" t="s">
        <v>221</v>
      </c>
      <c r="CU112" s="72" t="s">
        <v>222</v>
      </c>
      <c r="CV112" s="72" t="s">
        <v>223</v>
      </c>
      <c r="CW112" s="72" t="s">
        <v>224</v>
      </c>
    </row>
    <row r="113" spans="1:101" s="21" customFormat="1">
      <c r="A113" s="21" t="s">
        <v>499</v>
      </c>
      <c r="C113" s="41">
        <v>20</v>
      </c>
      <c r="D113" s="41">
        <v>2.90349670200994</v>
      </c>
      <c r="E113" s="41">
        <v>0</v>
      </c>
      <c r="F113" s="41">
        <v>1.5350898074656512</v>
      </c>
      <c r="G113" s="41">
        <v>0</v>
      </c>
      <c r="H113" s="41">
        <v>0</v>
      </c>
      <c r="I113" s="41"/>
      <c r="J113" s="41"/>
      <c r="K113" s="41"/>
      <c r="L113" s="41">
        <v>3.1206646337482171</v>
      </c>
      <c r="M113" s="41">
        <v>5.8664241527817845E-4</v>
      </c>
      <c r="N113" s="41">
        <v>5.8240829340072426E-4</v>
      </c>
      <c r="O113" s="41">
        <v>0</v>
      </c>
      <c r="P113" s="41">
        <v>0</v>
      </c>
      <c r="Q113" s="41">
        <v>0</v>
      </c>
      <c r="R113" s="41">
        <v>0.30611741410917848</v>
      </c>
      <c r="S113" s="41">
        <v>0.70739078381045695</v>
      </c>
      <c r="T113" s="41">
        <v>0</v>
      </c>
      <c r="U113" s="41">
        <v>0.62814499730693985</v>
      </c>
      <c r="V113" s="41">
        <v>9.2105388447939071E-2</v>
      </c>
      <c r="W113" s="41">
        <v>0.21491257304519118</v>
      </c>
      <c r="X113" s="41">
        <v>0</v>
      </c>
      <c r="Y113" s="41">
        <v>0</v>
      </c>
      <c r="Z113" s="41">
        <v>0</v>
      </c>
      <c r="AA113" s="41">
        <v>0</v>
      </c>
      <c r="AB113" s="41">
        <v>0</v>
      </c>
      <c r="AC113" s="41">
        <v>0</v>
      </c>
      <c r="AD113" s="41">
        <v>0</v>
      </c>
      <c r="AE113" s="41">
        <v>0</v>
      </c>
      <c r="AF113" s="41">
        <v>0</v>
      </c>
      <c r="AG113" s="41">
        <v>0</v>
      </c>
      <c r="AH113" s="41">
        <v>0.39822280255711756</v>
      </c>
      <c r="AI113" s="41">
        <v>0.92230335685564813</v>
      </c>
      <c r="AJ113" s="41">
        <v>0</v>
      </c>
      <c r="AK113" s="41">
        <v>0.62814499730693985</v>
      </c>
      <c r="AL113" s="41">
        <v>1.9486711567197055</v>
      </c>
      <c r="AM113" s="41">
        <v>1.6241763375872516</v>
      </c>
      <c r="AN113" s="41">
        <v>0.20728920865719308</v>
      </c>
      <c r="AO113" s="41">
        <v>0</v>
      </c>
      <c r="AP113" s="41">
        <v>0</v>
      </c>
      <c r="AQ113" s="41">
        <v>1.8314655462444447</v>
      </c>
      <c r="AR113" s="41">
        <v>0.39822280255711756</v>
      </c>
      <c r="AS113" s="74">
        <v>4.5990976269666408</v>
      </c>
      <c r="AT113" s="41">
        <v>1.6241763375872516</v>
      </c>
      <c r="AU113" s="41">
        <v>0.24536868197327755</v>
      </c>
      <c r="AV113" s="41">
        <v>0</v>
      </c>
      <c r="AW113" s="41">
        <v>0</v>
      </c>
      <c r="AX113" s="41">
        <v>1.8695450195605292</v>
      </c>
      <c r="AY113" s="41">
        <v>0.92230335685564813</v>
      </c>
      <c r="AZ113" s="74">
        <v>2.02703915763058</v>
      </c>
      <c r="BA113" s="41">
        <v>1.6241763375872516</v>
      </c>
      <c r="BB113" s="41">
        <v>0.45265789063047057</v>
      </c>
      <c r="BC113" s="41">
        <v>0</v>
      </c>
      <c r="BD113" s="41">
        <v>0</v>
      </c>
      <c r="BE113" s="41">
        <v>2.0768342282177223</v>
      </c>
      <c r="BF113" s="41">
        <v>1.3205261594127657</v>
      </c>
      <c r="BG113" s="41">
        <v>20.463354370436495</v>
      </c>
      <c r="BH113" s="74">
        <v>1.5727323638490318</v>
      </c>
      <c r="BI113" s="41">
        <v>9.3896442815549399</v>
      </c>
      <c r="BJ113" s="41">
        <v>21.746872316073443</v>
      </c>
      <c r="BK113" s="41">
        <v>0</v>
      </c>
      <c r="BL113" s="41">
        <v>14.810950161761481</v>
      </c>
      <c r="BM113" s="41">
        <v>45.947466759389862</v>
      </c>
      <c r="BN113" s="41">
        <v>1.6241763375872516</v>
      </c>
      <c r="BO113" s="41">
        <v>0</v>
      </c>
      <c r="BP113" s="41">
        <v>0.45265789063047057</v>
      </c>
      <c r="BQ113" s="41">
        <v>0</v>
      </c>
      <c r="BR113" s="41">
        <v>0</v>
      </c>
      <c r="BS113" s="41">
        <v>0</v>
      </c>
      <c r="BT113" s="41">
        <v>0</v>
      </c>
      <c r="BU113" s="41">
        <v>0</v>
      </c>
      <c r="BV113" s="41">
        <v>0</v>
      </c>
      <c r="BW113" s="41">
        <v>0</v>
      </c>
      <c r="BX113" s="41">
        <v>1.6416531952265752</v>
      </c>
      <c r="BY113" s="41">
        <v>0.30701796149313026</v>
      </c>
      <c r="BZ113" s="41">
        <v>0</v>
      </c>
      <c r="CA113" s="41">
        <v>0</v>
      </c>
      <c r="CB113" s="41">
        <v>2.0768342282177223</v>
      </c>
      <c r="CC113" s="41">
        <v>1.9486711567197055</v>
      </c>
      <c r="CD113" s="74">
        <v>1.0657694711886434</v>
      </c>
      <c r="CE113" s="41">
        <v>35.274304532197974</v>
      </c>
      <c r="CF113" s="41">
        <v>2.9646594567065507E-2</v>
      </c>
      <c r="CG113" s="41">
        <v>0</v>
      </c>
      <c r="CH113" s="41">
        <v>2.9646594567065507E-2</v>
      </c>
      <c r="CI113" s="41">
        <v>1.4823157010304027E-3</v>
      </c>
      <c r="CJ113" s="41">
        <v>0</v>
      </c>
      <c r="CK113" s="41">
        <v>1.4823157010304027E-3</v>
      </c>
      <c r="CL113" s="41"/>
      <c r="CM113" s="41">
        <v>0</v>
      </c>
      <c r="CN113" s="41"/>
      <c r="CO113" s="41">
        <v>0</v>
      </c>
      <c r="CP113" s="41">
        <v>0</v>
      </c>
      <c r="CQ113" s="41">
        <v>0</v>
      </c>
      <c r="CR113" s="41">
        <v>0</v>
      </c>
      <c r="CS113" s="41">
        <v>0</v>
      </c>
      <c r="CT113" s="41">
        <v>0</v>
      </c>
      <c r="CU113" s="41">
        <v>0</v>
      </c>
      <c r="CV113" s="41">
        <v>9999</v>
      </c>
      <c r="CW113" s="74">
        <v>9999</v>
      </c>
    </row>
    <row r="114" spans="1:101" s="21" customFormat="1">
      <c r="A114" s="21" t="s">
        <v>502</v>
      </c>
      <c r="C114" s="41">
        <v>20</v>
      </c>
      <c r="D114" s="41">
        <v>3.7319206674248631</v>
      </c>
      <c r="E114" s="41">
        <v>0</v>
      </c>
      <c r="F114" s="41">
        <v>2.6019901244500878</v>
      </c>
      <c r="G114" s="41">
        <v>0</v>
      </c>
      <c r="H114" s="41">
        <v>0</v>
      </c>
      <c r="I114" s="41"/>
      <c r="J114" s="41"/>
      <c r="K114" s="41"/>
      <c r="L114" s="41">
        <v>4.0110508252772741</v>
      </c>
      <c r="M114" s="41">
        <v>7.5402288297731932E-4</v>
      </c>
      <c r="N114" s="41">
        <v>7.4858068394470859E-4</v>
      </c>
      <c r="O114" s="41">
        <v>0</v>
      </c>
      <c r="P114" s="41">
        <v>0</v>
      </c>
      <c r="Q114" s="41">
        <v>0</v>
      </c>
      <c r="R114" s="41">
        <v>0.51887158950607715</v>
      </c>
      <c r="S114" s="41">
        <v>1.1990333234252819</v>
      </c>
      <c r="T114" s="41">
        <v>0</v>
      </c>
      <c r="U114" s="41">
        <v>1.0647110493253378</v>
      </c>
      <c r="V114" s="41">
        <v>0.15611940746700526</v>
      </c>
      <c r="W114" s="41">
        <v>0.36427861742301226</v>
      </c>
      <c r="X114" s="41">
        <v>0</v>
      </c>
      <c r="Y114" s="41">
        <v>0</v>
      </c>
      <c r="Z114" s="41">
        <v>0</v>
      </c>
      <c r="AA114" s="41">
        <v>0</v>
      </c>
      <c r="AB114" s="41">
        <v>0</v>
      </c>
      <c r="AC114" s="41">
        <v>0</v>
      </c>
      <c r="AD114" s="41">
        <v>0</v>
      </c>
      <c r="AE114" s="41">
        <v>0</v>
      </c>
      <c r="AF114" s="41">
        <v>0</v>
      </c>
      <c r="AG114" s="41">
        <v>0</v>
      </c>
      <c r="AH114" s="41">
        <v>0.6749909969730824</v>
      </c>
      <c r="AI114" s="41">
        <v>1.5633119408482941</v>
      </c>
      <c r="AJ114" s="41">
        <v>0</v>
      </c>
      <c r="AK114" s="41">
        <v>1.0647110493253378</v>
      </c>
      <c r="AL114" s="41">
        <v>3.3030139871467146</v>
      </c>
      <c r="AM114" s="41">
        <v>2.0875853716618176</v>
      </c>
      <c r="AN114" s="41">
        <v>0.26643284333211381</v>
      </c>
      <c r="AO114" s="41">
        <v>0</v>
      </c>
      <c r="AP114" s="41">
        <v>0</v>
      </c>
      <c r="AQ114" s="41">
        <v>2.3540182149939315</v>
      </c>
      <c r="AR114" s="41">
        <v>0.6749909969730824</v>
      </c>
      <c r="AS114" s="74">
        <v>3.4874809079680302</v>
      </c>
      <c r="AT114" s="41">
        <v>2.0875853716618176</v>
      </c>
      <c r="AU114" s="41">
        <v>0.31537712950077867</v>
      </c>
      <c r="AV114" s="41">
        <v>0</v>
      </c>
      <c r="AW114" s="41">
        <v>0</v>
      </c>
      <c r="AX114" s="41">
        <v>2.4029625011625964</v>
      </c>
      <c r="AY114" s="41">
        <v>1.5633119408482941</v>
      </c>
      <c r="AZ114" s="74">
        <v>1.5370972602298976</v>
      </c>
      <c r="BA114" s="41">
        <v>2.0875853716618176</v>
      </c>
      <c r="BB114" s="41">
        <v>0.58180997283289249</v>
      </c>
      <c r="BC114" s="41">
        <v>0</v>
      </c>
      <c r="BD114" s="41">
        <v>0</v>
      </c>
      <c r="BE114" s="41">
        <v>2.6693953444947103</v>
      </c>
      <c r="BF114" s="41">
        <v>2.2383029378213766</v>
      </c>
      <c r="BG114" s="41">
        <v>30.387959933787911</v>
      </c>
      <c r="BH114" s="74">
        <v>1.1925978827034611</v>
      </c>
      <c r="BI114" s="41">
        <v>12.382545416863984</v>
      </c>
      <c r="BJ114" s="41">
        <v>28.678576744115805</v>
      </c>
      <c r="BK114" s="41">
        <v>0</v>
      </c>
      <c r="BL114" s="41">
        <v>19.531864844463485</v>
      </c>
      <c r="BM114" s="41">
        <v>60.592987005443284</v>
      </c>
      <c r="BN114" s="41">
        <v>2.0875853716618176</v>
      </c>
      <c r="BO114" s="41">
        <v>0</v>
      </c>
      <c r="BP114" s="41">
        <v>0.58180997283289249</v>
      </c>
      <c r="BQ114" s="41">
        <v>0</v>
      </c>
      <c r="BR114" s="41">
        <v>0</v>
      </c>
      <c r="BS114" s="41">
        <v>0</v>
      </c>
      <c r="BT114" s="41">
        <v>0</v>
      </c>
      <c r="BU114" s="41">
        <v>0</v>
      </c>
      <c r="BV114" s="41">
        <v>0</v>
      </c>
      <c r="BW114" s="41">
        <v>0</v>
      </c>
      <c r="BX114" s="41">
        <v>2.7826159622566973</v>
      </c>
      <c r="BY114" s="41">
        <v>0.52039802489001752</v>
      </c>
      <c r="BZ114" s="41">
        <v>0</v>
      </c>
      <c r="CA114" s="41">
        <v>0</v>
      </c>
      <c r="CB114" s="41">
        <v>2.6693953444947103</v>
      </c>
      <c r="CC114" s="41">
        <v>3.3030139871467146</v>
      </c>
      <c r="CD114" s="82">
        <v>0.80816955510401844</v>
      </c>
      <c r="CE114" s="41">
        <v>49.919824778251396</v>
      </c>
      <c r="CF114" s="41">
        <v>3.8105343431941233E-2</v>
      </c>
      <c r="CG114" s="41">
        <v>0</v>
      </c>
      <c r="CH114" s="41">
        <v>3.8105343431941233E-2</v>
      </c>
      <c r="CI114" s="41">
        <v>1.9052491420067051E-3</v>
      </c>
      <c r="CJ114" s="41">
        <v>0</v>
      </c>
      <c r="CK114" s="41">
        <v>1.9052491420067051E-3</v>
      </c>
      <c r="CL114" s="41"/>
      <c r="CM114" s="41">
        <v>0</v>
      </c>
      <c r="CN114" s="41"/>
      <c r="CO114" s="41">
        <v>0</v>
      </c>
      <c r="CP114" s="41">
        <v>0</v>
      </c>
      <c r="CQ114" s="41">
        <v>0</v>
      </c>
      <c r="CR114" s="41">
        <v>0</v>
      </c>
      <c r="CS114" s="41">
        <v>0</v>
      </c>
      <c r="CT114" s="41">
        <v>0</v>
      </c>
      <c r="CU114" s="41">
        <v>0</v>
      </c>
      <c r="CV114" s="41">
        <v>9999</v>
      </c>
      <c r="CW114" s="74">
        <v>9999</v>
      </c>
    </row>
    <row r="115" spans="1:101" s="21" customFormat="1">
      <c r="A115" s="21" t="s">
        <v>496</v>
      </c>
      <c r="C115" s="41">
        <v>20</v>
      </c>
      <c r="D115" s="41">
        <v>3.6014515823417166</v>
      </c>
      <c r="E115" s="41">
        <v>0</v>
      </c>
      <c r="F115" s="41">
        <v>2.5893796189363933</v>
      </c>
      <c r="G115" s="41">
        <v>0</v>
      </c>
      <c r="H115" s="41">
        <v>0</v>
      </c>
      <c r="I115" s="41"/>
      <c r="J115" s="41"/>
      <c r="K115" s="41"/>
      <c r="L115" s="41">
        <v>3.8708232647174103</v>
      </c>
      <c r="M115" s="41">
        <v>7.2766201294797593E-4</v>
      </c>
      <c r="N115" s="41">
        <v>7.2241007485387401E-4</v>
      </c>
      <c r="O115" s="41">
        <v>0</v>
      </c>
      <c r="P115" s="41">
        <v>0</v>
      </c>
      <c r="Q115" s="41">
        <v>0</v>
      </c>
      <c r="R115" s="41">
        <v>0.51635688624918108</v>
      </c>
      <c r="S115" s="41">
        <v>1.1932222266828016</v>
      </c>
      <c r="T115" s="41">
        <v>0</v>
      </c>
      <c r="U115" s="41">
        <v>1.059550943438754</v>
      </c>
      <c r="V115" s="41">
        <v>0.1553627771361836</v>
      </c>
      <c r="W115" s="41">
        <v>0.36251314665109508</v>
      </c>
      <c r="X115" s="41">
        <v>0</v>
      </c>
      <c r="Y115" s="41">
        <v>0</v>
      </c>
      <c r="Z115" s="41">
        <v>0</v>
      </c>
      <c r="AA115" s="41">
        <v>0</v>
      </c>
      <c r="AB115" s="41">
        <v>0</v>
      </c>
      <c r="AC115" s="41">
        <v>0</v>
      </c>
      <c r="AD115" s="41">
        <v>0</v>
      </c>
      <c r="AE115" s="41">
        <v>0</v>
      </c>
      <c r="AF115" s="41">
        <v>0</v>
      </c>
      <c r="AG115" s="41">
        <v>0</v>
      </c>
      <c r="AH115" s="41">
        <v>0.67171966338536471</v>
      </c>
      <c r="AI115" s="41">
        <v>1.5557353733338968</v>
      </c>
      <c r="AJ115" s="41">
        <v>0</v>
      </c>
      <c r="AK115" s="41">
        <v>1.059550943438754</v>
      </c>
      <c r="AL115" s="41">
        <v>3.2870059801580154</v>
      </c>
      <c r="AM115" s="41">
        <v>2.0146027501792405</v>
      </c>
      <c r="AN115" s="41">
        <v>0.25711826984477637</v>
      </c>
      <c r="AO115" s="41">
        <v>0</v>
      </c>
      <c r="AP115" s="41">
        <v>0</v>
      </c>
      <c r="AQ115" s="41">
        <v>2.271721020024017</v>
      </c>
      <c r="AR115" s="41">
        <v>0.67171966338536471</v>
      </c>
      <c r="AS115" s="74">
        <v>3.3819480712755814</v>
      </c>
      <c r="AT115" s="41">
        <v>2.0146027501792405</v>
      </c>
      <c r="AU115" s="41">
        <v>0.30435144883685705</v>
      </c>
      <c r="AV115" s="41">
        <v>0</v>
      </c>
      <c r="AW115" s="41">
        <v>0</v>
      </c>
      <c r="AX115" s="41">
        <v>2.3189541990160976</v>
      </c>
      <c r="AY115" s="41">
        <v>1.5557353733338968</v>
      </c>
      <c r="AZ115" s="74">
        <v>1.4905839635481479</v>
      </c>
      <c r="BA115" s="41">
        <v>2.0146027501792405</v>
      </c>
      <c r="BB115" s="41">
        <v>0.56146971868163342</v>
      </c>
      <c r="BC115" s="41">
        <v>0</v>
      </c>
      <c r="BD115" s="41">
        <v>0</v>
      </c>
      <c r="BE115" s="41">
        <v>2.576072468860874</v>
      </c>
      <c r="BF115" s="41">
        <v>2.2274550367192614</v>
      </c>
      <c r="BG115" s="41">
        <v>31.669261895881331</v>
      </c>
      <c r="BH115" s="74">
        <v>1.1565093015996761</v>
      </c>
      <c r="BI115" s="41">
        <v>12.768939623922842</v>
      </c>
      <c r="BJ115" s="41">
        <v>29.573484499150375</v>
      </c>
      <c r="BK115" s="41">
        <v>0</v>
      </c>
      <c r="BL115" s="41">
        <v>20.141351761319768</v>
      </c>
      <c r="BM115" s="41">
        <v>62.483775884392983</v>
      </c>
      <c r="BN115" s="41">
        <v>2.0146027501792405</v>
      </c>
      <c r="BO115" s="41">
        <v>0</v>
      </c>
      <c r="BP115" s="41">
        <v>0.56146971868163342</v>
      </c>
      <c r="BQ115" s="41">
        <v>0</v>
      </c>
      <c r="BR115" s="41">
        <v>0</v>
      </c>
      <c r="BS115" s="41">
        <v>0</v>
      </c>
      <c r="BT115" s="41">
        <v>0</v>
      </c>
      <c r="BU115" s="41">
        <v>0</v>
      </c>
      <c r="BV115" s="41">
        <v>0</v>
      </c>
      <c r="BW115" s="41">
        <v>0</v>
      </c>
      <c r="BX115" s="41">
        <v>2.7691300563707366</v>
      </c>
      <c r="BY115" s="41">
        <v>0.51787592378727876</v>
      </c>
      <c r="BZ115" s="41">
        <v>0</v>
      </c>
      <c r="CA115" s="41">
        <v>0</v>
      </c>
      <c r="CB115" s="41">
        <v>2.576072468860874</v>
      </c>
      <c r="CC115" s="41">
        <v>3.2870059801580154</v>
      </c>
      <c r="CD115" s="82">
        <v>0.78371395866369409</v>
      </c>
      <c r="CE115" s="41">
        <v>51.810613657201095</v>
      </c>
      <c r="CF115" s="41">
        <v>3.6773169000222934E-2</v>
      </c>
      <c r="CG115" s="41">
        <v>0</v>
      </c>
      <c r="CH115" s="41">
        <v>3.6773169000222934E-2</v>
      </c>
      <c r="CI115" s="41">
        <v>1.8386410507407699E-3</v>
      </c>
      <c r="CJ115" s="41">
        <v>0</v>
      </c>
      <c r="CK115" s="41">
        <v>1.8386410507407699E-3</v>
      </c>
      <c r="CL115" s="41"/>
      <c r="CM115" s="41">
        <v>0</v>
      </c>
      <c r="CN115" s="41"/>
      <c r="CO115" s="41">
        <v>0</v>
      </c>
      <c r="CP115" s="41">
        <v>0</v>
      </c>
      <c r="CQ115" s="41">
        <v>0</v>
      </c>
      <c r="CR115" s="41">
        <v>0</v>
      </c>
      <c r="CS115" s="41">
        <v>0</v>
      </c>
      <c r="CT115" s="41">
        <v>0</v>
      </c>
      <c r="CU115" s="41">
        <v>0</v>
      </c>
      <c r="CV115" s="41">
        <v>9999</v>
      </c>
      <c r="CW115" s="74">
        <v>9999</v>
      </c>
    </row>
    <row r="116" spans="1:101" s="21" customFormat="1">
      <c r="A116" s="21" t="s">
        <v>501</v>
      </c>
      <c r="C116" s="41">
        <v>20</v>
      </c>
      <c r="D116" s="41">
        <v>3.3209875449572066</v>
      </c>
      <c r="E116" s="41">
        <v>0</v>
      </c>
      <c r="F116" s="41">
        <v>2.6640343808401963</v>
      </c>
      <c r="G116" s="41">
        <v>0</v>
      </c>
      <c r="H116" s="41">
        <v>0</v>
      </c>
      <c r="I116" s="41"/>
      <c r="J116" s="41"/>
      <c r="K116" s="41"/>
      <c r="L116" s="41">
        <v>3.5693818331159219</v>
      </c>
      <c r="M116" s="41">
        <v>6.7099513257025021E-4</v>
      </c>
      <c r="N116" s="41">
        <v>6.6615219060681618E-4</v>
      </c>
      <c r="O116" s="41">
        <v>0</v>
      </c>
      <c r="P116" s="41">
        <v>0</v>
      </c>
      <c r="Q116" s="41">
        <v>0</v>
      </c>
      <c r="R116" s="41">
        <v>0.53124404304859851</v>
      </c>
      <c r="S116" s="41">
        <v>1.2276241817224882</v>
      </c>
      <c r="T116" s="41">
        <v>0</v>
      </c>
      <c r="U116" s="41">
        <v>1.0900990032245419</v>
      </c>
      <c r="V116" s="41">
        <v>0.15984206285041178</v>
      </c>
      <c r="W116" s="41">
        <v>0.37296481331762749</v>
      </c>
      <c r="X116" s="41">
        <v>0</v>
      </c>
      <c r="Y116" s="41">
        <v>0</v>
      </c>
      <c r="Z116" s="41">
        <v>0</v>
      </c>
      <c r="AA116" s="41">
        <v>0</v>
      </c>
      <c r="AB116" s="41">
        <v>0</v>
      </c>
      <c r="AC116" s="41">
        <v>0</v>
      </c>
      <c r="AD116" s="41">
        <v>0</v>
      </c>
      <c r="AE116" s="41">
        <v>0</v>
      </c>
      <c r="AF116" s="41">
        <v>0</v>
      </c>
      <c r="AG116" s="41">
        <v>0</v>
      </c>
      <c r="AH116" s="41">
        <v>0.69108610589901032</v>
      </c>
      <c r="AI116" s="41">
        <v>1.6005889950401158</v>
      </c>
      <c r="AJ116" s="41">
        <v>0</v>
      </c>
      <c r="AK116" s="41">
        <v>1.0900990032245419</v>
      </c>
      <c r="AL116" s="41">
        <v>3.381774104163668</v>
      </c>
      <c r="AM116" s="41">
        <v>1.857715004190492</v>
      </c>
      <c r="AN116" s="41">
        <v>0.23709511351537843</v>
      </c>
      <c r="AO116" s="41">
        <v>0</v>
      </c>
      <c r="AP116" s="41">
        <v>0</v>
      </c>
      <c r="AQ116" s="41">
        <v>2.0948101177058702</v>
      </c>
      <c r="AR116" s="41">
        <v>0.69108610589901032</v>
      </c>
      <c r="AS116" s="74">
        <v>3.031185404864714</v>
      </c>
      <c r="AT116" s="41">
        <v>1.857715004190492</v>
      </c>
      <c r="AU116" s="41">
        <v>0.28064999563861415</v>
      </c>
      <c r="AV116" s="41">
        <v>0</v>
      </c>
      <c r="AW116" s="41">
        <v>0</v>
      </c>
      <c r="AX116" s="41">
        <v>2.1383649998291059</v>
      </c>
      <c r="AY116" s="41">
        <v>1.6005889950401158</v>
      </c>
      <c r="AZ116" s="74">
        <v>1.3359863190709442</v>
      </c>
      <c r="BA116" s="41">
        <v>1.857715004190492</v>
      </c>
      <c r="BB116" s="41">
        <v>0.51774510915399263</v>
      </c>
      <c r="BC116" s="41">
        <v>0</v>
      </c>
      <c r="BD116" s="41">
        <v>0</v>
      </c>
      <c r="BE116" s="41">
        <v>2.3754601133444844</v>
      </c>
      <c r="BF116" s="41">
        <v>2.2916751009391261</v>
      </c>
      <c r="BG116" s="41">
        <v>36.569041884222855</v>
      </c>
      <c r="BH116" s="74">
        <v>1.0365605981279908</v>
      </c>
      <c r="BI116" s="41">
        <v>14.246535584413573</v>
      </c>
      <c r="BJ116" s="41">
        <v>32.995668527001165</v>
      </c>
      <c r="BK116" s="41">
        <v>0</v>
      </c>
      <c r="BL116" s="41">
        <v>22.472068396990245</v>
      </c>
      <c r="BM116" s="41">
        <v>69.714272508404989</v>
      </c>
      <c r="BN116" s="41">
        <v>1.857715004190492</v>
      </c>
      <c r="BO116" s="41">
        <v>0</v>
      </c>
      <c r="BP116" s="41">
        <v>0.51774510915399263</v>
      </c>
      <c r="BQ116" s="41">
        <v>0</v>
      </c>
      <c r="BR116" s="41">
        <v>0</v>
      </c>
      <c r="BS116" s="41">
        <v>0</v>
      </c>
      <c r="BT116" s="41">
        <v>0</v>
      </c>
      <c r="BU116" s="41">
        <v>0</v>
      </c>
      <c r="BV116" s="41">
        <v>0</v>
      </c>
      <c r="BW116" s="41">
        <v>0</v>
      </c>
      <c r="BX116" s="41">
        <v>2.8489672279956286</v>
      </c>
      <c r="BY116" s="41">
        <v>0.53280687616803935</v>
      </c>
      <c r="BZ116" s="41">
        <v>0</v>
      </c>
      <c r="CA116" s="41">
        <v>0</v>
      </c>
      <c r="CB116" s="41">
        <v>2.3754601133444844</v>
      </c>
      <c r="CC116" s="41">
        <v>3.381774104163668</v>
      </c>
      <c r="CD116" s="82">
        <v>0.70243015653227647</v>
      </c>
      <c r="CE116" s="41">
        <v>59.041110281213108</v>
      </c>
      <c r="CF116" s="41">
        <v>3.3909448300549025E-2</v>
      </c>
      <c r="CG116" s="41">
        <v>0</v>
      </c>
      <c r="CH116" s="41">
        <v>3.3909448300549025E-2</v>
      </c>
      <c r="CI116" s="41">
        <v>1.6954563707300627E-3</v>
      </c>
      <c r="CJ116" s="41">
        <v>0</v>
      </c>
      <c r="CK116" s="41">
        <v>1.6954563707300627E-3</v>
      </c>
      <c r="CL116" s="41"/>
      <c r="CM116" s="41">
        <v>0</v>
      </c>
      <c r="CN116" s="41"/>
      <c r="CO116" s="41">
        <v>0</v>
      </c>
      <c r="CP116" s="41">
        <v>0</v>
      </c>
      <c r="CQ116" s="41">
        <v>0</v>
      </c>
      <c r="CR116" s="41">
        <v>0</v>
      </c>
      <c r="CS116" s="41">
        <v>0</v>
      </c>
      <c r="CT116" s="41">
        <v>0</v>
      </c>
      <c r="CU116" s="41">
        <v>0</v>
      </c>
      <c r="CV116" s="41">
        <v>9999</v>
      </c>
      <c r="CW116" s="74">
        <v>9999</v>
      </c>
    </row>
    <row r="117" spans="1:101" s="21" customFormat="1">
      <c r="A117" s="21" t="s">
        <v>493</v>
      </c>
      <c r="C117" s="41">
        <v>20</v>
      </c>
      <c r="D117" s="41">
        <v>3.0609279453385287</v>
      </c>
      <c r="E117" s="41">
        <v>0</v>
      </c>
      <c r="F117" s="41">
        <v>2.7765996403457835</v>
      </c>
      <c r="G117" s="41">
        <v>0</v>
      </c>
      <c r="H117" s="41">
        <v>0</v>
      </c>
      <c r="I117" s="41"/>
      <c r="J117" s="41"/>
      <c r="K117" s="41"/>
      <c r="L117" s="41">
        <v>3.2898709954990135</v>
      </c>
      <c r="M117" s="41">
        <v>6.1845090493914368E-4</v>
      </c>
      <c r="N117" s="41">
        <v>6.1398720364762955E-4</v>
      </c>
      <c r="O117" s="41">
        <v>0</v>
      </c>
      <c r="P117" s="41">
        <v>0</v>
      </c>
      <c r="Q117" s="41">
        <v>0</v>
      </c>
      <c r="R117" s="41">
        <v>0.55369105949727626</v>
      </c>
      <c r="S117" s="41">
        <v>1.2794958225634534</v>
      </c>
      <c r="T117" s="41">
        <v>0</v>
      </c>
      <c r="U117" s="41">
        <v>1.1361596990125791</v>
      </c>
      <c r="V117" s="41">
        <v>0.16659597842074703</v>
      </c>
      <c r="W117" s="41">
        <v>0.38872394964840967</v>
      </c>
      <c r="X117" s="41">
        <v>0</v>
      </c>
      <c r="Y117" s="41">
        <v>0</v>
      </c>
      <c r="Z117" s="41">
        <v>0</v>
      </c>
      <c r="AA117" s="41">
        <v>0</v>
      </c>
      <c r="AB117" s="41">
        <v>0</v>
      </c>
      <c r="AC117" s="41">
        <v>0</v>
      </c>
      <c r="AD117" s="41">
        <v>0</v>
      </c>
      <c r="AE117" s="41">
        <v>0</v>
      </c>
      <c r="AF117" s="41">
        <v>0</v>
      </c>
      <c r="AG117" s="41">
        <v>0</v>
      </c>
      <c r="AH117" s="41">
        <v>0.72028703791802329</v>
      </c>
      <c r="AI117" s="41">
        <v>1.668219772211863</v>
      </c>
      <c r="AJ117" s="41">
        <v>0</v>
      </c>
      <c r="AK117" s="41">
        <v>1.1361596990125791</v>
      </c>
      <c r="AL117" s="41">
        <v>3.5246665091424658</v>
      </c>
      <c r="AM117" s="41">
        <v>1.7122412215715264</v>
      </c>
      <c r="AN117" s="41">
        <v>0.2185286902880523</v>
      </c>
      <c r="AO117" s="41">
        <v>0</v>
      </c>
      <c r="AP117" s="41">
        <v>0</v>
      </c>
      <c r="AQ117" s="41">
        <v>1.9307699118595787</v>
      </c>
      <c r="AR117" s="41">
        <v>0.72028703791802329</v>
      </c>
      <c r="AS117" s="74">
        <v>2.6805562369141533</v>
      </c>
      <c r="AT117" s="41">
        <v>1.7122412215715264</v>
      </c>
      <c r="AU117" s="41">
        <v>0.25867288054536802</v>
      </c>
      <c r="AV117" s="41">
        <v>0</v>
      </c>
      <c r="AW117" s="41">
        <v>0</v>
      </c>
      <c r="AX117" s="41">
        <v>1.9709141021168943</v>
      </c>
      <c r="AY117" s="41">
        <v>1.668219772211863</v>
      </c>
      <c r="AZ117" s="74">
        <v>1.1814475136592431</v>
      </c>
      <c r="BA117" s="41">
        <v>1.7122412215715264</v>
      </c>
      <c r="BB117" s="41">
        <v>0.47720157083342035</v>
      </c>
      <c r="BC117" s="41">
        <v>0</v>
      </c>
      <c r="BD117" s="41">
        <v>0</v>
      </c>
      <c r="BE117" s="41">
        <v>2.1894427924049467</v>
      </c>
      <c r="BF117" s="41">
        <v>2.3885068101298863</v>
      </c>
      <c r="BG117" s="41">
        <v>42.74854093431729</v>
      </c>
      <c r="BH117" s="82">
        <v>0.9166575465137089</v>
      </c>
      <c r="BI117" s="41">
        <v>16.110048406622241</v>
      </c>
      <c r="BJ117" s="41">
        <v>37.311654754886938</v>
      </c>
      <c r="BK117" s="41">
        <v>0</v>
      </c>
      <c r="BL117" s="41">
        <v>25.41151899894269</v>
      </c>
      <c r="BM117" s="41">
        <v>78.833222160451868</v>
      </c>
      <c r="BN117" s="41">
        <v>1.7122412215715264</v>
      </c>
      <c r="BO117" s="41">
        <v>0</v>
      </c>
      <c r="BP117" s="41">
        <v>0.47720157083342035</v>
      </c>
      <c r="BQ117" s="41">
        <v>0</v>
      </c>
      <c r="BR117" s="41">
        <v>0</v>
      </c>
      <c r="BS117" s="41">
        <v>0</v>
      </c>
      <c r="BT117" s="41">
        <v>0</v>
      </c>
      <c r="BU117" s="41">
        <v>0</v>
      </c>
      <c r="BV117" s="41">
        <v>0</v>
      </c>
      <c r="BW117" s="41">
        <v>0</v>
      </c>
      <c r="BX117" s="41">
        <v>2.9693465810733088</v>
      </c>
      <c r="BY117" s="41">
        <v>0.55531992806915675</v>
      </c>
      <c r="BZ117" s="41">
        <v>0</v>
      </c>
      <c r="CA117" s="41">
        <v>0</v>
      </c>
      <c r="CB117" s="41">
        <v>2.1894427924049467</v>
      </c>
      <c r="CC117" s="41">
        <v>3.5246665091424658</v>
      </c>
      <c r="CD117" s="82">
        <v>0.62117729059638815</v>
      </c>
      <c r="CE117" s="41">
        <v>68.160059933259987</v>
      </c>
      <c r="CF117" s="41">
        <v>3.1254070215279886E-2</v>
      </c>
      <c r="CG117" s="41">
        <v>0</v>
      </c>
      <c r="CH117" s="41">
        <v>3.1254070215279886E-2</v>
      </c>
      <c r="CI117" s="41">
        <v>1.5626887228620311E-3</v>
      </c>
      <c r="CJ117" s="41">
        <v>0</v>
      </c>
      <c r="CK117" s="41">
        <v>1.5626887228620311E-3</v>
      </c>
      <c r="CL117" s="41"/>
      <c r="CM117" s="41">
        <v>0</v>
      </c>
      <c r="CN117" s="41"/>
      <c r="CO117" s="41">
        <v>0</v>
      </c>
      <c r="CP117" s="41">
        <v>0</v>
      </c>
      <c r="CQ117" s="41">
        <v>0</v>
      </c>
      <c r="CR117" s="41">
        <v>0</v>
      </c>
      <c r="CS117" s="41">
        <v>0</v>
      </c>
      <c r="CT117" s="41">
        <v>0</v>
      </c>
      <c r="CU117" s="41">
        <v>0</v>
      </c>
      <c r="CV117" s="41">
        <v>9999</v>
      </c>
      <c r="CW117" s="74">
        <v>9999</v>
      </c>
    </row>
    <row r="118" spans="1:101" s="21" customFormat="1">
      <c r="A118" s="21" t="s">
        <v>487</v>
      </c>
      <c r="C118" s="41">
        <v>20</v>
      </c>
      <c r="D118" s="41">
        <v>3.2505329831775032</v>
      </c>
      <c r="E118" s="41">
        <v>0</v>
      </c>
      <c r="F118" s="41">
        <v>2.9802280649726671</v>
      </c>
      <c r="G118" s="41">
        <v>0</v>
      </c>
      <c r="H118" s="41">
        <v>0</v>
      </c>
      <c r="I118" s="41"/>
      <c r="J118" s="41"/>
      <c r="K118" s="41"/>
      <c r="L118" s="41">
        <v>3.4936576006482394</v>
      </c>
      <c r="M118" s="41">
        <v>6.5676000901691563E-4</v>
      </c>
      <c r="N118" s="41">
        <v>6.5201980979163999E-4</v>
      </c>
      <c r="O118" s="41">
        <v>0</v>
      </c>
      <c r="P118" s="41">
        <v>0</v>
      </c>
      <c r="Q118" s="41">
        <v>0</v>
      </c>
      <c r="R118" s="41">
        <v>0.59429728753862965</v>
      </c>
      <c r="S118" s="41">
        <v>1.3733306393946001</v>
      </c>
      <c r="T118" s="41">
        <v>0</v>
      </c>
      <c r="U118" s="41">
        <v>1.2194826261903966</v>
      </c>
      <c r="V118" s="41">
        <v>0.17881368389836003</v>
      </c>
      <c r="W118" s="41">
        <v>0.4172319290961734</v>
      </c>
      <c r="X118" s="41">
        <v>0</v>
      </c>
      <c r="Y118" s="41">
        <v>0</v>
      </c>
      <c r="Z118" s="41">
        <v>0</v>
      </c>
      <c r="AA118" s="41">
        <v>0</v>
      </c>
      <c r="AB118" s="41">
        <v>0</v>
      </c>
      <c r="AC118" s="41">
        <v>0</v>
      </c>
      <c r="AD118" s="41">
        <v>0</v>
      </c>
      <c r="AE118" s="41">
        <v>0</v>
      </c>
      <c r="AF118" s="41">
        <v>0</v>
      </c>
      <c r="AG118" s="41">
        <v>0</v>
      </c>
      <c r="AH118" s="41">
        <v>0.7731109714369897</v>
      </c>
      <c r="AI118" s="41">
        <v>1.7905625684907736</v>
      </c>
      <c r="AJ118" s="41">
        <v>0</v>
      </c>
      <c r="AK118" s="41">
        <v>1.2194826261903966</v>
      </c>
      <c r="AL118" s="41">
        <v>3.7831561661181601</v>
      </c>
      <c r="AM118" s="41">
        <v>1.8183036860930866</v>
      </c>
      <c r="AN118" s="41">
        <v>0.23206515417445886</v>
      </c>
      <c r="AO118" s="41">
        <v>0</v>
      </c>
      <c r="AP118" s="41">
        <v>0</v>
      </c>
      <c r="AQ118" s="41">
        <v>2.0503688402675455</v>
      </c>
      <c r="AR118" s="41">
        <v>0.7731109714369897</v>
      </c>
      <c r="AS118" s="74">
        <v>2.6521015947510134</v>
      </c>
      <c r="AT118" s="41">
        <v>1.8183036860930866</v>
      </c>
      <c r="AU118" s="41">
        <v>0.27469602195201637</v>
      </c>
      <c r="AV118" s="41">
        <v>0</v>
      </c>
      <c r="AW118" s="41">
        <v>0</v>
      </c>
      <c r="AX118" s="41">
        <v>2.0929997080451028</v>
      </c>
      <c r="AY118" s="41">
        <v>1.7905625684907736</v>
      </c>
      <c r="AZ118" s="74">
        <v>1.1689062113083526</v>
      </c>
      <c r="BA118" s="41">
        <v>1.8183036860930866</v>
      </c>
      <c r="BB118" s="41">
        <v>0.5067611761264752</v>
      </c>
      <c r="BC118" s="41">
        <v>0</v>
      </c>
      <c r="BD118" s="41">
        <v>0</v>
      </c>
      <c r="BE118" s="41">
        <v>2.3250648622195618</v>
      </c>
      <c r="BF118" s="41">
        <v>2.563673539927763</v>
      </c>
      <c r="BG118" s="41">
        <v>43.321707305550866</v>
      </c>
      <c r="BH118" s="82">
        <v>0.90692704277982106</v>
      </c>
      <c r="BI118" s="41">
        <v>16.282894599071494</v>
      </c>
      <c r="BJ118" s="41">
        <v>37.711974933671264</v>
      </c>
      <c r="BK118" s="41">
        <v>0</v>
      </c>
      <c r="BL118" s="41">
        <v>25.684161525672376</v>
      </c>
      <c r="BM118" s="41">
        <v>79.679031058415134</v>
      </c>
      <c r="BN118" s="41">
        <v>1.8183036860930866</v>
      </c>
      <c r="BO118" s="41">
        <v>0</v>
      </c>
      <c r="BP118" s="41">
        <v>0.5067611761264752</v>
      </c>
      <c r="BQ118" s="41">
        <v>0</v>
      </c>
      <c r="BR118" s="41">
        <v>0</v>
      </c>
      <c r="BS118" s="41">
        <v>0</v>
      </c>
      <c r="BT118" s="41">
        <v>0</v>
      </c>
      <c r="BU118" s="41">
        <v>0</v>
      </c>
      <c r="BV118" s="41">
        <v>0</v>
      </c>
      <c r="BW118" s="41">
        <v>0</v>
      </c>
      <c r="BX118" s="41">
        <v>3.1871105531236266</v>
      </c>
      <c r="BY118" s="41">
        <v>0.59604561299453351</v>
      </c>
      <c r="BZ118" s="41">
        <v>0</v>
      </c>
      <c r="CA118" s="41">
        <v>0</v>
      </c>
      <c r="CB118" s="41">
        <v>2.3250648622195618</v>
      </c>
      <c r="CC118" s="41">
        <v>3.7831561661181601</v>
      </c>
      <c r="CD118" s="82">
        <v>0.61458336905115818</v>
      </c>
      <c r="CE118" s="41">
        <v>69.005868831223253</v>
      </c>
      <c r="CF118" s="41">
        <v>3.3190061284528893E-2</v>
      </c>
      <c r="CG118" s="41">
        <v>0</v>
      </c>
      <c r="CH118" s="41">
        <v>3.3190061284528893E-2</v>
      </c>
      <c r="CI118" s="41">
        <v>1.6594873603079131E-3</v>
      </c>
      <c r="CJ118" s="41">
        <v>0</v>
      </c>
      <c r="CK118" s="41">
        <v>1.6594873603079131E-3</v>
      </c>
      <c r="CL118" s="41"/>
      <c r="CM118" s="41">
        <v>0</v>
      </c>
      <c r="CN118" s="41"/>
      <c r="CO118" s="41">
        <v>0</v>
      </c>
      <c r="CP118" s="41">
        <v>0</v>
      </c>
      <c r="CQ118" s="41">
        <v>0</v>
      </c>
      <c r="CR118" s="41">
        <v>0</v>
      </c>
      <c r="CS118" s="41">
        <v>0</v>
      </c>
      <c r="CT118" s="41">
        <v>0</v>
      </c>
      <c r="CU118" s="41">
        <v>0</v>
      </c>
      <c r="CV118" s="41">
        <v>9999</v>
      </c>
      <c r="CW118" s="74">
        <v>9999</v>
      </c>
    </row>
    <row r="119" spans="1:101" s="21" customFormat="1">
      <c r="A119" s="21" t="s">
        <v>495</v>
      </c>
      <c r="C119" s="41">
        <v>19.999999999999996</v>
      </c>
      <c r="D119" s="41">
        <v>4.9084933674945113</v>
      </c>
      <c r="E119" s="41">
        <v>0</v>
      </c>
      <c r="F119" s="41">
        <v>4.5138409239404318</v>
      </c>
      <c r="G119" s="41">
        <v>0</v>
      </c>
      <c r="H119" s="41">
        <v>0</v>
      </c>
      <c r="I119" s="41"/>
      <c r="J119" s="41"/>
      <c r="K119" s="41"/>
      <c r="L119" s="41">
        <v>5.2756256434953483</v>
      </c>
      <c r="M119" s="41">
        <v>9.9174571215822306E-4</v>
      </c>
      <c r="N119" s="41">
        <v>9.8458773634986052E-4</v>
      </c>
      <c r="O119" s="41">
        <v>0</v>
      </c>
      <c r="P119" s="41">
        <v>0</v>
      </c>
      <c r="Q119" s="41">
        <v>0</v>
      </c>
      <c r="R119" s="41">
        <v>0.90012017838750957</v>
      </c>
      <c r="S119" s="41">
        <v>2.0800408247472424</v>
      </c>
      <c r="T119" s="41">
        <v>0</v>
      </c>
      <c r="U119" s="41">
        <v>1.8470232694030575</v>
      </c>
      <c r="V119" s="41">
        <v>0.27083045543642587</v>
      </c>
      <c r="W119" s="41">
        <v>0.63193772935166037</v>
      </c>
      <c r="X119" s="41">
        <v>0</v>
      </c>
      <c r="Y119" s="41">
        <v>0</v>
      </c>
      <c r="Z119" s="41">
        <v>0</v>
      </c>
      <c r="AA119" s="41">
        <v>0</v>
      </c>
      <c r="AB119" s="41">
        <v>0</v>
      </c>
      <c r="AC119" s="41">
        <v>0</v>
      </c>
      <c r="AD119" s="41">
        <v>0</v>
      </c>
      <c r="AE119" s="41">
        <v>0</v>
      </c>
      <c r="AF119" s="41">
        <v>0</v>
      </c>
      <c r="AG119" s="41">
        <v>0</v>
      </c>
      <c r="AH119" s="41">
        <v>1.1709506338239355</v>
      </c>
      <c r="AI119" s="41">
        <v>2.711978554098903</v>
      </c>
      <c r="AJ119" s="41">
        <v>0</v>
      </c>
      <c r="AK119" s="41">
        <v>1.8470232694030575</v>
      </c>
      <c r="AL119" s="41">
        <v>5.7299524573258962</v>
      </c>
      <c r="AM119" s="41">
        <v>2.7457440455054622</v>
      </c>
      <c r="AN119" s="41">
        <v>0.3504318448657685</v>
      </c>
      <c r="AO119" s="41">
        <v>0</v>
      </c>
      <c r="AP119" s="41">
        <v>0</v>
      </c>
      <c r="AQ119" s="41">
        <v>3.0961758903712306</v>
      </c>
      <c r="AR119" s="41">
        <v>1.1709506338239355</v>
      </c>
      <c r="AS119" s="74">
        <v>2.6441557832887876</v>
      </c>
      <c r="AT119" s="41">
        <v>2.7457440455054622</v>
      </c>
      <c r="AU119" s="41">
        <v>0.41480692821967569</v>
      </c>
      <c r="AV119" s="41">
        <v>0</v>
      </c>
      <c r="AW119" s="41">
        <v>0</v>
      </c>
      <c r="AX119" s="41">
        <v>3.160550973725138</v>
      </c>
      <c r="AY119" s="41">
        <v>2.711978554098903</v>
      </c>
      <c r="AZ119" s="74">
        <v>1.1654041175761731</v>
      </c>
      <c r="BA119" s="41">
        <v>2.7457440455054622</v>
      </c>
      <c r="BB119" s="41">
        <v>0.76523877308544419</v>
      </c>
      <c r="BC119" s="41">
        <v>0</v>
      </c>
      <c r="BD119" s="41">
        <v>0</v>
      </c>
      <c r="BE119" s="41">
        <v>3.5109828185909064</v>
      </c>
      <c r="BF119" s="41">
        <v>3.882929187922838</v>
      </c>
      <c r="BG119" s="41">
        <v>43.483964407022029</v>
      </c>
      <c r="BH119" s="82">
        <v>0.90420985000478382</v>
      </c>
      <c r="BI119" s="41">
        <v>16.331825456837588</v>
      </c>
      <c r="BJ119" s="41">
        <v>37.825301177376325</v>
      </c>
      <c r="BK119" s="41">
        <v>0</v>
      </c>
      <c r="BL119" s="41">
        <v>25.761343629063621</v>
      </c>
      <c r="BM119" s="41">
        <v>79.918470263277541</v>
      </c>
      <c r="BN119" s="41">
        <v>2.7457440455054622</v>
      </c>
      <c r="BO119" s="41">
        <v>0</v>
      </c>
      <c r="BP119" s="41">
        <v>0.76523877308544419</v>
      </c>
      <c r="BQ119" s="41">
        <v>0</v>
      </c>
      <c r="BR119" s="41">
        <v>0</v>
      </c>
      <c r="BS119" s="41">
        <v>0</v>
      </c>
      <c r="BT119" s="41">
        <v>0</v>
      </c>
      <c r="BU119" s="41">
        <v>0</v>
      </c>
      <c r="BV119" s="41">
        <v>0</v>
      </c>
      <c r="BW119" s="41">
        <v>0</v>
      </c>
      <c r="BX119" s="41">
        <v>4.82718427253781</v>
      </c>
      <c r="BY119" s="41">
        <v>0.90276818478808629</v>
      </c>
      <c r="BZ119" s="41">
        <v>0</v>
      </c>
      <c r="CA119" s="41">
        <v>0</v>
      </c>
      <c r="CB119" s="41">
        <v>3.5109828185909064</v>
      </c>
      <c r="CC119" s="41">
        <v>5.7299524573258962</v>
      </c>
      <c r="CD119" s="82">
        <v>0.6127420506084692</v>
      </c>
      <c r="CE119" s="41">
        <v>69.24530803608566</v>
      </c>
      <c r="CF119" s="41">
        <v>5.0118917889765094E-2</v>
      </c>
      <c r="CG119" s="41">
        <v>0</v>
      </c>
      <c r="CH119" s="41">
        <v>5.0118917889765094E-2</v>
      </c>
      <c r="CI119" s="41">
        <v>2.5059221806602904E-3</v>
      </c>
      <c r="CJ119" s="41">
        <v>0</v>
      </c>
      <c r="CK119" s="41">
        <v>2.5059221806602904E-3</v>
      </c>
      <c r="CL119" s="41"/>
      <c r="CM119" s="41">
        <v>0</v>
      </c>
      <c r="CN119" s="41"/>
      <c r="CO119" s="41">
        <v>0</v>
      </c>
      <c r="CP119" s="41">
        <v>0</v>
      </c>
      <c r="CQ119" s="41">
        <v>0</v>
      </c>
      <c r="CR119" s="41">
        <v>0</v>
      </c>
      <c r="CS119" s="41">
        <v>0</v>
      </c>
      <c r="CT119" s="41">
        <v>0</v>
      </c>
      <c r="CU119" s="41">
        <v>0</v>
      </c>
      <c r="CV119" s="41">
        <v>9999</v>
      </c>
      <c r="CW119" s="74">
        <v>9999</v>
      </c>
    </row>
    <row r="120" spans="1:101" s="21" customFormat="1">
      <c r="A120" s="21" t="s">
        <v>500</v>
      </c>
      <c r="C120" s="41">
        <v>19.999999999999996</v>
      </c>
      <c r="D120" s="41">
        <v>1.9634941008849203</v>
      </c>
      <c r="E120" s="41">
        <v>0</v>
      </c>
      <c r="F120" s="41">
        <v>1.8154135415970694</v>
      </c>
      <c r="G120" s="41">
        <v>0</v>
      </c>
      <c r="H120" s="41">
        <v>0</v>
      </c>
      <c r="I120" s="41"/>
      <c r="J120" s="41"/>
      <c r="K120" s="41"/>
      <c r="L120" s="41">
        <v>2.1103542480220967</v>
      </c>
      <c r="M120" s="41">
        <v>3.9671783368316069E-4</v>
      </c>
      <c r="N120" s="41">
        <v>3.9385450226520042E-4</v>
      </c>
      <c r="O120" s="41">
        <v>0</v>
      </c>
      <c r="P120" s="41">
        <v>0</v>
      </c>
      <c r="Q120" s="41">
        <v>0</v>
      </c>
      <c r="R120" s="41">
        <v>0.36201771140019462</v>
      </c>
      <c r="S120" s="41">
        <v>0.83656786846277309</v>
      </c>
      <c r="T120" s="41">
        <v>0</v>
      </c>
      <c r="U120" s="41">
        <v>0.74285095806877688</v>
      </c>
      <c r="V120" s="41">
        <v>0.10892481249582417</v>
      </c>
      <c r="W120" s="41">
        <v>0.25415789582358972</v>
      </c>
      <c r="X120" s="41">
        <v>0</v>
      </c>
      <c r="Y120" s="41">
        <v>0</v>
      </c>
      <c r="Z120" s="41">
        <v>0</v>
      </c>
      <c r="AA120" s="41">
        <v>0</v>
      </c>
      <c r="AB120" s="41">
        <v>0</v>
      </c>
      <c r="AC120" s="41">
        <v>0</v>
      </c>
      <c r="AD120" s="41">
        <v>0</v>
      </c>
      <c r="AE120" s="41">
        <v>0</v>
      </c>
      <c r="AF120" s="41">
        <v>0</v>
      </c>
      <c r="AG120" s="41">
        <v>0</v>
      </c>
      <c r="AH120" s="41">
        <v>0.47094252389601876</v>
      </c>
      <c r="AI120" s="41">
        <v>1.0907257642863628</v>
      </c>
      <c r="AJ120" s="41">
        <v>0</v>
      </c>
      <c r="AK120" s="41">
        <v>0.74285095806877688</v>
      </c>
      <c r="AL120" s="41">
        <v>2.3045192462511586</v>
      </c>
      <c r="AM120" s="41">
        <v>1.0983517410031225</v>
      </c>
      <c r="AN120" s="41">
        <v>0.14017964549219197</v>
      </c>
      <c r="AO120" s="41">
        <v>0</v>
      </c>
      <c r="AP120" s="41">
        <v>0</v>
      </c>
      <c r="AQ120" s="41">
        <v>1.2385313864953145</v>
      </c>
      <c r="AR120" s="41">
        <v>0.47094252389601876</v>
      </c>
      <c r="AS120" s="74">
        <v>2.6298992417358655</v>
      </c>
      <c r="AT120" s="41">
        <v>1.0983517410031225</v>
      </c>
      <c r="AU120" s="41">
        <v>0.16593094776478556</v>
      </c>
      <c r="AV120" s="41">
        <v>0</v>
      </c>
      <c r="AW120" s="41">
        <v>0</v>
      </c>
      <c r="AX120" s="41">
        <v>1.2642826887679082</v>
      </c>
      <c r="AY120" s="41">
        <v>1.0907257642863628</v>
      </c>
      <c r="AZ120" s="74">
        <v>1.1591205875613471</v>
      </c>
      <c r="BA120" s="41">
        <v>1.0983517410031225</v>
      </c>
      <c r="BB120" s="41">
        <v>0.30611059325697754</v>
      </c>
      <c r="BC120" s="41">
        <v>0</v>
      </c>
      <c r="BD120" s="41">
        <v>0</v>
      </c>
      <c r="BE120" s="41">
        <v>1.4044623342601001</v>
      </c>
      <c r="BF120" s="41">
        <v>1.5616682881823816</v>
      </c>
      <c r="BG120" s="41">
        <v>43.77754726145033</v>
      </c>
      <c r="BH120" s="82">
        <v>0.89933460574700363</v>
      </c>
      <c r="BI120" s="41">
        <v>16.420359399342104</v>
      </c>
      <c r="BJ120" s="41">
        <v>38.030350089300114</v>
      </c>
      <c r="BK120" s="41">
        <v>0</v>
      </c>
      <c r="BL120" s="41">
        <v>25.900994479589926</v>
      </c>
      <c r="BM120" s="41">
        <v>80.351703968232144</v>
      </c>
      <c r="BN120" s="41">
        <v>1.0983517410031225</v>
      </c>
      <c r="BO120" s="41">
        <v>0</v>
      </c>
      <c r="BP120" s="41">
        <v>0.30611059325697754</v>
      </c>
      <c r="BQ120" s="41">
        <v>0</v>
      </c>
      <c r="BR120" s="41">
        <v>0</v>
      </c>
      <c r="BS120" s="41">
        <v>0</v>
      </c>
      <c r="BT120" s="41">
        <v>0</v>
      </c>
      <c r="BU120" s="41">
        <v>0</v>
      </c>
      <c r="BV120" s="41">
        <v>0</v>
      </c>
      <c r="BW120" s="41">
        <v>0</v>
      </c>
      <c r="BX120" s="41">
        <v>1.9414365379317446</v>
      </c>
      <c r="BY120" s="41">
        <v>0.36308270831941392</v>
      </c>
      <c r="BZ120" s="41">
        <v>0</v>
      </c>
      <c r="CA120" s="41">
        <v>0</v>
      </c>
      <c r="CB120" s="41">
        <v>1.4044623342601001</v>
      </c>
      <c r="CC120" s="41">
        <v>2.3045192462511586</v>
      </c>
      <c r="CD120" s="82">
        <v>0.60943831844528429</v>
      </c>
      <c r="CE120" s="41">
        <v>69.678541741040263</v>
      </c>
      <c r="CF120" s="41">
        <v>2.0048555076182362E-2</v>
      </c>
      <c r="CG120" s="41">
        <v>0</v>
      </c>
      <c r="CH120" s="41">
        <v>2.0048555076182362E-2</v>
      </c>
      <c r="CI120" s="41">
        <v>1.0024182678104961E-3</v>
      </c>
      <c r="CJ120" s="41">
        <v>0</v>
      </c>
      <c r="CK120" s="41">
        <v>1.0024182678104961E-3</v>
      </c>
      <c r="CL120" s="41"/>
      <c r="CM120" s="41">
        <v>0</v>
      </c>
      <c r="CN120" s="41"/>
      <c r="CO120" s="41">
        <v>0</v>
      </c>
      <c r="CP120" s="41">
        <v>0</v>
      </c>
      <c r="CQ120" s="41">
        <v>0</v>
      </c>
      <c r="CR120" s="41">
        <v>0</v>
      </c>
      <c r="CS120" s="41">
        <v>0</v>
      </c>
      <c r="CT120" s="41">
        <v>0</v>
      </c>
      <c r="CU120" s="41">
        <v>0</v>
      </c>
      <c r="CV120" s="41">
        <v>9999</v>
      </c>
      <c r="CW120" s="74">
        <v>9999</v>
      </c>
    </row>
    <row r="121" spans="1:101" s="21" customFormat="1">
      <c r="A121" s="21" t="s">
        <v>494</v>
      </c>
      <c r="C121" s="41">
        <v>20</v>
      </c>
      <c r="D121" s="41">
        <v>5.1885905063477402</v>
      </c>
      <c r="E121" s="41">
        <v>0</v>
      </c>
      <c r="F121" s="41">
        <v>4.8123117286316672</v>
      </c>
      <c r="G121" s="41">
        <v>0</v>
      </c>
      <c r="H121" s="41">
        <v>0</v>
      </c>
      <c r="I121" s="41"/>
      <c r="J121" s="41"/>
      <c r="K121" s="41"/>
      <c r="L121" s="41">
        <v>5.5766727342766984</v>
      </c>
      <c r="M121" s="41">
        <v>1.0483384618367804E-3</v>
      </c>
      <c r="N121" s="41">
        <v>1.0407720249398934E-3</v>
      </c>
      <c r="O121" s="41">
        <v>0</v>
      </c>
      <c r="P121" s="41">
        <v>0</v>
      </c>
      <c r="Q121" s="41">
        <v>0</v>
      </c>
      <c r="R121" s="41">
        <v>0.95963924396583489</v>
      </c>
      <c r="S121" s="41">
        <v>2.2175803324999803</v>
      </c>
      <c r="T121" s="41">
        <v>0</v>
      </c>
      <c r="U121" s="41">
        <v>1.9691548488697341</v>
      </c>
      <c r="V121" s="41">
        <v>0.28873870371790006</v>
      </c>
      <c r="W121" s="41">
        <v>0.67372364200843338</v>
      </c>
      <c r="X121" s="41">
        <v>0</v>
      </c>
      <c r="Y121" s="41">
        <v>0</v>
      </c>
      <c r="Z121" s="41">
        <v>0</v>
      </c>
      <c r="AA121" s="41">
        <v>0</v>
      </c>
      <c r="AB121" s="41">
        <v>0</v>
      </c>
      <c r="AC121" s="41">
        <v>0</v>
      </c>
      <c r="AD121" s="41">
        <v>0</v>
      </c>
      <c r="AE121" s="41">
        <v>0</v>
      </c>
      <c r="AF121" s="41">
        <v>0</v>
      </c>
      <c r="AG121" s="41">
        <v>0</v>
      </c>
      <c r="AH121" s="41">
        <v>1.2483779476837349</v>
      </c>
      <c r="AI121" s="41">
        <v>2.8913039745084137</v>
      </c>
      <c r="AJ121" s="41">
        <v>0</v>
      </c>
      <c r="AK121" s="41">
        <v>1.9691548488697341</v>
      </c>
      <c r="AL121" s="41">
        <v>6.1088367710618821</v>
      </c>
      <c r="AM121" s="41">
        <v>2.9024265534746942</v>
      </c>
      <c r="AN121" s="41">
        <v>0.3704288072249256</v>
      </c>
      <c r="AO121" s="41">
        <v>0</v>
      </c>
      <c r="AP121" s="41">
        <v>0</v>
      </c>
      <c r="AQ121" s="41">
        <v>3.2728553606996198</v>
      </c>
      <c r="AR121" s="41">
        <v>1.2483779476837349</v>
      </c>
      <c r="AS121" s="74">
        <v>2.6216862984260016</v>
      </c>
      <c r="AT121" s="41">
        <v>2.9024265534746942</v>
      </c>
      <c r="AU121" s="41">
        <v>0.43847737555902583</v>
      </c>
      <c r="AV121" s="41">
        <v>0</v>
      </c>
      <c r="AW121" s="41">
        <v>0</v>
      </c>
      <c r="AX121" s="41">
        <v>3.3409039290337201</v>
      </c>
      <c r="AY121" s="41">
        <v>2.8913039745084137</v>
      </c>
      <c r="AZ121" s="74">
        <v>1.1555007562294617</v>
      </c>
      <c r="BA121" s="41">
        <v>2.9024265534746942</v>
      </c>
      <c r="BB121" s="41">
        <v>0.80890618278395143</v>
      </c>
      <c r="BC121" s="41">
        <v>0</v>
      </c>
      <c r="BD121" s="41">
        <v>0</v>
      </c>
      <c r="BE121" s="41">
        <v>3.7113327362586457</v>
      </c>
      <c r="BF121" s="41">
        <v>4.1396819221921488</v>
      </c>
      <c r="BG121" s="41">
        <v>43.948124721644767</v>
      </c>
      <c r="BH121" s="82">
        <v>0.8965260631167834</v>
      </c>
      <c r="BI121" s="41">
        <v>16.47179937557242</v>
      </c>
      <c r="BJ121" s="41">
        <v>38.149487573264231</v>
      </c>
      <c r="BK121" s="41">
        <v>0</v>
      </c>
      <c r="BL121" s="41">
        <v>25.982134393033299</v>
      </c>
      <c r="BM121" s="41">
        <v>80.603421341869932</v>
      </c>
      <c r="BN121" s="41">
        <v>2.9024265534746942</v>
      </c>
      <c r="BO121" s="41">
        <v>0</v>
      </c>
      <c r="BP121" s="41">
        <v>0.80890618278395143</v>
      </c>
      <c r="BQ121" s="41">
        <v>0</v>
      </c>
      <c r="BR121" s="41">
        <v>0</v>
      </c>
      <c r="BS121" s="41">
        <v>0</v>
      </c>
      <c r="BT121" s="41">
        <v>0</v>
      </c>
      <c r="BU121" s="41">
        <v>0</v>
      </c>
      <c r="BV121" s="41">
        <v>0</v>
      </c>
      <c r="BW121" s="41">
        <v>0</v>
      </c>
      <c r="BX121" s="41">
        <v>5.1463744253355488</v>
      </c>
      <c r="BY121" s="41">
        <v>0.96246234572633349</v>
      </c>
      <c r="BZ121" s="41">
        <v>0</v>
      </c>
      <c r="CA121" s="41">
        <v>0</v>
      </c>
      <c r="CB121" s="41">
        <v>3.7113327362586457</v>
      </c>
      <c r="CC121" s="41">
        <v>6.1088367710618821</v>
      </c>
      <c r="CD121" s="82">
        <v>0.60753509634429392</v>
      </c>
      <c r="CE121" s="41">
        <v>69.930259114678051</v>
      </c>
      <c r="CF121" s="41">
        <v>5.2978892316196631E-2</v>
      </c>
      <c r="CG121" s="41">
        <v>0</v>
      </c>
      <c r="CH121" s="41">
        <v>5.2978892316196631E-2</v>
      </c>
      <c r="CI121" s="41">
        <v>2.6489195487814309E-3</v>
      </c>
      <c r="CJ121" s="41">
        <v>0</v>
      </c>
      <c r="CK121" s="41">
        <v>2.6489195487814309E-3</v>
      </c>
      <c r="CL121" s="41"/>
      <c r="CM121" s="41">
        <v>0</v>
      </c>
      <c r="CN121" s="41"/>
      <c r="CO121" s="41">
        <v>0</v>
      </c>
      <c r="CP121" s="41">
        <v>0</v>
      </c>
      <c r="CQ121" s="41">
        <v>0</v>
      </c>
      <c r="CR121" s="41">
        <v>0</v>
      </c>
      <c r="CS121" s="41">
        <v>0</v>
      </c>
      <c r="CT121" s="41">
        <v>0</v>
      </c>
      <c r="CU121" s="41">
        <v>0</v>
      </c>
      <c r="CV121" s="41">
        <v>9999</v>
      </c>
      <c r="CW121" s="74">
        <v>9999</v>
      </c>
    </row>
    <row r="122" spans="1:101" s="21" customFormat="1">
      <c r="A122" s="21" t="s">
        <v>498</v>
      </c>
      <c r="C122" s="41">
        <v>20</v>
      </c>
      <c r="D122" s="41">
        <v>3.3896214127309956</v>
      </c>
      <c r="E122" s="41">
        <v>0</v>
      </c>
      <c r="F122" s="41">
        <v>3.264707330610257</v>
      </c>
      <c r="G122" s="41">
        <v>0</v>
      </c>
      <c r="H122" s="41">
        <v>0</v>
      </c>
      <c r="I122" s="41"/>
      <c r="J122" s="41"/>
      <c r="K122" s="41"/>
      <c r="L122" s="41">
        <v>3.6383563833066295</v>
      </c>
      <c r="M122" s="41">
        <v>4.4119573159754634E-4</v>
      </c>
      <c r="N122" s="41">
        <v>4.380113786582678E-4</v>
      </c>
      <c r="O122" s="41">
        <v>0</v>
      </c>
      <c r="P122" s="41">
        <v>0</v>
      </c>
      <c r="Q122" s="41">
        <v>0</v>
      </c>
      <c r="R122" s="41">
        <v>0.65102625332365294</v>
      </c>
      <c r="S122" s="41">
        <v>1.5044226508968008</v>
      </c>
      <c r="T122" s="41">
        <v>0</v>
      </c>
      <c r="U122" s="41">
        <v>1.3358889932177553</v>
      </c>
      <c r="V122" s="41">
        <v>0.19588243983661544</v>
      </c>
      <c r="W122" s="41">
        <v>0.45705902628543599</v>
      </c>
      <c r="X122" s="41">
        <v>0</v>
      </c>
      <c r="Y122" s="41">
        <v>0</v>
      </c>
      <c r="Z122" s="41">
        <v>0</v>
      </c>
      <c r="AA122" s="41">
        <v>0</v>
      </c>
      <c r="AB122" s="41">
        <v>0</v>
      </c>
      <c r="AC122" s="41">
        <v>0</v>
      </c>
      <c r="AD122" s="41">
        <v>0</v>
      </c>
      <c r="AE122" s="41">
        <v>0</v>
      </c>
      <c r="AF122" s="41">
        <v>0</v>
      </c>
      <c r="AG122" s="41">
        <v>0</v>
      </c>
      <c r="AH122" s="41">
        <v>0.8469086931602684</v>
      </c>
      <c r="AI122" s="41">
        <v>1.9614816771822368</v>
      </c>
      <c r="AJ122" s="41">
        <v>0</v>
      </c>
      <c r="AK122" s="41">
        <v>1.3358889932177553</v>
      </c>
      <c r="AL122" s="41">
        <v>4.1442793635602602</v>
      </c>
      <c r="AM122" s="41">
        <v>1.8344865385770315</v>
      </c>
      <c r="AN122" s="41">
        <v>0.15589584333485301</v>
      </c>
      <c r="AO122" s="41">
        <v>0</v>
      </c>
      <c r="AP122" s="41">
        <v>0</v>
      </c>
      <c r="AQ122" s="41">
        <v>1.9903823819118844</v>
      </c>
      <c r="AR122" s="41">
        <v>0.8469086931602684</v>
      </c>
      <c r="AS122" s="74">
        <v>2.3501735169168065</v>
      </c>
      <c r="AT122" s="41">
        <v>1.8344865385770315</v>
      </c>
      <c r="AU122" s="41">
        <v>0.18453424494202728</v>
      </c>
      <c r="AV122" s="41">
        <v>0</v>
      </c>
      <c r="AW122" s="41">
        <v>0</v>
      </c>
      <c r="AX122" s="41">
        <v>2.0190207835190588</v>
      </c>
      <c r="AY122" s="41">
        <v>1.9614816771822368</v>
      </c>
      <c r="AZ122" s="74">
        <v>1.0293345112555319</v>
      </c>
      <c r="BA122" s="41">
        <v>1.8344865385770315</v>
      </c>
      <c r="BB122" s="41">
        <v>0.34043008827688026</v>
      </c>
      <c r="BC122" s="41">
        <v>0</v>
      </c>
      <c r="BD122" s="41">
        <v>0</v>
      </c>
      <c r="BE122" s="41">
        <v>2.174916626853912</v>
      </c>
      <c r="BF122" s="41">
        <v>2.8083903703425053</v>
      </c>
      <c r="BG122" s="41">
        <v>49.911778331864632</v>
      </c>
      <c r="BH122" s="82">
        <v>0.77443529568457525</v>
      </c>
      <c r="BI122" s="41">
        <v>17.127795478525645</v>
      </c>
      <c r="BJ122" s="41">
        <v>39.668806416768184</v>
      </c>
      <c r="BK122" s="41">
        <v>0</v>
      </c>
      <c r="BL122" s="41">
        <v>27.01688345229595</v>
      </c>
      <c r="BM122" s="41">
        <v>83.813485347589776</v>
      </c>
      <c r="BN122" s="41">
        <v>1.8344865385770315</v>
      </c>
      <c r="BO122" s="41">
        <v>0</v>
      </c>
      <c r="BP122" s="41">
        <v>0.34043008827688026</v>
      </c>
      <c r="BQ122" s="41">
        <v>0</v>
      </c>
      <c r="BR122" s="41">
        <v>0</v>
      </c>
      <c r="BS122" s="41">
        <v>0</v>
      </c>
      <c r="BT122" s="41">
        <v>0</v>
      </c>
      <c r="BU122" s="41">
        <v>0</v>
      </c>
      <c r="BV122" s="41">
        <v>0</v>
      </c>
      <c r="BW122" s="41">
        <v>0</v>
      </c>
      <c r="BX122" s="41">
        <v>3.4913378974382088</v>
      </c>
      <c r="BY122" s="41">
        <v>0.65294146612205151</v>
      </c>
      <c r="BZ122" s="41">
        <v>0</v>
      </c>
      <c r="CA122" s="41">
        <v>0</v>
      </c>
      <c r="CB122" s="41">
        <v>2.1749166268539115</v>
      </c>
      <c r="CC122" s="41">
        <v>4.1442793635602602</v>
      </c>
      <c r="CD122" s="82">
        <v>0.52479971451188268</v>
      </c>
      <c r="CE122" s="41">
        <v>76.928661784160582</v>
      </c>
      <c r="CF122" s="41">
        <v>3.4564716134965257E-2</v>
      </c>
      <c r="CG122" s="41">
        <v>0</v>
      </c>
      <c r="CH122" s="41">
        <v>3.4564716134965257E-2</v>
      </c>
      <c r="CI122" s="41">
        <v>1.7282192820706488E-3</v>
      </c>
      <c r="CJ122" s="41">
        <v>0</v>
      </c>
      <c r="CK122" s="41">
        <v>1.7282192820706488E-3</v>
      </c>
      <c r="CL122" s="41"/>
      <c r="CM122" s="41">
        <v>0</v>
      </c>
      <c r="CN122" s="41"/>
      <c r="CO122" s="41">
        <v>0</v>
      </c>
      <c r="CP122" s="41">
        <v>0</v>
      </c>
      <c r="CQ122" s="41">
        <v>0</v>
      </c>
      <c r="CR122" s="41">
        <v>0</v>
      </c>
      <c r="CS122" s="41">
        <v>0</v>
      </c>
      <c r="CT122" s="41">
        <v>0</v>
      </c>
      <c r="CU122" s="41">
        <v>0</v>
      </c>
      <c r="CV122" s="41">
        <v>9999</v>
      </c>
      <c r="CW122" s="74">
        <v>9999</v>
      </c>
    </row>
    <row r="123" spans="1:101" s="21" customFormat="1">
      <c r="A123" s="21" t="s">
        <v>491</v>
      </c>
      <c r="C123" s="41">
        <v>20</v>
      </c>
      <c r="D123" s="41">
        <v>1.9605081320216411</v>
      </c>
      <c r="E123" s="41">
        <v>0</v>
      </c>
      <c r="F123" s="41">
        <v>2.4092869440057401</v>
      </c>
      <c r="G123" s="41">
        <v>0</v>
      </c>
      <c r="H123" s="41">
        <v>0</v>
      </c>
      <c r="I123" s="41"/>
      <c r="J123" s="41"/>
      <c r="K123" s="41"/>
      <c r="L123" s="41">
        <v>2.1071449426963293</v>
      </c>
      <c r="M123" s="41">
        <v>3.9611452802598983E-4</v>
      </c>
      <c r="N123" s="41">
        <v>3.9325555099771448E-4</v>
      </c>
      <c r="O123" s="41">
        <v>0</v>
      </c>
      <c r="P123" s="41">
        <v>0</v>
      </c>
      <c r="Q123" s="41">
        <v>0</v>
      </c>
      <c r="R123" s="41">
        <v>0.4804440010996196</v>
      </c>
      <c r="S123" s="41">
        <v>1.1102330114211614</v>
      </c>
      <c r="T123" s="41">
        <v>0</v>
      </c>
      <c r="U123" s="41">
        <v>0.98585863419459507</v>
      </c>
      <c r="V123" s="41">
        <v>0.1445572166403444</v>
      </c>
      <c r="W123" s="41">
        <v>0.3373001721608036</v>
      </c>
      <c r="X123" s="41">
        <v>0</v>
      </c>
      <c r="Y123" s="41">
        <v>0</v>
      </c>
      <c r="Z123" s="41">
        <v>0</v>
      </c>
      <c r="AA123" s="41">
        <v>0</v>
      </c>
      <c r="AB123" s="41">
        <v>0</v>
      </c>
      <c r="AC123" s="41">
        <v>0</v>
      </c>
      <c r="AD123" s="41">
        <v>0</v>
      </c>
      <c r="AE123" s="41">
        <v>0</v>
      </c>
      <c r="AF123" s="41">
        <v>0</v>
      </c>
      <c r="AG123" s="41">
        <v>0</v>
      </c>
      <c r="AH123" s="41">
        <v>0.62500121773996398</v>
      </c>
      <c r="AI123" s="41">
        <v>1.4475331835819649</v>
      </c>
      <c r="AJ123" s="41">
        <v>0</v>
      </c>
      <c r="AK123" s="41">
        <v>0.98585863419459507</v>
      </c>
      <c r="AL123" s="41">
        <v>3.0583930355165241</v>
      </c>
      <c r="AM123" s="41">
        <v>1.0966814308666739</v>
      </c>
      <c r="AN123" s="41">
        <v>0.13996646835225732</v>
      </c>
      <c r="AO123" s="41">
        <v>0</v>
      </c>
      <c r="AP123" s="41">
        <v>0</v>
      </c>
      <c r="AQ123" s="41">
        <v>1.2366478992189311</v>
      </c>
      <c r="AR123" s="41">
        <v>0.62500121773996398</v>
      </c>
      <c r="AS123" s="74">
        <v>1.9786327836139463</v>
      </c>
      <c r="AT123" s="41">
        <v>1.0966814308666739</v>
      </c>
      <c r="AU123" s="41">
        <v>0.16567860952589969</v>
      </c>
      <c r="AV123" s="41">
        <v>0</v>
      </c>
      <c r="AW123" s="41">
        <v>0</v>
      </c>
      <c r="AX123" s="41">
        <v>1.2623600403925737</v>
      </c>
      <c r="AY123" s="41">
        <v>1.4475331835819649</v>
      </c>
      <c r="AZ123" s="82">
        <v>0.87207675423980635</v>
      </c>
      <c r="BA123" s="41">
        <v>1.0966814308666739</v>
      </c>
      <c r="BB123" s="41">
        <v>0.30564507787815698</v>
      </c>
      <c r="BC123" s="41">
        <v>0</v>
      </c>
      <c r="BD123" s="41">
        <v>0</v>
      </c>
      <c r="BE123" s="41">
        <v>1.4023265087448309</v>
      </c>
      <c r="BF123" s="41">
        <v>2.0725344013219291</v>
      </c>
      <c r="BG123" s="41">
        <v>61.699983907892019</v>
      </c>
      <c r="BH123" s="82">
        <v>0.67662399613264901</v>
      </c>
      <c r="BI123" s="41">
        <v>21.825116358622829</v>
      </c>
      <c r="BJ123" s="41">
        <v>50.548029776461064</v>
      </c>
      <c r="BK123" s="41">
        <v>0</v>
      </c>
      <c r="BL123" s="41">
        <v>34.426299971469966</v>
      </c>
      <c r="BM123" s="41">
        <v>106.79944610655386</v>
      </c>
      <c r="BN123" s="41">
        <v>1.0966814308666739</v>
      </c>
      <c r="BO123" s="41">
        <v>0</v>
      </c>
      <c r="BP123" s="41">
        <v>0.30564507787815698</v>
      </c>
      <c r="BQ123" s="41">
        <v>0</v>
      </c>
      <c r="BR123" s="41">
        <v>0</v>
      </c>
      <c r="BS123" s="41">
        <v>0</v>
      </c>
      <c r="BT123" s="41">
        <v>0</v>
      </c>
      <c r="BU123" s="41">
        <v>0</v>
      </c>
      <c r="BV123" s="41">
        <v>0</v>
      </c>
      <c r="BW123" s="41">
        <v>0</v>
      </c>
      <c r="BX123" s="41">
        <v>2.5765356467153762</v>
      </c>
      <c r="BY123" s="41">
        <v>0.48185738880114803</v>
      </c>
      <c r="BZ123" s="41">
        <v>0</v>
      </c>
      <c r="CA123" s="41">
        <v>0</v>
      </c>
      <c r="CB123" s="41">
        <v>1.4023265087448309</v>
      </c>
      <c r="CC123" s="41">
        <v>3.0583930355165241</v>
      </c>
      <c r="CD123" s="82">
        <v>0.45851742809373602</v>
      </c>
      <c r="CE123" s="41">
        <v>96.126283879361978</v>
      </c>
      <c r="CF123" s="41">
        <v>2.0018066387072334E-2</v>
      </c>
      <c r="CG123" s="41">
        <v>0</v>
      </c>
      <c r="CH123" s="41">
        <v>2.0018066387072334E-2</v>
      </c>
      <c r="CI123" s="41">
        <v>1.0008938477807563E-3</v>
      </c>
      <c r="CJ123" s="41">
        <v>0</v>
      </c>
      <c r="CK123" s="41">
        <v>1.0008938477807563E-3</v>
      </c>
      <c r="CL123" s="41"/>
      <c r="CM123" s="41">
        <v>0</v>
      </c>
      <c r="CN123" s="41"/>
      <c r="CO123" s="41">
        <v>0</v>
      </c>
      <c r="CP123" s="41">
        <v>0</v>
      </c>
      <c r="CQ123" s="41">
        <v>0</v>
      </c>
      <c r="CR123" s="41">
        <v>0</v>
      </c>
      <c r="CS123" s="41">
        <v>0</v>
      </c>
      <c r="CT123" s="41">
        <v>0</v>
      </c>
      <c r="CU123" s="41">
        <v>0</v>
      </c>
      <c r="CV123" s="41">
        <v>9999</v>
      </c>
      <c r="CW123" s="74">
        <v>9999</v>
      </c>
    </row>
    <row r="124" spans="1:101" s="21" customFormat="1">
      <c r="A124" s="21" t="s">
        <v>503</v>
      </c>
      <c r="C124" s="41">
        <v>20</v>
      </c>
      <c r="D124" s="41">
        <v>3.9753616242038214</v>
      </c>
      <c r="E124" s="41">
        <v>0</v>
      </c>
      <c r="F124" s="41">
        <v>4.5062888888888883</v>
      </c>
      <c r="G124" s="41">
        <v>0</v>
      </c>
      <c r="H124" s="41">
        <v>0</v>
      </c>
      <c r="I124" s="41"/>
      <c r="J124" s="41"/>
      <c r="K124" s="41"/>
      <c r="L124" s="41">
        <v>4.2670789979819048</v>
      </c>
      <c r="M124" s="41">
        <v>5.1743612828498726E-4</v>
      </c>
      <c r="N124" s="41">
        <v>5.1370150635193497E-4</v>
      </c>
      <c r="O124" s="41">
        <v>0</v>
      </c>
      <c r="P124" s="41">
        <v>0</v>
      </c>
      <c r="Q124" s="41">
        <v>0</v>
      </c>
      <c r="R124" s="41">
        <v>0.89861420171435524</v>
      </c>
      <c r="S124" s="41">
        <v>2.0765607417133416</v>
      </c>
      <c r="T124" s="41">
        <v>0</v>
      </c>
      <c r="U124" s="41">
        <v>1.8439330443139175</v>
      </c>
      <c r="V124" s="41">
        <v>0.2703773333333333</v>
      </c>
      <c r="W124" s="41">
        <v>0.63088044444444435</v>
      </c>
      <c r="X124" s="41">
        <v>0</v>
      </c>
      <c r="Y124" s="41">
        <v>0</v>
      </c>
      <c r="Z124" s="41">
        <v>0</v>
      </c>
      <c r="AA124" s="41">
        <v>0</v>
      </c>
      <c r="AB124" s="41">
        <v>0</v>
      </c>
      <c r="AC124" s="41">
        <v>0</v>
      </c>
      <c r="AD124" s="41">
        <v>0</v>
      </c>
      <c r="AE124" s="41">
        <v>0</v>
      </c>
      <c r="AF124" s="41">
        <v>0</v>
      </c>
      <c r="AG124" s="41">
        <v>0</v>
      </c>
      <c r="AH124" s="41">
        <v>1.1689915350476885</v>
      </c>
      <c r="AI124" s="41">
        <v>2.7074411861577858</v>
      </c>
      <c r="AJ124" s="41">
        <v>0</v>
      </c>
      <c r="AK124" s="41">
        <v>1.8439330443139175</v>
      </c>
      <c r="AL124" s="41">
        <v>5.7203657655193911</v>
      </c>
      <c r="AM124" s="41">
        <v>2.1514931898255609</v>
      </c>
      <c r="AN124" s="41">
        <v>0.18283527199780802</v>
      </c>
      <c r="AO124" s="41">
        <v>0</v>
      </c>
      <c r="AP124" s="41">
        <v>0</v>
      </c>
      <c r="AQ124" s="41">
        <v>2.3343284618233691</v>
      </c>
      <c r="AR124" s="41">
        <v>1.1689915350476885</v>
      </c>
      <c r="AS124" s="74">
        <v>1.9968737085235961</v>
      </c>
      <c r="AT124" s="41">
        <v>2.1514931898255609</v>
      </c>
      <c r="AU124" s="41">
        <v>0.21642250457195289</v>
      </c>
      <c r="AV124" s="41">
        <v>0</v>
      </c>
      <c r="AW124" s="41">
        <v>0</v>
      </c>
      <c r="AX124" s="41">
        <v>2.3679156943975137</v>
      </c>
      <c r="AY124" s="41">
        <v>2.7074411861577858</v>
      </c>
      <c r="AZ124" s="82">
        <v>0.87459543221247094</v>
      </c>
      <c r="BA124" s="41">
        <v>2.1514931898255609</v>
      </c>
      <c r="BB124" s="41">
        <v>0.39925777656976091</v>
      </c>
      <c r="BC124" s="41">
        <v>0</v>
      </c>
      <c r="BD124" s="41">
        <v>0</v>
      </c>
      <c r="BE124" s="41">
        <v>2.5507509663953218</v>
      </c>
      <c r="BF124" s="41">
        <v>3.8764327212054743</v>
      </c>
      <c r="BG124" s="41">
        <v>59.960600388733155</v>
      </c>
      <c r="BH124" s="82">
        <v>0.65801502304987813</v>
      </c>
      <c r="BI124" s="41">
        <v>20.158155803733809</v>
      </c>
      <c r="BJ124" s="41">
        <v>46.687268148428529</v>
      </c>
      <c r="BK124" s="41">
        <v>0</v>
      </c>
      <c r="BL124" s="41">
        <v>31.79688516514091</v>
      </c>
      <c r="BM124" s="41">
        <v>98.642309117303242</v>
      </c>
      <c r="BN124" s="41">
        <v>2.1514931898255609</v>
      </c>
      <c r="BO124" s="41">
        <v>0</v>
      </c>
      <c r="BP124" s="41">
        <v>0.39925777656976091</v>
      </c>
      <c r="BQ124" s="41">
        <v>0</v>
      </c>
      <c r="BR124" s="41">
        <v>0</v>
      </c>
      <c r="BS124" s="41">
        <v>0</v>
      </c>
      <c r="BT124" s="41">
        <v>0</v>
      </c>
      <c r="BU124" s="41">
        <v>0</v>
      </c>
      <c r="BV124" s="41">
        <v>0</v>
      </c>
      <c r="BW124" s="41">
        <v>0</v>
      </c>
      <c r="BX124" s="41">
        <v>4.8191079877416136</v>
      </c>
      <c r="BY124" s="41">
        <v>0.90125777777777771</v>
      </c>
      <c r="BZ124" s="41">
        <v>0</v>
      </c>
      <c r="CA124" s="41">
        <v>0</v>
      </c>
      <c r="CB124" s="41">
        <v>2.5507509663953218</v>
      </c>
      <c r="CC124" s="41">
        <v>5.7203657655193911</v>
      </c>
      <c r="CD124" s="82">
        <v>0.44590697010503516</v>
      </c>
      <c r="CE124" s="41">
        <v>91.757485553874048</v>
      </c>
      <c r="CF124" s="41">
        <v>4.0537638084995317E-2</v>
      </c>
      <c r="CG124" s="41">
        <v>0</v>
      </c>
      <c r="CH124" s="41">
        <v>4.0537638084995317E-2</v>
      </c>
      <c r="CI124" s="41">
        <v>2.0268625240414044E-3</v>
      </c>
      <c r="CJ124" s="41">
        <v>0</v>
      </c>
      <c r="CK124" s="41">
        <v>2.0268625240414044E-3</v>
      </c>
      <c r="CL124" s="41"/>
      <c r="CM124" s="41">
        <v>0</v>
      </c>
      <c r="CN124" s="41"/>
      <c r="CO124" s="41">
        <v>0</v>
      </c>
      <c r="CP124" s="41">
        <v>0</v>
      </c>
      <c r="CQ124" s="41">
        <v>0</v>
      </c>
      <c r="CR124" s="41">
        <v>0</v>
      </c>
      <c r="CS124" s="41">
        <v>0</v>
      </c>
      <c r="CT124" s="41">
        <v>0</v>
      </c>
      <c r="CU124" s="41">
        <v>0</v>
      </c>
      <c r="CV124" s="41">
        <v>9999</v>
      </c>
      <c r="CW124" s="74">
        <v>9999</v>
      </c>
    </row>
    <row r="125" spans="1:101" s="21" customFormat="1">
      <c r="A125" s="21" t="s">
        <v>490</v>
      </c>
      <c r="C125" s="41">
        <v>20</v>
      </c>
      <c r="D125" s="41">
        <v>2.0050776656278924</v>
      </c>
      <c r="E125" s="41">
        <v>0</v>
      </c>
      <c r="F125" s="41">
        <v>2.7197222446406126</v>
      </c>
      <c r="G125" s="41">
        <v>0</v>
      </c>
      <c r="H125" s="41">
        <v>0</v>
      </c>
      <c r="I125" s="41"/>
      <c r="J125" s="41"/>
      <c r="K125" s="41"/>
      <c r="L125" s="41">
        <v>2.1550480683211664</v>
      </c>
      <c r="M125" s="41">
        <v>4.0511966270532097E-4</v>
      </c>
      <c r="N125" s="41">
        <v>4.0219569065322509E-4</v>
      </c>
      <c r="O125" s="41">
        <v>0</v>
      </c>
      <c r="P125" s="41">
        <v>0</v>
      </c>
      <c r="Q125" s="41">
        <v>0</v>
      </c>
      <c r="R125" s="41">
        <v>0.54234894699685099</v>
      </c>
      <c r="S125" s="41">
        <v>1.2532859257005438</v>
      </c>
      <c r="T125" s="41">
        <v>0</v>
      </c>
      <c r="U125" s="41">
        <v>1.1128859782189833</v>
      </c>
      <c r="V125" s="41">
        <v>0.16318333467843674</v>
      </c>
      <c r="W125" s="41">
        <v>0.38076111424968573</v>
      </c>
      <c r="X125" s="41">
        <v>0</v>
      </c>
      <c r="Y125" s="41">
        <v>0</v>
      </c>
      <c r="Z125" s="41">
        <v>0</v>
      </c>
      <c r="AA125" s="41">
        <v>0</v>
      </c>
      <c r="AB125" s="41">
        <v>0</v>
      </c>
      <c r="AC125" s="41">
        <v>0</v>
      </c>
      <c r="AD125" s="41">
        <v>0</v>
      </c>
      <c r="AE125" s="41">
        <v>0</v>
      </c>
      <c r="AF125" s="41">
        <v>0</v>
      </c>
      <c r="AG125" s="41">
        <v>0</v>
      </c>
      <c r="AH125" s="41">
        <v>0.7055322816752877</v>
      </c>
      <c r="AI125" s="41">
        <v>1.6340470399502296</v>
      </c>
      <c r="AJ125" s="41">
        <v>0</v>
      </c>
      <c r="AK125" s="41">
        <v>1.1128859782189833</v>
      </c>
      <c r="AL125" s="41">
        <v>3.4524652998445005</v>
      </c>
      <c r="AM125" s="41">
        <v>1.1216130182903696</v>
      </c>
      <c r="AN125" s="41">
        <v>0.14314841904814221</v>
      </c>
      <c r="AO125" s="41">
        <v>0</v>
      </c>
      <c r="AP125" s="41">
        <v>0</v>
      </c>
      <c r="AQ125" s="41">
        <v>1.2647614373385119</v>
      </c>
      <c r="AR125" s="41">
        <v>0.7055322816752877</v>
      </c>
      <c r="AS125" s="74">
        <v>1.7926343984365019</v>
      </c>
      <c r="AT125" s="41">
        <v>1.1216130182903696</v>
      </c>
      <c r="AU125" s="41">
        <v>0.16944509140602693</v>
      </c>
      <c r="AV125" s="41">
        <v>0</v>
      </c>
      <c r="AW125" s="41">
        <v>0</v>
      </c>
      <c r="AX125" s="41">
        <v>1.2910581096963964</v>
      </c>
      <c r="AY125" s="41">
        <v>1.6340470399502296</v>
      </c>
      <c r="AZ125" s="82">
        <v>0.79009849663551912</v>
      </c>
      <c r="BA125" s="41">
        <v>1.1216130182903696</v>
      </c>
      <c r="BB125" s="41">
        <v>0.31259351045416917</v>
      </c>
      <c r="BC125" s="41">
        <v>0</v>
      </c>
      <c r="BD125" s="41">
        <v>0</v>
      </c>
      <c r="BE125" s="41">
        <v>1.4342065287445387</v>
      </c>
      <c r="BF125" s="41">
        <v>2.339579321625517</v>
      </c>
      <c r="BG125" s="41">
        <v>69.209205154052114</v>
      </c>
      <c r="BH125" s="82">
        <v>0.61301897973182029</v>
      </c>
      <c r="BI125" s="41">
        <v>24.089625174561107</v>
      </c>
      <c r="BJ125" s="41">
        <v>55.792742206682902</v>
      </c>
      <c r="BK125" s="41">
        <v>0</v>
      </c>
      <c r="BL125" s="41">
        <v>37.998269921345134</v>
      </c>
      <c r="BM125" s="41">
        <v>117.88063730258914</v>
      </c>
      <c r="BN125" s="41">
        <v>1.1216130182903696</v>
      </c>
      <c r="BO125" s="41">
        <v>0</v>
      </c>
      <c r="BP125" s="41">
        <v>0.31259351045416917</v>
      </c>
      <c r="BQ125" s="41">
        <v>0</v>
      </c>
      <c r="BR125" s="41">
        <v>0</v>
      </c>
      <c r="BS125" s="41">
        <v>0</v>
      </c>
      <c r="BT125" s="41">
        <v>0</v>
      </c>
      <c r="BU125" s="41">
        <v>0</v>
      </c>
      <c r="BV125" s="41">
        <v>0</v>
      </c>
      <c r="BW125" s="41">
        <v>0</v>
      </c>
      <c r="BX125" s="41">
        <v>2.908520850916378</v>
      </c>
      <c r="BY125" s="41">
        <v>0.54394444892812255</v>
      </c>
      <c r="BZ125" s="41">
        <v>0</v>
      </c>
      <c r="CA125" s="41">
        <v>0</v>
      </c>
      <c r="CB125" s="41">
        <v>1.4342065287445389</v>
      </c>
      <c r="CC125" s="41">
        <v>3.4524652998445005</v>
      </c>
      <c r="CD125" s="82">
        <v>0.41541519006987143</v>
      </c>
      <c r="CE125" s="41">
        <v>107.20747507539726</v>
      </c>
      <c r="CF125" s="41">
        <v>2.0473150386979437E-2</v>
      </c>
      <c r="CG125" s="41">
        <v>0</v>
      </c>
      <c r="CH125" s="41">
        <v>2.0473150386979437E-2</v>
      </c>
      <c r="CI125" s="41">
        <v>1.0236478324525539E-3</v>
      </c>
      <c r="CJ125" s="41">
        <v>0</v>
      </c>
      <c r="CK125" s="41">
        <v>1.0236478324525539E-3</v>
      </c>
      <c r="CL125" s="41"/>
      <c r="CM125" s="41">
        <v>0</v>
      </c>
      <c r="CN125" s="41"/>
      <c r="CO125" s="41">
        <v>0</v>
      </c>
      <c r="CP125" s="41">
        <v>0</v>
      </c>
      <c r="CQ125" s="41">
        <v>0</v>
      </c>
      <c r="CR125" s="41">
        <v>0</v>
      </c>
      <c r="CS125" s="41">
        <v>0</v>
      </c>
      <c r="CT125" s="41">
        <v>0</v>
      </c>
      <c r="CU125" s="41">
        <v>0</v>
      </c>
      <c r="CV125" s="41">
        <v>9999</v>
      </c>
      <c r="CW125" s="74">
        <v>9999</v>
      </c>
    </row>
    <row r="126" spans="1:101" s="21" customFormat="1">
      <c r="A126" s="21" t="s">
        <v>497</v>
      </c>
      <c r="C126" s="41">
        <v>20</v>
      </c>
      <c r="D126" s="41">
        <v>1.9260000000000002</v>
      </c>
      <c r="E126" s="41">
        <v>0</v>
      </c>
      <c r="F126" s="41">
        <v>2.6370370370370382</v>
      </c>
      <c r="G126" s="41">
        <v>0</v>
      </c>
      <c r="H126" s="41">
        <v>0</v>
      </c>
      <c r="I126" s="41"/>
      <c r="J126" s="41"/>
      <c r="K126" s="41"/>
      <c r="L126" s="41">
        <v>2.0700557642921993</v>
      </c>
      <c r="M126" s="41">
        <v>3.8914226802586662E-4</v>
      </c>
      <c r="N126" s="41">
        <v>3.8633361364360695E-4</v>
      </c>
      <c r="O126" s="41">
        <v>0</v>
      </c>
      <c r="P126" s="41">
        <v>0</v>
      </c>
      <c r="Q126" s="41">
        <v>0</v>
      </c>
      <c r="R126" s="41">
        <v>0.52586041205017298</v>
      </c>
      <c r="S126" s="41">
        <v>1.2151834293307793</v>
      </c>
      <c r="T126" s="41">
        <v>0</v>
      </c>
      <c r="U126" s="41">
        <v>1.0790519319925815</v>
      </c>
      <c r="V126" s="41">
        <v>0.15822222222222229</v>
      </c>
      <c r="W126" s="41">
        <v>0.36918518518518539</v>
      </c>
      <c r="X126" s="41">
        <v>0</v>
      </c>
      <c r="Y126" s="41">
        <v>0</v>
      </c>
      <c r="Z126" s="41">
        <v>0</v>
      </c>
      <c r="AA126" s="41">
        <v>0</v>
      </c>
      <c r="AB126" s="41">
        <v>0</v>
      </c>
      <c r="AC126" s="41">
        <v>0</v>
      </c>
      <c r="AD126" s="41">
        <v>0</v>
      </c>
      <c r="AE126" s="41">
        <v>0</v>
      </c>
      <c r="AF126" s="41">
        <v>0</v>
      </c>
      <c r="AG126" s="41">
        <v>0</v>
      </c>
      <c r="AH126" s="41">
        <v>0.68408263427239524</v>
      </c>
      <c r="AI126" s="41">
        <v>1.5843686145159648</v>
      </c>
      <c r="AJ126" s="41">
        <v>0</v>
      </c>
      <c r="AK126" s="41">
        <v>1.0790519319925815</v>
      </c>
      <c r="AL126" s="41">
        <v>3.3475031807809414</v>
      </c>
      <c r="AM126" s="41">
        <v>1.077378053857468</v>
      </c>
      <c r="AN126" s="41">
        <v>0.13750283084440265</v>
      </c>
      <c r="AO126" s="41">
        <v>0</v>
      </c>
      <c r="AP126" s="41">
        <v>0</v>
      </c>
      <c r="AQ126" s="41">
        <v>1.2148808847018706</v>
      </c>
      <c r="AR126" s="41">
        <v>0.68408263427239524</v>
      </c>
      <c r="AS126" s="74">
        <v>1.7759270939453735</v>
      </c>
      <c r="AT126" s="41">
        <v>1.077378053857468</v>
      </c>
      <c r="AU126" s="41">
        <v>0.1627623965108656</v>
      </c>
      <c r="AV126" s="41">
        <v>0</v>
      </c>
      <c r="AW126" s="41">
        <v>0</v>
      </c>
      <c r="AX126" s="41">
        <v>1.2401404503683335</v>
      </c>
      <c r="AY126" s="41">
        <v>1.5843686145159648</v>
      </c>
      <c r="AZ126" s="82">
        <v>0.78273479984782757</v>
      </c>
      <c r="BA126" s="41">
        <v>1.077378053857468</v>
      </c>
      <c r="BB126" s="41">
        <v>0.30026522735526823</v>
      </c>
      <c r="BC126" s="41">
        <v>0</v>
      </c>
      <c r="BD126" s="41">
        <v>0</v>
      </c>
      <c r="BE126" s="41">
        <v>1.3776432812127362</v>
      </c>
      <c r="BF126" s="41">
        <v>2.2684512487883599</v>
      </c>
      <c r="BG126" s="41">
        <v>69.960710685929442</v>
      </c>
      <c r="BH126" s="82">
        <v>0.60730565929004299</v>
      </c>
      <c r="BI126" s="41">
        <v>24.316251990628459</v>
      </c>
      <c r="BJ126" s="41">
        <v>56.317620922492864</v>
      </c>
      <c r="BK126" s="41">
        <v>0</v>
      </c>
      <c r="BL126" s="41">
        <v>38.355744430223574</v>
      </c>
      <c r="BM126" s="41">
        <v>118.98961734334489</v>
      </c>
      <c r="BN126" s="41">
        <v>1.077378053857468</v>
      </c>
      <c r="BO126" s="41">
        <v>0</v>
      </c>
      <c r="BP126" s="41">
        <v>0.30026522735526823</v>
      </c>
      <c r="BQ126" s="41">
        <v>0</v>
      </c>
      <c r="BR126" s="41">
        <v>0</v>
      </c>
      <c r="BS126" s="41">
        <v>0</v>
      </c>
      <c r="BT126" s="41">
        <v>0</v>
      </c>
      <c r="BU126" s="41">
        <v>0</v>
      </c>
      <c r="BV126" s="41">
        <v>0</v>
      </c>
      <c r="BW126" s="41">
        <v>0</v>
      </c>
      <c r="BX126" s="41">
        <v>2.8200957733735339</v>
      </c>
      <c r="BY126" s="41">
        <v>0.52740740740740766</v>
      </c>
      <c r="BZ126" s="41">
        <v>0</v>
      </c>
      <c r="CA126" s="41">
        <v>0</v>
      </c>
      <c r="CB126" s="41">
        <v>1.3776432812127362</v>
      </c>
      <c r="CC126" s="41">
        <v>3.3475031807809414</v>
      </c>
      <c r="CD126" s="82">
        <v>0.41154353164538138</v>
      </c>
      <c r="CE126" s="41">
        <v>108.31645511615302</v>
      </c>
      <c r="CF126" s="41">
        <v>1.9665715857931337E-2</v>
      </c>
      <c r="CG126" s="41">
        <v>0</v>
      </c>
      <c r="CH126" s="41">
        <v>1.9665715857931337E-2</v>
      </c>
      <c r="CI126" s="41">
        <v>9.8327648803879465E-4</v>
      </c>
      <c r="CJ126" s="41">
        <v>0</v>
      </c>
      <c r="CK126" s="41">
        <v>9.8327648803879465E-4</v>
      </c>
      <c r="CL126" s="41"/>
      <c r="CM126" s="41">
        <v>0</v>
      </c>
      <c r="CN126" s="41"/>
      <c r="CO126" s="41">
        <v>0</v>
      </c>
      <c r="CP126" s="41">
        <v>0</v>
      </c>
      <c r="CQ126" s="41">
        <v>0</v>
      </c>
      <c r="CR126" s="41">
        <v>0</v>
      </c>
      <c r="CS126" s="41">
        <v>0</v>
      </c>
      <c r="CT126" s="41">
        <v>0</v>
      </c>
      <c r="CU126" s="41">
        <v>0</v>
      </c>
      <c r="CV126" s="41">
        <v>9999</v>
      </c>
      <c r="CW126" s="74">
        <v>9999</v>
      </c>
    </row>
    <row r="127" spans="1:101" s="21" customFormat="1">
      <c r="A127" s="21" t="s">
        <v>488</v>
      </c>
      <c r="C127" s="41">
        <v>20</v>
      </c>
      <c r="D127" s="41">
        <v>2.0245851844083775</v>
      </c>
      <c r="E127" s="41">
        <v>0</v>
      </c>
      <c r="F127" s="41">
        <v>2.8555958328805131</v>
      </c>
      <c r="G127" s="41">
        <v>0</v>
      </c>
      <c r="H127" s="41">
        <v>0</v>
      </c>
      <c r="I127" s="41"/>
      <c r="J127" s="41"/>
      <c r="K127" s="41"/>
      <c r="L127" s="41">
        <v>2.1760146579881345</v>
      </c>
      <c r="M127" s="41">
        <v>4.0906109577998101E-4</v>
      </c>
      <c r="N127" s="41">
        <v>4.0610867623146245E-4</v>
      </c>
      <c r="O127" s="41">
        <v>0</v>
      </c>
      <c r="P127" s="41">
        <v>0</v>
      </c>
      <c r="Q127" s="41">
        <v>0</v>
      </c>
      <c r="R127" s="41">
        <v>0.56944395555951088</v>
      </c>
      <c r="S127" s="41">
        <v>1.315898369361312</v>
      </c>
      <c r="T127" s="41">
        <v>0</v>
      </c>
      <c r="U127" s="41">
        <v>1.1684842333203849</v>
      </c>
      <c r="V127" s="41">
        <v>0.1713357499728308</v>
      </c>
      <c r="W127" s="41">
        <v>0.39978341660327182</v>
      </c>
      <c r="X127" s="41">
        <v>0</v>
      </c>
      <c r="Y127" s="41">
        <v>0</v>
      </c>
      <c r="Z127" s="41">
        <v>0</v>
      </c>
      <c r="AA127" s="41">
        <v>0</v>
      </c>
      <c r="AB127" s="41">
        <v>0</v>
      </c>
      <c r="AC127" s="41">
        <v>0</v>
      </c>
      <c r="AD127" s="41">
        <v>0</v>
      </c>
      <c r="AE127" s="41">
        <v>0</v>
      </c>
      <c r="AF127" s="41">
        <v>0</v>
      </c>
      <c r="AG127" s="41">
        <v>0</v>
      </c>
      <c r="AH127" s="41">
        <v>0.74077970553234174</v>
      </c>
      <c r="AI127" s="41">
        <v>1.7156817859645839</v>
      </c>
      <c r="AJ127" s="41">
        <v>0</v>
      </c>
      <c r="AK127" s="41">
        <v>1.1684842333203849</v>
      </c>
      <c r="AL127" s="41">
        <v>3.6249457248173105</v>
      </c>
      <c r="AM127" s="41">
        <v>1.1325252574488889</v>
      </c>
      <c r="AN127" s="41">
        <v>0.14454111845368064</v>
      </c>
      <c r="AO127" s="41">
        <v>0</v>
      </c>
      <c r="AP127" s="41">
        <v>0</v>
      </c>
      <c r="AQ127" s="41">
        <v>1.2770663759025696</v>
      </c>
      <c r="AR127" s="41">
        <v>0.74077970553234174</v>
      </c>
      <c r="AS127" s="74">
        <v>1.7239489234992467</v>
      </c>
      <c r="AT127" s="41">
        <v>1.1325252574488889</v>
      </c>
      <c r="AU127" s="41">
        <v>0.17109363268676026</v>
      </c>
      <c r="AV127" s="41">
        <v>0</v>
      </c>
      <c r="AW127" s="41">
        <v>0</v>
      </c>
      <c r="AX127" s="41">
        <v>1.3036188901356491</v>
      </c>
      <c r="AY127" s="41">
        <v>1.7156817859645839</v>
      </c>
      <c r="AZ127" s="82">
        <v>0.75982556952001079</v>
      </c>
      <c r="BA127" s="41">
        <v>1.1325252574488889</v>
      </c>
      <c r="BB127" s="41">
        <v>0.31563475114044087</v>
      </c>
      <c r="BC127" s="41">
        <v>0</v>
      </c>
      <c r="BD127" s="41">
        <v>0</v>
      </c>
      <c r="BE127" s="41">
        <v>1.4481600085893298</v>
      </c>
      <c r="BF127" s="41">
        <v>2.4564614914969254</v>
      </c>
      <c r="BG127" s="41">
        <v>72.391873890870684</v>
      </c>
      <c r="BH127" s="82">
        <v>0.58953092226446668</v>
      </c>
      <c r="BI127" s="41">
        <v>25.049402650344273</v>
      </c>
      <c r="BJ127" s="41">
        <v>58.015633467718317</v>
      </c>
      <c r="BK127" s="41">
        <v>0</v>
      </c>
      <c r="BL127" s="41">
        <v>39.512194829888266</v>
      </c>
      <c r="BM127" s="41">
        <v>122.57723094795085</v>
      </c>
      <c r="BN127" s="41">
        <v>1.1325252574488889</v>
      </c>
      <c r="BO127" s="41">
        <v>0</v>
      </c>
      <c r="BP127" s="41">
        <v>0.31563475114044087</v>
      </c>
      <c r="BQ127" s="41">
        <v>0</v>
      </c>
      <c r="BR127" s="41">
        <v>0</v>
      </c>
      <c r="BS127" s="41">
        <v>0</v>
      </c>
      <c r="BT127" s="41">
        <v>0</v>
      </c>
      <c r="BU127" s="41">
        <v>0</v>
      </c>
      <c r="BV127" s="41">
        <v>0</v>
      </c>
      <c r="BW127" s="41">
        <v>0</v>
      </c>
      <c r="BX127" s="41">
        <v>3.0538265582412079</v>
      </c>
      <c r="BY127" s="41">
        <v>0.57111916657610273</v>
      </c>
      <c r="BZ127" s="41">
        <v>0</v>
      </c>
      <c r="CA127" s="41">
        <v>0</v>
      </c>
      <c r="CB127" s="41">
        <v>1.4481600085893298</v>
      </c>
      <c r="CC127" s="41">
        <v>3.6249457248173105</v>
      </c>
      <c r="CD127" s="82">
        <v>0.39949839763802641</v>
      </c>
      <c r="CE127" s="41">
        <v>111.90406872075897</v>
      </c>
      <c r="CF127" s="41">
        <v>2.0672334873703357E-2</v>
      </c>
      <c r="CG127" s="41">
        <v>0</v>
      </c>
      <c r="CH127" s="41">
        <v>2.0672334873703357E-2</v>
      </c>
      <c r="CI127" s="41">
        <v>1.0336069625443639E-3</v>
      </c>
      <c r="CJ127" s="41">
        <v>0</v>
      </c>
      <c r="CK127" s="41">
        <v>1.0336069625443639E-3</v>
      </c>
      <c r="CL127" s="41"/>
      <c r="CM127" s="41">
        <v>0</v>
      </c>
      <c r="CN127" s="41"/>
      <c r="CO127" s="41">
        <v>0</v>
      </c>
      <c r="CP127" s="41">
        <v>0</v>
      </c>
      <c r="CQ127" s="41">
        <v>0</v>
      </c>
      <c r="CR127" s="41">
        <v>0</v>
      </c>
      <c r="CS127" s="41">
        <v>0</v>
      </c>
      <c r="CT127" s="41">
        <v>0</v>
      </c>
      <c r="CU127" s="41">
        <v>0</v>
      </c>
      <c r="CV127" s="41">
        <v>9999</v>
      </c>
      <c r="CW127" s="74">
        <v>9999</v>
      </c>
    </row>
    <row r="128" spans="1:101" s="21" customFormat="1">
      <c r="A128" s="21" t="s">
        <v>489</v>
      </c>
      <c r="C128" s="41">
        <v>20</v>
      </c>
      <c r="D128" s="41">
        <v>2.0369188020485507</v>
      </c>
      <c r="E128" s="41">
        <v>0</v>
      </c>
      <c r="F128" s="41">
        <v>2.9415018316703647</v>
      </c>
      <c r="G128" s="41">
        <v>0</v>
      </c>
      <c r="H128" s="41">
        <v>0</v>
      </c>
      <c r="I128" s="41"/>
      <c r="J128" s="41"/>
      <c r="K128" s="41"/>
      <c r="L128" s="41">
        <v>2.1892707723654019</v>
      </c>
      <c r="M128" s="41">
        <v>4.1155306459693885E-4</v>
      </c>
      <c r="N128" s="41">
        <v>4.0858265913500694E-4</v>
      </c>
      <c r="O128" s="41">
        <v>0</v>
      </c>
      <c r="P128" s="41">
        <v>0</v>
      </c>
      <c r="Q128" s="41">
        <v>0</v>
      </c>
      <c r="R128" s="41">
        <v>0.58657475929367864</v>
      </c>
      <c r="S128" s="41">
        <v>1.3554850512104344</v>
      </c>
      <c r="T128" s="41">
        <v>0</v>
      </c>
      <c r="U128" s="41">
        <v>1.2036361984471604</v>
      </c>
      <c r="V128" s="41">
        <v>0.17649010990022188</v>
      </c>
      <c r="W128" s="41">
        <v>0.41181025643385105</v>
      </c>
      <c r="X128" s="41">
        <v>0</v>
      </c>
      <c r="Y128" s="41">
        <v>0</v>
      </c>
      <c r="Z128" s="41">
        <v>0</v>
      </c>
      <c r="AA128" s="41">
        <v>0</v>
      </c>
      <c r="AB128" s="41">
        <v>0</v>
      </c>
      <c r="AC128" s="41">
        <v>0</v>
      </c>
      <c r="AD128" s="41">
        <v>0</v>
      </c>
      <c r="AE128" s="41">
        <v>0</v>
      </c>
      <c r="AF128" s="41">
        <v>0</v>
      </c>
      <c r="AG128" s="41">
        <v>0</v>
      </c>
      <c r="AH128" s="41">
        <v>0.76306486919390049</v>
      </c>
      <c r="AI128" s="41">
        <v>1.7672953076442854</v>
      </c>
      <c r="AJ128" s="41">
        <v>0</v>
      </c>
      <c r="AK128" s="41">
        <v>1.2036361984471604</v>
      </c>
      <c r="AL128" s="41">
        <v>3.7339963752853462</v>
      </c>
      <c r="AM128" s="41">
        <v>1.1394245144427575</v>
      </c>
      <c r="AN128" s="41">
        <v>0.1454216518597431</v>
      </c>
      <c r="AO128" s="41">
        <v>0</v>
      </c>
      <c r="AP128" s="41">
        <v>0</v>
      </c>
      <c r="AQ128" s="41">
        <v>1.2848461663025006</v>
      </c>
      <c r="AR128" s="41">
        <v>0.76306486919390049</v>
      </c>
      <c r="AS128" s="74">
        <v>1.6837967755740195</v>
      </c>
      <c r="AT128" s="41">
        <v>1.1394245144427575</v>
      </c>
      <c r="AU128" s="41">
        <v>0.17213592197272246</v>
      </c>
      <c r="AV128" s="41">
        <v>0</v>
      </c>
      <c r="AW128" s="41">
        <v>0</v>
      </c>
      <c r="AX128" s="41">
        <v>1.31156043641548</v>
      </c>
      <c r="AY128" s="41">
        <v>1.7672953076442854</v>
      </c>
      <c r="AZ128" s="82">
        <v>0.74212862487804787</v>
      </c>
      <c r="BA128" s="41">
        <v>1.1394245144427575</v>
      </c>
      <c r="BB128" s="41">
        <v>0.31755757383246552</v>
      </c>
      <c r="BC128" s="41">
        <v>0</v>
      </c>
      <c r="BD128" s="41">
        <v>0</v>
      </c>
      <c r="BE128" s="41">
        <v>1.4569820882752231</v>
      </c>
      <c r="BF128" s="41">
        <v>2.5303601768381858</v>
      </c>
      <c r="BG128" s="41">
        <v>74.372659022431307</v>
      </c>
      <c r="BH128" s="82">
        <v>0.57580027602860739</v>
      </c>
      <c r="BI128" s="41">
        <v>25.646735615489249</v>
      </c>
      <c r="BJ128" s="41">
        <v>59.399085634133961</v>
      </c>
      <c r="BK128" s="41">
        <v>0</v>
      </c>
      <c r="BL128" s="41">
        <v>40.454410371974213</v>
      </c>
      <c r="BM128" s="41">
        <v>125.50023162159742</v>
      </c>
      <c r="BN128" s="41">
        <v>1.1394245144427575</v>
      </c>
      <c r="BO128" s="41">
        <v>0</v>
      </c>
      <c r="BP128" s="41">
        <v>0.31755757383246552</v>
      </c>
      <c r="BQ128" s="41">
        <v>0</v>
      </c>
      <c r="BR128" s="41">
        <v>0</v>
      </c>
      <c r="BS128" s="41">
        <v>0</v>
      </c>
      <c r="BT128" s="41">
        <v>0</v>
      </c>
      <c r="BU128" s="41">
        <v>0</v>
      </c>
      <c r="BV128" s="41">
        <v>0</v>
      </c>
      <c r="BW128" s="41">
        <v>0</v>
      </c>
      <c r="BX128" s="41">
        <v>3.1456960089512735</v>
      </c>
      <c r="BY128" s="41">
        <v>0.5883003663340729</v>
      </c>
      <c r="BZ128" s="41">
        <v>0</v>
      </c>
      <c r="CA128" s="41">
        <v>0</v>
      </c>
      <c r="CB128" s="41">
        <v>1.4569820882752231</v>
      </c>
      <c r="CC128" s="41">
        <v>3.7339963752853462</v>
      </c>
      <c r="CD128" s="82">
        <v>0.39019376074350975</v>
      </c>
      <c r="CE128" s="41">
        <v>114.82706939440553</v>
      </c>
      <c r="CF128" s="41">
        <v>2.0798269152006599E-2</v>
      </c>
      <c r="CG128" s="41">
        <v>0</v>
      </c>
      <c r="CH128" s="41">
        <v>2.0798269152006599E-2</v>
      </c>
      <c r="CI128" s="41">
        <v>1.0399036168735657E-3</v>
      </c>
      <c r="CJ128" s="41">
        <v>0</v>
      </c>
      <c r="CK128" s="41">
        <v>1.0399036168735657E-3</v>
      </c>
      <c r="CL128" s="41"/>
      <c r="CM128" s="41">
        <v>0</v>
      </c>
      <c r="CN128" s="41"/>
      <c r="CO128" s="41">
        <v>0</v>
      </c>
      <c r="CP128" s="41">
        <v>0</v>
      </c>
      <c r="CQ128" s="41">
        <v>0</v>
      </c>
      <c r="CR128" s="41">
        <v>0</v>
      </c>
      <c r="CS128" s="41">
        <v>0</v>
      </c>
      <c r="CT128" s="41">
        <v>0</v>
      </c>
      <c r="CU128" s="41">
        <v>0</v>
      </c>
      <c r="CV128" s="41">
        <v>9999</v>
      </c>
      <c r="CW128" s="74">
        <v>9999</v>
      </c>
    </row>
    <row r="129" spans="1:101" s="21" customFormat="1">
      <c r="A129" s="21" t="s">
        <v>492</v>
      </c>
      <c r="C129" s="41">
        <v>19.999999999999996</v>
      </c>
      <c r="D129" s="41">
        <v>2.032282965808951</v>
      </c>
      <c r="E129" s="41">
        <v>0</v>
      </c>
      <c r="F129" s="41">
        <v>2.9415035426034022</v>
      </c>
      <c r="G129" s="41">
        <v>0</v>
      </c>
      <c r="H129" s="41">
        <v>0</v>
      </c>
      <c r="I129" s="41"/>
      <c r="J129" s="41"/>
      <c r="K129" s="41"/>
      <c r="L129" s="41">
        <v>2.1842881973238137</v>
      </c>
      <c r="M129" s="41">
        <v>4.1061640840354605E-4</v>
      </c>
      <c r="N129" s="41">
        <v>4.076527633059807E-4</v>
      </c>
      <c r="O129" s="41">
        <v>0</v>
      </c>
      <c r="P129" s="41">
        <v>0</v>
      </c>
      <c r="Q129" s="41">
        <v>0</v>
      </c>
      <c r="R129" s="41">
        <v>0.58657510047658179</v>
      </c>
      <c r="S129" s="41">
        <v>1.35548583963223</v>
      </c>
      <c r="T129" s="41">
        <v>0</v>
      </c>
      <c r="U129" s="41">
        <v>1.2036368985456321</v>
      </c>
      <c r="V129" s="41">
        <v>0.17649021255620412</v>
      </c>
      <c r="W129" s="41">
        <v>0.41181049596447628</v>
      </c>
      <c r="X129" s="41">
        <v>0</v>
      </c>
      <c r="Y129" s="41">
        <v>0</v>
      </c>
      <c r="Z129" s="41">
        <v>0</v>
      </c>
      <c r="AA129" s="41">
        <v>0</v>
      </c>
      <c r="AB129" s="41">
        <v>0</v>
      </c>
      <c r="AC129" s="41">
        <v>0</v>
      </c>
      <c r="AD129" s="41">
        <v>0</v>
      </c>
      <c r="AE129" s="41">
        <v>0</v>
      </c>
      <c r="AF129" s="41">
        <v>0</v>
      </c>
      <c r="AG129" s="41">
        <v>0</v>
      </c>
      <c r="AH129" s="41">
        <v>0.76306531303278591</v>
      </c>
      <c r="AI129" s="41">
        <v>1.7672963355967064</v>
      </c>
      <c r="AJ129" s="41">
        <v>0</v>
      </c>
      <c r="AK129" s="41">
        <v>1.2036368985456321</v>
      </c>
      <c r="AL129" s="41">
        <v>3.7339985471751249</v>
      </c>
      <c r="AM129" s="41">
        <v>1.1368312910648652</v>
      </c>
      <c r="AN129" s="41">
        <v>0.14509068581287082</v>
      </c>
      <c r="AO129" s="41">
        <v>0</v>
      </c>
      <c r="AP129" s="41">
        <v>0</v>
      </c>
      <c r="AQ129" s="41">
        <v>1.2819219768777361</v>
      </c>
      <c r="AR129" s="41">
        <v>0.76306531303278591</v>
      </c>
      <c r="AS129" s="74">
        <v>1.679963634807047</v>
      </c>
      <c r="AT129" s="41">
        <v>1.1368312910648652</v>
      </c>
      <c r="AU129" s="41">
        <v>0.17174415675144053</v>
      </c>
      <c r="AV129" s="41">
        <v>0</v>
      </c>
      <c r="AW129" s="41">
        <v>0</v>
      </c>
      <c r="AX129" s="41">
        <v>1.3085754478163059</v>
      </c>
      <c r="AY129" s="41">
        <v>1.7672963355967064</v>
      </c>
      <c r="AZ129" s="82">
        <v>0.74043917902114653</v>
      </c>
      <c r="BA129" s="41">
        <v>1.1368312910648652</v>
      </c>
      <c r="BB129" s="41">
        <v>0.31683484256431138</v>
      </c>
      <c r="BC129" s="41">
        <v>0</v>
      </c>
      <c r="BD129" s="41">
        <v>0</v>
      </c>
      <c r="BE129" s="41">
        <v>1.4536661336291767</v>
      </c>
      <c r="BF129" s="41">
        <v>2.5303616486294924</v>
      </c>
      <c r="BG129" s="41">
        <v>74.566706439731604</v>
      </c>
      <c r="BH129" s="82">
        <v>0.57448947442612364</v>
      </c>
      <c r="BI129" s="41">
        <v>25.705253279675961</v>
      </c>
      <c r="BJ129" s="41">
        <v>59.534615387247534</v>
      </c>
      <c r="BK129" s="41">
        <v>0</v>
      </c>
      <c r="BL129" s="41">
        <v>40.546714423316672</v>
      </c>
      <c r="BM129" s="41">
        <v>125.78658309024019</v>
      </c>
      <c r="BN129" s="41">
        <v>1.1368312910648652</v>
      </c>
      <c r="BO129" s="41">
        <v>0</v>
      </c>
      <c r="BP129" s="41">
        <v>0.31683484256431138</v>
      </c>
      <c r="BQ129" s="41">
        <v>0</v>
      </c>
      <c r="BR129" s="41">
        <v>0</v>
      </c>
      <c r="BS129" s="41">
        <v>0</v>
      </c>
      <c r="BT129" s="41">
        <v>0</v>
      </c>
      <c r="BU129" s="41">
        <v>0</v>
      </c>
      <c r="BV129" s="41">
        <v>0</v>
      </c>
      <c r="BW129" s="41">
        <v>0</v>
      </c>
      <c r="BX129" s="41">
        <v>3.1456978386544443</v>
      </c>
      <c r="BY129" s="41">
        <v>0.5883007085206805</v>
      </c>
      <c r="BZ129" s="41">
        <v>0</v>
      </c>
      <c r="CA129" s="41">
        <v>0</v>
      </c>
      <c r="CB129" s="41">
        <v>1.4536661336291767</v>
      </c>
      <c r="CC129" s="41">
        <v>3.7339985471751249</v>
      </c>
      <c r="CD129" s="82">
        <v>0.38930548988266644</v>
      </c>
      <c r="CE129" s="41">
        <v>115.1134208630483</v>
      </c>
      <c r="CF129" s="41">
        <v>2.0750934241180085E-2</v>
      </c>
      <c r="CG129" s="41">
        <v>0</v>
      </c>
      <c r="CH129" s="41">
        <v>2.0750934241180085E-2</v>
      </c>
      <c r="CI129" s="41">
        <v>1.0375368937288114E-3</v>
      </c>
      <c r="CJ129" s="41">
        <v>0</v>
      </c>
      <c r="CK129" s="41">
        <v>1.0375368937288114E-3</v>
      </c>
      <c r="CL129" s="41"/>
      <c r="CM129" s="41">
        <v>0</v>
      </c>
      <c r="CN129" s="41"/>
      <c r="CO129" s="41">
        <v>0</v>
      </c>
      <c r="CP129" s="41">
        <v>0</v>
      </c>
      <c r="CQ129" s="41">
        <v>0</v>
      </c>
      <c r="CR129" s="41">
        <v>0</v>
      </c>
      <c r="CS129" s="41">
        <v>0</v>
      </c>
      <c r="CT129" s="41">
        <v>0</v>
      </c>
      <c r="CU129" s="41">
        <v>0</v>
      </c>
      <c r="CV129" s="41">
        <v>9999</v>
      </c>
      <c r="CW129" s="74">
        <v>9999</v>
      </c>
    </row>
    <row r="130" spans="1:101" s="21" customFormat="1">
      <c r="A130" s="21" t="s">
        <v>504</v>
      </c>
      <c r="C130" s="41">
        <v>20</v>
      </c>
      <c r="D130" s="41">
        <v>1.9010726283963277</v>
      </c>
      <c r="E130" s="41">
        <v>0</v>
      </c>
      <c r="F130" s="41">
        <v>2.6675858717849481</v>
      </c>
      <c r="G130" s="41">
        <v>0</v>
      </c>
      <c r="H130" s="41">
        <v>0</v>
      </c>
      <c r="I130" s="41"/>
      <c r="J130" s="41"/>
      <c r="K130" s="41"/>
      <c r="L130" s="41">
        <v>2.0454806104437342</v>
      </c>
      <c r="M130" s="41">
        <v>1.8837133332251152E-4</v>
      </c>
      <c r="N130" s="41">
        <v>1.8701175351250437E-4</v>
      </c>
      <c r="O130" s="41">
        <v>0</v>
      </c>
      <c r="P130" s="41">
        <v>0</v>
      </c>
      <c r="Q130" s="41">
        <v>0</v>
      </c>
      <c r="R130" s="41">
        <v>0.53195225778558153</v>
      </c>
      <c r="S130" s="41">
        <v>1.2292607582608022</v>
      </c>
      <c r="T130" s="41">
        <v>0</v>
      </c>
      <c r="U130" s="41">
        <v>1.0915522415035515</v>
      </c>
      <c r="V130" s="41">
        <v>0.16005515230709688</v>
      </c>
      <c r="W130" s="41">
        <v>0.37346202204989271</v>
      </c>
      <c r="X130" s="41">
        <v>0</v>
      </c>
      <c r="Y130" s="41">
        <v>0</v>
      </c>
      <c r="Z130" s="41">
        <v>0</v>
      </c>
      <c r="AA130" s="41">
        <v>0</v>
      </c>
      <c r="AB130" s="41">
        <v>0</v>
      </c>
      <c r="AC130" s="41">
        <v>0</v>
      </c>
      <c r="AD130" s="41">
        <v>0</v>
      </c>
      <c r="AE130" s="41">
        <v>0</v>
      </c>
      <c r="AF130" s="41">
        <v>0</v>
      </c>
      <c r="AG130" s="41">
        <v>0</v>
      </c>
      <c r="AH130" s="41">
        <v>0.69200741009267841</v>
      </c>
      <c r="AI130" s="41">
        <v>1.6027227803106949</v>
      </c>
      <c r="AJ130" s="41">
        <v>0</v>
      </c>
      <c r="AK130" s="41">
        <v>1.0915522415035515</v>
      </c>
      <c r="AL130" s="41">
        <v>3.3862824319069249</v>
      </c>
      <c r="AM130" s="41">
        <v>1.095591122103746</v>
      </c>
      <c r="AN130" s="41">
        <v>6.6560725241130048E-2</v>
      </c>
      <c r="AO130" s="41">
        <v>0</v>
      </c>
      <c r="AP130" s="41">
        <v>0</v>
      </c>
      <c r="AQ130" s="41">
        <v>1.162151847344876</v>
      </c>
      <c r="AR130" s="41">
        <v>0.69200741009267841</v>
      </c>
      <c r="AS130" s="74">
        <v>1.6793922007124642</v>
      </c>
      <c r="AT130" s="41">
        <v>1.095591122103746</v>
      </c>
      <c r="AU130" s="41">
        <v>7.8788073577967341E-2</v>
      </c>
      <c r="AV130" s="41">
        <v>0</v>
      </c>
      <c r="AW130" s="41">
        <v>0</v>
      </c>
      <c r="AX130" s="41">
        <v>1.1743791956817133</v>
      </c>
      <c r="AY130" s="41">
        <v>1.6027227803106949</v>
      </c>
      <c r="AZ130" s="82">
        <v>0.73274006591087115</v>
      </c>
      <c r="BA130" s="41">
        <v>1.095591122103746</v>
      </c>
      <c r="BB130" s="41">
        <v>0.14534879881909737</v>
      </c>
      <c r="BC130" s="41">
        <v>0</v>
      </c>
      <c r="BD130" s="41">
        <v>0</v>
      </c>
      <c r="BE130" s="41">
        <v>1.2409399209228433</v>
      </c>
      <c r="BF130" s="41">
        <v>2.2947301904033734</v>
      </c>
      <c r="BG130" s="41">
        <v>77.319356687642113</v>
      </c>
      <c r="BH130" s="82">
        <v>0.54077813858574275</v>
      </c>
      <c r="BI130" s="41">
        <v>24.893473062037209</v>
      </c>
      <c r="BJ130" s="41">
        <v>57.654492965955868</v>
      </c>
      <c r="BK130" s="41">
        <v>0</v>
      </c>
      <c r="BL130" s="41">
        <v>39.266236059576102</v>
      </c>
      <c r="BM130" s="41">
        <v>121.8142020875692</v>
      </c>
      <c r="BN130" s="41">
        <v>1.095591122103746</v>
      </c>
      <c r="BO130" s="41">
        <v>0</v>
      </c>
      <c r="BP130" s="41">
        <v>0.14534879881909737</v>
      </c>
      <c r="BQ130" s="41">
        <v>0</v>
      </c>
      <c r="BR130" s="41">
        <v>0</v>
      </c>
      <c r="BS130" s="41">
        <v>0</v>
      </c>
      <c r="BT130" s="41">
        <v>0</v>
      </c>
      <c r="BU130" s="41">
        <v>0</v>
      </c>
      <c r="BV130" s="41">
        <v>0</v>
      </c>
      <c r="BW130" s="41">
        <v>0</v>
      </c>
      <c r="BX130" s="41">
        <v>2.8527652575499354</v>
      </c>
      <c r="BY130" s="41">
        <v>0.53351717435698964</v>
      </c>
      <c r="BZ130" s="41">
        <v>0</v>
      </c>
      <c r="CA130" s="41">
        <v>0</v>
      </c>
      <c r="CB130" s="41">
        <v>1.2409399209228433</v>
      </c>
      <c r="CC130" s="41">
        <v>3.3862824319069249</v>
      </c>
      <c r="CD130" s="82">
        <v>0.36646084485753599</v>
      </c>
      <c r="CE130" s="41">
        <v>116.58559274721823</v>
      </c>
      <c r="CF130" s="41">
        <v>1.9432113013654492E-2</v>
      </c>
      <c r="CG130" s="41">
        <v>0</v>
      </c>
      <c r="CH130" s="41">
        <v>1.9432113013654492E-2</v>
      </c>
      <c r="CI130" s="41">
        <v>9.7160328996077352E-4</v>
      </c>
      <c r="CJ130" s="41">
        <v>0</v>
      </c>
      <c r="CK130" s="41">
        <v>9.7160328996077352E-4</v>
      </c>
      <c r="CL130" s="41"/>
      <c r="CM130" s="41">
        <v>0</v>
      </c>
      <c r="CN130" s="41"/>
      <c r="CO130" s="41">
        <v>0</v>
      </c>
      <c r="CP130" s="41">
        <v>0</v>
      </c>
      <c r="CQ130" s="41">
        <v>0</v>
      </c>
      <c r="CR130" s="41">
        <v>0</v>
      </c>
      <c r="CS130" s="41">
        <v>0</v>
      </c>
      <c r="CT130" s="41">
        <v>0</v>
      </c>
      <c r="CU130" s="41">
        <v>0</v>
      </c>
      <c r="CV130" s="41">
        <v>9999</v>
      </c>
      <c r="CW130" s="74">
        <v>9999</v>
      </c>
    </row>
    <row r="131" spans="1:101" s="21" customFormat="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82"/>
      <c r="AT131" s="41"/>
      <c r="AU131" s="41"/>
      <c r="AV131" s="41"/>
      <c r="AW131" s="41"/>
      <c r="AX131" s="41"/>
      <c r="AY131" s="41"/>
      <c r="AZ131" s="82"/>
      <c r="BA131" s="41"/>
      <c r="BB131" s="41"/>
      <c r="BC131" s="41"/>
      <c r="BD131" s="41"/>
      <c r="BE131" s="41"/>
      <c r="BF131" s="41"/>
      <c r="BG131" s="41"/>
      <c r="BH131" s="82"/>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82"/>
      <c r="CE131" s="41"/>
      <c r="CF131" s="41"/>
      <c r="CG131" s="41"/>
      <c r="CH131" s="41"/>
      <c r="CI131" s="41"/>
      <c r="CJ131" s="41"/>
      <c r="CK131" s="41"/>
      <c r="CL131" s="41"/>
      <c r="CM131" s="41"/>
      <c r="CN131" s="41"/>
      <c r="CO131" s="41"/>
      <c r="CP131" s="41"/>
      <c r="CQ131" s="41"/>
      <c r="CR131" s="41"/>
      <c r="CS131" s="41"/>
      <c r="CT131" s="41"/>
      <c r="CU131" s="41"/>
      <c r="CV131" s="41"/>
      <c r="CW131" s="82"/>
    </row>
    <row r="132" spans="1:101" s="21" customFormat="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82"/>
      <c r="AT132" s="41"/>
      <c r="AU132" s="41"/>
      <c r="AV132" s="41"/>
      <c r="AW132" s="41"/>
      <c r="AX132" s="41"/>
      <c r="AY132" s="41"/>
      <c r="AZ132" s="82"/>
      <c r="BA132" s="41"/>
      <c r="BB132" s="41"/>
      <c r="BC132" s="41"/>
      <c r="BD132" s="41"/>
      <c r="BE132" s="41"/>
      <c r="BF132" s="41"/>
      <c r="BG132" s="41"/>
      <c r="BH132" s="82"/>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82"/>
      <c r="CE132" s="41"/>
      <c r="CF132" s="41"/>
      <c r="CG132" s="41"/>
      <c r="CH132" s="41"/>
      <c r="CI132" s="41"/>
      <c r="CJ132" s="41"/>
      <c r="CK132" s="41"/>
      <c r="CL132" s="41"/>
      <c r="CM132" s="41"/>
      <c r="CN132" s="41"/>
      <c r="CO132" s="41"/>
      <c r="CP132" s="41"/>
      <c r="CQ132" s="41"/>
      <c r="CR132" s="41"/>
      <c r="CS132" s="41"/>
      <c r="CT132" s="41"/>
      <c r="CU132" s="41"/>
      <c r="CV132" s="41"/>
      <c r="CW132" s="82"/>
    </row>
    <row r="133" spans="1:101" s="21" customFormat="1" ht="13.5" thickBot="1">
      <c r="A133" s="52" t="s">
        <v>227</v>
      </c>
      <c r="B133" s="54"/>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82"/>
      <c r="AT133" s="41"/>
      <c r="AU133" s="41"/>
      <c r="AV133" s="41"/>
      <c r="AW133" s="41"/>
      <c r="AX133" s="41"/>
      <c r="AY133" s="41"/>
      <c r="AZ133" s="82"/>
      <c r="BA133" s="41"/>
      <c r="BB133" s="41"/>
      <c r="BC133" s="41"/>
      <c r="BD133" s="41"/>
      <c r="BE133" s="41"/>
      <c r="BF133" s="41"/>
      <c r="BG133" s="41"/>
      <c r="BH133" s="82"/>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82"/>
      <c r="CE133" s="41"/>
      <c r="CF133" s="41"/>
      <c r="CG133" s="41"/>
      <c r="CH133" s="41"/>
      <c r="CI133" s="41"/>
      <c r="CJ133" s="41"/>
      <c r="CK133" s="41"/>
      <c r="CL133" s="41"/>
      <c r="CM133" s="41"/>
      <c r="CN133" s="41"/>
      <c r="CO133" s="41"/>
      <c r="CP133" s="41"/>
      <c r="CQ133" s="41"/>
      <c r="CR133" s="41"/>
      <c r="CS133" s="41"/>
      <c r="CT133" s="41"/>
      <c r="CU133" s="41"/>
      <c r="CV133" s="41"/>
      <c r="CW133" s="82"/>
    </row>
    <row r="134" spans="1:101" s="21" customFormat="1" ht="13.5" thickBot="1">
      <c r="A134" s="75" t="s">
        <v>228</v>
      </c>
      <c r="B134" s="76"/>
      <c r="C134" s="77"/>
      <c r="D134" s="77"/>
      <c r="E134" s="77"/>
      <c r="F134" s="77"/>
      <c r="G134" s="77"/>
      <c r="H134" s="77"/>
      <c r="I134" s="77"/>
      <c r="J134" s="77"/>
      <c r="K134" s="77"/>
      <c r="L134" s="78"/>
      <c r="M134" s="79"/>
      <c r="N134" s="80" t="s">
        <v>367</v>
      </c>
      <c r="O134" s="77"/>
      <c r="P134" s="77"/>
      <c r="Q134" s="77"/>
      <c r="R134" s="77"/>
      <c r="S134" s="77"/>
      <c r="T134" s="77"/>
      <c r="U134" s="77"/>
      <c r="V134" s="77"/>
      <c r="W134" s="77"/>
      <c r="X134" s="77"/>
      <c r="Y134" s="78"/>
      <c r="Z134" s="79"/>
      <c r="AA134" s="80" t="s">
        <v>368</v>
      </c>
      <c r="AB134" s="77"/>
      <c r="AC134" s="77"/>
      <c r="AD134" s="77"/>
      <c r="AE134" s="77"/>
      <c r="AF134" s="77"/>
      <c r="AG134" s="77"/>
      <c r="AH134" s="77"/>
      <c r="AI134" s="77"/>
      <c r="AJ134" s="77"/>
      <c r="AK134" s="77"/>
      <c r="AL134" s="78"/>
      <c r="AM134" s="41"/>
      <c r="AN134" s="41"/>
      <c r="AO134" s="41"/>
      <c r="AP134" s="41"/>
      <c r="AQ134" s="41"/>
      <c r="AR134" s="41"/>
      <c r="AS134" s="82"/>
      <c r="AT134" s="41"/>
      <c r="AU134" s="41"/>
      <c r="AV134" s="41"/>
      <c r="AW134" s="41"/>
      <c r="AX134" s="41"/>
      <c r="AY134" s="41"/>
      <c r="AZ134" s="82"/>
      <c r="BA134" s="41"/>
      <c r="BB134" s="41"/>
      <c r="BC134" s="41"/>
      <c r="BD134" s="41"/>
      <c r="BE134" s="41"/>
      <c r="BF134" s="41"/>
      <c r="BG134" s="41"/>
      <c r="BH134" s="82"/>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82"/>
      <c r="CE134" s="41"/>
      <c r="CF134" s="41"/>
      <c r="CG134" s="41"/>
      <c r="CH134" s="41"/>
      <c r="CI134" s="41"/>
      <c r="CJ134" s="41"/>
      <c r="CK134" s="41"/>
      <c r="CL134" s="41"/>
      <c r="CM134" s="41"/>
      <c r="CN134" s="41"/>
      <c r="CO134" s="41"/>
      <c r="CP134" s="41"/>
      <c r="CQ134" s="41"/>
      <c r="CR134" s="41"/>
      <c r="CS134" s="41"/>
      <c r="CT134" s="41"/>
      <c r="CU134" s="41"/>
      <c r="CV134" s="41"/>
      <c r="CW134" s="82"/>
    </row>
    <row r="135" spans="1:101" s="21" customFormat="1" ht="102">
      <c r="A135" s="70"/>
      <c r="B135" s="71" t="s">
        <v>229</v>
      </c>
      <c r="C135" s="72" t="s">
        <v>230</v>
      </c>
      <c r="D135" s="72" t="s">
        <v>231</v>
      </c>
      <c r="E135" s="72" t="s">
        <v>232</v>
      </c>
      <c r="F135" s="72" t="s">
        <v>233</v>
      </c>
      <c r="G135" s="72" t="s">
        <v>234</v>
      </c>
      <c r="H135" s="72" t="s">
        <v>235</v>
      </c>
      <c r="I135" s="72" t="s">
        <v>236</v>
      </c>
      <c r="J135" s="72" t="s">
        <v>237</v>
      </c>
      <c r="K135" s="72" t="s">
        <v>48</v>
      </c>
      <c r="L135" s="72" t="s">
        <v>210</v>
      </c>
      <c r="M135" s="72" t="s">
        <v>238</v>
      </c>
      <c r="N135" s="72" t="s">
        <v>239</v>
      </c>
      <c r="O135" s="72" t="s">
        <v>240</v>
      </c>
      <c r="P135" s="72" t="s">
        <v>241</v>
      </c>
      <c r="Q135" s="72" t="s">
        <v>242</v>
      </c>
      <c r="R135" s="72" t="s">
        <v>243</v>
      </c>
      <c r="S135" s="72" t="s">
        <v>244</v>
      </c>
      <c r="T135" s="72" t="s">
        <v>245</v>
      </c>
      <c r="U135" s="72" t="s">
        <v>246</v>
      </c>
      <c r="V135" s="72" t="s">
        <v>247</v>
      </c>
      <c r="W135" s="72" t="s">
        <v>248</v>
      </c>
      <c r="X135" s="72" t="s">
        <v>249</v>
      </c>
      <c r="Y135" s="72" t="s">
        <v>250</v>
      </c>
      <c r="Z135" s="72"/>
      <c r="AA135" s="72" t="s">
        <v>239</v>
      </c>
      <c r="AB135" s="72" t="s">
        <v>240</v>
      </c>
      <c r="AC135" s="72" t="s">
        <v>241</v>
      </c>
      <c r="AD135" s="72" t="s">
        <v>242</v>
      </c>
      <c r="AE135" s="72" t="s">
        <v>243</v>
      </c>
      <c r="AF135" s="72" t="s">
        <v>244</v>
      </c>
      <c r="AG135" s="72" t="s">
        <v>245</v>
      </c>
      <c r="AH135" s="72" t="s">
        <v>246</v>
      </c>
      <c r="AI135" s="72" t="s">
        <v>247</v>
      </c>
      <c r="AJ135" s="72" t="s">
        <v>248</v>
      </c>
      <c r="AK135" s="72" t="s">
        <v>249</v>
      </c>
      <c r="AL135" s="72" t="s">
        <v>250</v>
      </c>
      <c r="AM135" s="41"/>
      <c r="AN135" s="41"/>
      <c r="AO135" s="41"/>
      <c r="AP135" s="41"/>
      <c r="AQ135" s="41"/>
      <c r="AR135" s="41"/>
      <c r="AS135" s="82"/>
      <c r="AT135" s="41"/>
      <c r="AU135" s="41"/>
      <c r="AV135" s="41"/>
      <c r="AW135" s="41"/>
      <c r="AX135" s="41"/>
      <c r="AY135" s="41"/>
      <c r="AZ135" s="82"/>
      <c r="BA135" s="41"/>
      <c r="BB135" s="41"/>
      <c r="BC135" s="41"/>
      <c r="BD135" s="41"/>
      <c r="BE135" s="41"/>
      <c r="BF135" s="41"/>
      <c r="BG135" s="41"/>
      <c r="BH135" s="82"/>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82"/>
      <c r="CE135" s="41"/>
      <c r="CF135" s="41"/>
      <c r="CG135" s="41"/>
      <c r="CH135" s="41"/>
      <c r="CI135" s="41"/>
      <c r="CJ135" s="41"/>
      <c r="CK135" s="41"/>
      <c r="CL135" s="41"/>
      <c r="CM135" s="41"/>
      <c r="CN135" s="41"/>
      <c r="CO135" s="41"/>
      <c r="CP135" s="41"/>
      <c r="CQ135" s="41"/>
      <c r="CR135" s="41"/>
      <c r="CS135" s="41"/>
      <c r="CT135" s="41"/>
      <c r="CU135" s="41"/>
      <c r="CV135" s="41"/>
      <c r="CW135" s="82"/>
    </row>
    <row r="136" spans="1:101" s="21" customFormat="1">
      <c r="B136" s="42" t="s">
        <v>251</v>
      </c>
      <c r="C136" s="123">
        <v>4.6971944959833056</v>
      </c>
      <c r="D136" s="123">
        <v>2.2705486070662109</v>
      </c>
      <c r="E136" s="123">
        <v>0</v>
      </c>
      <c r="F136" s="123">
        <v>2.2705486070662109</v>
      </c>
      <c r="G136" s="123">
        <v>2.4281663245887324</v>
      </c>
      <c r="H136" s="123">
        <v>3.126030974413605</v>
      </c>
      <c r="I136" s="123">
        <v>4234.4437333622172</v>
      </c>
      <c r="J136" s="123">
        <v>12.809960749782245</v>
      </c>
      <c r="K136" s="123">
        <v>27.364165885377602</v>
      </c>
      <c r="L136" s="74">
        <v>1.3166726185790072</v>
      </c>
      <c r="M136" s="41">
        <v>4.4623769987680195E-2</v>
      </c>
      <c r="N136" s="46">
        <v>0.2945382103674653</v>
      </c>
      <c r="O136" s="46">
        <v>0.26483762938507549</v>
      </c>
      <c r="P136" s="46">
        <v>0.30476002817263886</v>
      </c>
      <c r="Q136" s="46">
        <v>0.28352464234862401</v>
      </c>
      <c r="R136" s="46">
        <v>0.28946186782410066</v>
      </c>
      <c r="S136" s="46">
        <v>0.28652806600791009</v>
      </c>
      <c r="T136" s="46">
        <v>0.27220655379082603</v>
      </c>
      <c r="U136" s="46">
        <v>0.28362889232590477</v>
      </c>
      <c r="V136" s="46">
        <v>0.26500004773000319</v>
      </c>
      <c r="W136" s="46">
        <v>0.30215040965046053</v>
      </c>
      <c r="X136" s="46">
        <v>0.26738668489821937</v>
      </c>
      <c r="Y136" s="46">
        <v>0.29111420097494062</v>
      </c>
      <c r="Z136" s="46"/>
      <c r="AA136" s="46">
        <v>0.12504904806009859</v>
      </c>
      <c r="AB136" s="46">
        <v>0.10743847183985211</v>
      </c>
      <c r="AC136" s="46">
        <v>0.103056114041203</v>
      </c>
      <c r="AD136" s="46">
        <v>0.10760776439232497</v>
      </c>
      <c r="AE136" s="46">
        <v>0.1055776446024814</v>
      </c>
      <c r="AF136" s="46">
        <v>9.264145533452911E-2</v>
      </c>
      <c r="AG136" s="46">
        <v>0.10877284476128106</v>
      </c>
      <c r="AH136" s="46">
        <v>8.9204735069549623E-2</v>
      </c>
      <c r="AI136" s="46">
        <v>0.10982070500066535</v>
      </c>
      <c r="AJ136" s="46">
        <v>9.8636124317130799E-2</v>
      </c>
      <c r="AK136" s="46">
        <v>0.11834308049855069</v>
      </c>
      <c r="AL136" s="46">
        <v>0.12590927458946924</v>
      </c>
      <c r="AM136" s="41"/>
      <c r="AN136" s="41"/>
      <c r="AO136" s="41"/>
      <c r="AP136" s="41"/>
      <c r="AQ136" s="41"/>
      <c r="AR136" s="41"/>
      <c r="AS136" s="82"/>
      <c r="AT136" s="41"/>
      <c r="AU136" s="41"/>
      <c r="AV136" s="41"/>
      <c r="AW136" s="41"/>
      <c r="AX136" s="41"/>
      <c r="AY136" s="41"/>
      <c r="AZ136" s="82"/>
      <c r="BA136" s="41"/>
      <c r="BB136" s="41"/>
      <c r="BC136" s="41"/>
      <c r="BD136" s="41"/>
      <c r="BE136" s="41"/>
      <c r="BF136" s="41"/>
      <c r="BG136" s="41"/>
      <c r="BH136" s="82"/>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82"/>
      <c r="CE136" s="41"/>
      <c r="CF136" s="41"/>
      <c r="CG136" s="41"/>
      <c r="CH136" s="41"/>
      <c r="CI136" s="41"/>
      <c r="CJ136" s="41"/>
      <c r="CK136" s="41"/>
      <c r="CL136" s="41"/>
      <c r="CM136" s="41"/>
      <c r="CN136" s="41"/>
      <c r="CO136" s="41"/>
      <c r="CP136" s="41"/>
      <c r="CQ136" s="41"/>
      <c r="CR136" s="41"/>
      <c r="CS136" s="41"/>
      <c r="CT136" s="41"/>
      <c r="CU136" s="41"/>
      <c r="CV136" s="41"/>
      <c r="CW136" s="82"/>
    </row>
    <row r="137" spans="1:101" s="21" customFormat="1">
      <c r="B137" s="42" t="s">
        <v>252</v>
      </c>
      <c r="C137" s="123">
        <v>3.1206646337482171</v>
      </c>
      <c r="D137" s="123">
        <v>1.5350898074656512</v>
      </c>
      <c r="E137" s="123">
        <v>0.30701796149313026</v>
      </c>
      <c r="F137" s="123">
        <v>1.8421077689587815</v>
      </c>
      <c r="G137" s="123">
        <v>1.9486711567197055</v>
      </c>
      <c r="H137" s="123">
        <v>2.0768342282177223</v>
      </c>
      <c r="I137" s="123">
        <v>5170.9702739499462</v>
      </c>
      <c r="J137" s="123">
        <v>20.463354370436495</v>
      </c>
      <c r="K137" s="123">
        <v>35.274304532197974</v>
      </c>
      <c r="L137" s="74">
        <v>1.0657694711886434</v>
      </c>
      <c r="M137" s="41">
        <v>2.9646594567065507E-2</v>
      </c>
      <c r="N137" s="46">
        <v>0.32801174001897748</v>
      </c>
      <c r="O137" s="46">
        <v>0.29493576242186381</v>
      </c>
      <c r="P137" s="46">
        <v>0.33939524180724767</v>
      </c>
      <c r="Q137" s="46">
        <v>0.31574650758896283</v>
      </c>
      <c r="R137" s="46">
        <v>0.32235848386418509</v>
      </c>
      <c r="S137" s="46">
        <v>0.31909126282213796</v>
      </c>
      <c r="T137" s="46">
        <v>0.30314214662370637</v>
      </c>
      <c r="U137" s="46">
        <v>0.3158626053149664</v>
      </c>
      <c r="V137" s="46">
        <v>0.29511663920475817</v>
      </c>
      <c r="W137" s="46">
        <v>0.33648904667834562</v>
      </c>
      <c r="X137" s="46">
        <v>0.29777451170749353</v>
      </c>
      <c r="Y137" s="46">
        <v>0.3241986005377463</v>
      </c>
      <c r="Z137" s="46"/>
      <c r="AA137" s="46">
        <v>0.13926055906544774</v>
      </c>
      <c r="AB137" s="46">
        <v>0.11964858498054666</v>
      </c>
      <c r="AC137" s="46">
        <v>0.11476818319794857</v>
      </c>
      <c r="AD137" s="46">
        <v>0.11983711720745061</v>
      </c>
      <c r="AE137" s="46">
        <v>0.11757627938989622</v>
      </c>
      <c r="AF137" s="46">
        <v>0.10316992462287969</v>
      </c>
      <c r="AG137" s="46">
        <v>0.12113460604126425</v>
      </c>
      <c r="AH137" s="46">
        <v>9.9342629710385988E-2</v>
      </c>
      <c r="AI137" s="46">
        <v>0.1223015529714718</v>
      </c>
      <c r="AJ137" s="46">
        <v>0.10984587271588872</v>
      </c>
      <c r="AK137" s="46">
        <v>0.13179247509213277</v>
      </c>
      <c r="AL137" s="46">
        <v>0.14021854818460933</v>
      </c>
      <c r="AM137" s="41"/>
      <c r="AN137" s="41"/>
      <c r="AO137" s="41"/>
      <c r="AP137" s="41"/>
      <c r="AQ137" s="41"/>
      <c r="AR137" s="41"/>
      <c r="AS137" s="82"/>
      <c r="AT137" s="41"/>
      <c r="AU137" s="41"/>
      <c r="AV137" s="41"/>
      <c r="AW137" s="41"/>
      <c r="AX137" s="41"/>
      <c r="AY137" s="41"/>
      <c r="AZ137" s="82"/>
      <c r="BA137" s="41"/>
      <c r="BB137" s="41"/>
      <c r="BC137" s="41"/>
      <c r="BD137" s="41"/>
      <c r="BE137" s="41"/>
      <c r="BF137" s="41"/>
      <c r="BG137" s="41"/>
      <c r="BH137" s="82"/>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82"/>
      <c r="CE137" s="41"/>
      <c r="CF137" s="41"/>
      <c r="CG137" s="41"/>
      <c r="CH137" s="41"/>
      <c r="CI137" s="41"/>
      <c r="CJ137" s="41"/>
      <c r="CK137" s="41"/>
      <c r="CL137" s="41"/>
      <c r="CM137" s="41"/>
      <c r="CN137" s="41"/>
      <c r="CO137" s="41"/>
      <c r="CP137" s="41"/>
      <c r="CQ137" s="41"/>
      <c r="CR137" s="41"/>
      <c r="CS137" s="41"/>
      <c r="CT137" s="41"/>
      <c r="CU137" s="41"/>
      <c r="CV137" s="41"/>
      <c r="CW137" s="82"/>
    </row>
    <row r="138" spans="1:101" s="21" customFormat="1">
      <c r="B138" s="42" t="s">
        <v>253</v>
      </c>
      <c r="C138" s="81"/>
      <c r="D138" s="81"/>
      <c r="E138" s="81"/>
      <c r="F138" s="81"/>
      <c r="G138" s="81"/>
      <c r="H138" s="81"/>
      <c r="I138" s="81"/>
      <c r="J138" s="81"/>
      <c r="K138" s="81"/>
      <c r="L138" s="82"/>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41"/>
      <c r="AN138" s="41"/>
      <c r="AO138" s="41"/>
      <c r="AP138" s="41"/>
      <c r="AQ138" s="41"/>
      <c r="AR138" s="41"/>
      <c r="AS138" s="82"/>
      <c r="AT138" s="41"/>
      <c r="AU138" s="41"/>
      <c r="AV138" s="41"/>
      <c r="AW138" s="41"/>
      <c r="AX138" s="41"/>
      <c r="AY138" s="41"/>
      <c r="AZ138" s="82"/>
      <c r="BA138" s="41"/>
      <c r="BB138" s="41"/>
      <c r="BC138" s="41"/>
      <c r="BD138" s="41"/>
      <c r="BE138" s="41"/>
      <c r="BF138" s="41"/>
      <c r="BG138" s="41"/>
      <c r="BH138" s="82"/>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82"/>
      <c r="CE138" s="41"/>
      <c r="CF138" s="41"/>
      <c r="CG138" s="41"/>
      <c r="CH138" s="41"/>
      <c r="CI138" s="41"/>
      <c r="CJ138" s="41"/>
      <c r="CK138" s="41"/>
      <c r="CL138" s="41"/>
      <c r="CM138" s="41"/>
      <c r="CN138" s="41"/>
      <c r="CO138" s="41"/>
      <c r="CP138" s="41"/>
      <c r="CQ138" s="41"/>
      <c r="CR138" s="41"/>
      <c r="CS138" s="41"/>
      <c r="CT138" s="41"/>
      <c r="CU138" s="41"/>
      <c r="CV138" s="41"/>
      <c r="CW138" s="82"/>
    </row>
    <row r="139" spans="1:101" s="21" customFormat="1">
      <c r="B139" s="21" t="s">
        <v>50</v>
      </c>
      <c r="C139" s="83">
        <v>0</v>
      </c>
      <c r="D139" s="83">
        <v>0</v>
      </c>
      <c r="E139" s="83">
        <v>0</v>
      </c>
      <c r="F139" s="83">
        <v>0</v>
      </c>
      <c r="G139" s="83">
        <v>0</v>
      </c>
      <c r="H139" s="83">
        <v>0</v>
      </c>
      <c r="I139" s="83">
        <v>0</v>
      </c>
      <c r="J139" s="83">
        <v>0</v>
      </c>
      <c r="K139" s="83">
        <v>0</v>
      </c>
      <c r="L139" s="82">
        <v>0</v>
      </c>
      <c r="M139" s="83">
        <v>0</v>
      </c>
      <c r="N139" s="83">
        <v>0</v>
      </c>
      <c r="O139" s="83">
        <v>0</v>
      </c>
      <c r="P139" s="83">
        <v>0</v>
      </c>
      <c r="Q139" s="83">
        <v>0</v>
      </c>
      <c r="R139" s="83">
        <v>0</v>
      </c>
      <c r="S139" s="83">
        <v>0</v>
      </c>
      <c r="T139" s="83">
        <v>0</v>
      </c>
      <c r="U139" s="83">
        <v>0</v>
      </c>
      <c r="V139" s="83">
        <v>0</v>
      </c>
      <c r="W139" s="83">
        <v>0</v>
      </c>
      <c r="X139" s="83">
        <v>0</v>
      </c>
      <c r="Y139" s="83">
        <v>0</v>
      </c>
      <c r="Z139" s="83"/>
      <c r="AA139" s="83">
        <v>0</v>
      </c>
      <c r="AB139" s="83">
        <v>0</v>
      </c>
      <c r="AC139" s="83">
        <v>0</v>
      </c>
      <c r="AD139" s="83">
        <v>0</v>
      </c>
      <c r="AE139" s="83">
        <v>0</v>
      </c>
      <c r="AF139" s="83">
        <v>0</v>
      </c>
      <c r="AG139" s="83">
        <v>0</v>
      </c>
      <c r="AH139" s="83">
        <v>0</v>
      </c>
      <c r="AI139" s="83">
        <v>0</v>
      </c>
      <c r="AJ139" s="83">
        <v>0</v>
      </c>
      <c r="AK139" s="83">
        <v>0</v>
      </c>
      <c r="AL139" s="83">
        <v>0</v>
      </c>
      <c r="AM139" s="41"/>
      <c r="AN139" s="41"/>
      <c r="AO139" s="41"/>
      <c r="AP139" s="41"/>
      <c r="AQ139" s="41"/>
      <c r="AR139" s="41"/>
      <c r="AS139" s="82"/>
      <c r="AT139" s="41"/>
      <c r="AU139" s="41"/>
      <c r="AV139" s="41"/>
      <c r="AW139" s="41"/>
      <c r="AX139" s="41"/>
      <c r="AY139" s="41"/>
      <c r="AZ139" s="82"/>
      <c r="BA139" s="41"/>
      <c r="BB139" s="41"/>
      <c r="BC139" s="41"/>
      <c r="BD139" s="41"/>
      <c r="BE139" s="41"/>
      <c r="BF139" s="41"/>
      <c r="BG139" s="41"/>
      <c r="BH139" s="82"/>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82"/>
      <c r="CE139" s="41"/>
      <c r="CF139" s="41"/>
      <c r="CG139" s="41"/>
      <c r="CH139" s="41"/>
      <c r="CI139" s="41"/>
      <c r="CJ139" s="41"/>
      <c r="CK139" s="41"/>
      <c r="CL139" s="41"/>
      <c r="CM139" s="41"/>
      <c r="CN139" s="41"/>
      <c r="CO139" s="41"/>
      <c r="CP139" s="41"/>
      <c r="CQ139" s="41"/>
      <c r="CR139" s="41"/>
      <c r="CS139" s="41"/>
      <c r="CT139" s="41"/>
      <c r="CU139" s="41"/>
      <c r="CV139" s="41"/>
      <c r="CW139" s="82"/>
    </row>
    <row r="140" spans="1:101" s="21" customFormat="1">
      <c r="B140" s="21" t="s">
        <v>51</v>
      </c>
      <c r="C140" s="83">
        <v>0</v>
      </c>
      <c r="D140" s="83">
        <v>0</v>
      </c>
      <c r="E140" s="83">
        <v>0</v>
      </c>
      <c r="F140" s="83">
        <v>0</v>
      </c>
      <c r="G140" s="83">
        <v>0</v>
      </c>
      <c r="H140" s="83">
        <v>0</v>
      </c>
      <c r="I140" s="83">
        <v>0</v>
      </c>
      <c r="J140" s="83">
        <v>0</v>
      </c>
      <c r="K140" s="83">
        <v>0</v>
      </c>
      <c r="L140" s="84">
        <v>0</v>
      </c>
      <c r="M140" s="83">
        <v>0</v>
      </c>
      <c r="N140" s="83">
        <v>0</v>
      </c>
      <c r="O140" s="83">
        <v>0</v>
      </c>
      <c r="P140" s="83">
        <v>0</v>
      </c>
      <c r="Q140" s="83">
        <v>0</v>
      </c>
      <c r="R140" s="83">
        <v>0</v>
      </c>
      <c r="S140" s="83">
        <v>0</v>
      </c>
      <c r="T140" s="83">
        <v>0</v>
      </c>
      <c r="U140" s="83">
        <v>0</v>
      </c>
      <c r="V140" s="83">
        <v>0</v>
      </c>
      <c r="W140" s="83">
        <v>0</v>
      </c>
      <c r="X140" s="83">
        <v>0</v>
      </c>
      <c r="Y140" s="83">
        <v>0</v>
      </c>
      <c r="Z140" s="83"/>
      <c r="AA140" s="83">
        <v>0</v>
      </c>
      <c r="AB140" s="83">
        <v>0</v>
      </c>
      <c r="AC140" s="83">
        <v>0</v>
      </c>
      <c r="AD140" s="83">
        <v>0</v>
      </c>
      <c r="AE140" s="83">
        <v>0</v>
      </c>
      <c r="AF140" s="83">
        <v>0</v>
      </c>
      <c r="AG140" s="83">
        <v>0</v>
      </c>
      <c r="AH140" s="83">
        <v>0</v>
      </c>
      <c r="AI140" s="83">
        <v>0</v>
      </c>
      <c r="AJ140" s="83">
        <v>0</v>
      </c>
      <c r="AK140" s="83">
        <v>0</v>
      </c>
      <c r="AL140" s="83">
        <v>0</v>
      </c>
      <c r="AM140" s="41"/>
      <c r="AN140" s="41"/>
      <c r="AO140" s="41"/>
      <c r="AP140" s="41"/>
      <c r="AQ140" s="41"/>
      <c r="AR140" s="41"/>
      <c r="AS140" s="82"/>
      <c r="AT140" s="41"/>
      <c r="AU140" s="41"/>
      <c r="AV140" s="41"/>
      <c r="AW140" s="41"/>
      <c r="AX140" s="41"/>
      <c r="AY140" s="41"/>
      <c r="AZ140" s="82"/>
      <c r="BA140" s="41"/>
      <c r="BB140" s="41"/>
      <c r="BC140" s="41"/>
      <c r="BD140" s="41"/>
      <c r="BE140" s="41"/>
      <c r="BF140" s="41"/>
      <c r="BG140" s="41"/>
      <c r="BH140" s="82"/>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82"/>
      <c r="CE140" s="41"/>
      <c r="CF140" s="41"/>
      <c r="CG140" s="41"/>
      <c r="CH140" s="41"/>
      <c r="CI140" s="41"/>
      <c r="CJ140" s="41"/>
      <c r="CK140" s="41"/>
      <c r="CL140" s="41"/>
      <c r="CM140" s="41"/>
      <c r="CN140" s="41"/>
      <c r="CO140" s="41"/>
      <c r="CP140" s="41"/>
      <c r="CQ140" s="41"/>
      <c r="CR140" s="41"/>
      <c r="CS140" s="41"/>
      <c r="CT140" s="41"/>
      <c r="CU140" s="41"/>
      <c r="CV140" s="41"/>
      <c r="CW140" s="82"/>
    </row>
    <row r="141" spans="1:101" s="21" customFormat="1">
      <c r="B141" s="21" t="s">
        <v>52</v>
      </c>
      <c r="C141" s="83">
        <v>0</v>
      </c>
      <c r="D141" s="83">
        <v>0</v>
      </c>
      <c r="E141" s="83">
        <v>0</v>
      </c>
      <c r="F141" s="83">
        <v>0</v>
      </c>
      <c r="G141" s="83">
        <v>0</v>
      </c>
      <c r="H141" s="83">
        <v>0</v>
      </c>
      <c r="I141" s="83">
        <v>0</v>
      </c>
      <c r="J141" s="83">
        <v>0</v>
      </c>
      <c r="K141" s="83">
        <v>0</v>
      </c>
      <c r="L141" s="84">
        <v>0</v>
      </c>
      <c r="M141" s="83">
        <v>0</v>
      </c>
      <c r="N141" s="83">
        <v>0</v>
      </c>
      <c r="O141" s="83">
        <v>0</v>
      </c>
      <c r="P141" s="83">
        <v>0</v>
      </c>
      <c r="Q141" s="83">
        <v>0</v>
      </c>
      <c r="R141" s="83">
        <v>0</v>
      </c>
      <c r="S141" s="83">
        <v>0</v>
      </c>
      <c r="T141" s="83">
        <v>0</v>
      </c>
      <c r="U141" s="83">
        <v>0</v>
      </c>
      <c r="V141" s="83">
        <v>0</v>
      </c>
      <c r="W141" s="83">
        <v>0</v>
      </c>
      <c r="X141" s="83">
        <v>0</v>
      </c>
      <c r="Y141" s="83">
        <v>0</v>
      </c>
      <c r="Z141" s="83"/>
      <c r="AA141" s="83">
        <v>0</v>
      </c>
      <c r="AB141" s="83">
        <v>0</v>
      </c>
      <c r="AC141" s="83">
        <v>0</v>
      </c>
      <c r="AD141" s="83">
        <v>0</v>
      </c>
      <c r="AE141" s="83">
        <v>0</v>
      </c>
      <c r="AF141" s="83">
        <v>0</v>
      </c>
      <c r="AG141" s="83">
        <v>0</v>
      </c>
      <c r="AH141" s="83">
        <v>0</v>
      </c>
      <c r="AI141" s="83">
        <v>0</v>
      </c>
      <c r="AJ141" s="83">
        <v>0</v>
      </c>
      <c r="AK141" s="83">
        <v>0</v>
      </c>
      <c r="AL141" s="83">
        <v>0</v>
      </c>
      <c r="AM141" s="41"/>
      <c r="AN141" s="41"/>
      <c r="AO141" s="41"/>
      <c r="AP141" s="41"/>
      <c r="AQ141" s="41"/>
      <c r="AR141" s="41"/>
      <c r="AS141" s="82"/>
      <c r="AT141" s="41"/>
      <c r="AU141" s="41"/>
      <c r="AV141" s="41"/>
      <c r="AW141" s="41"/>
      <c r="AX141" s="41"/>
      <c r="AY141" s="41"/>
      <c r="AZ141" s="82"/>
      <c r="BA141" s="41"/>
      <c r="BB141" s="41"/>
      <c r="BC141" s="41"/>
      <c r="BD141" s="41"/>
      <c r="BE141" s="41"/>
      <c r="BF141" s="41"/>
      <c r="BG141" s="41"/>
      <c r="BH141" s="82"/>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82"/>
      <c r="CE141" s="41"/>
      <c r="CF141" s="41"/>
      <c r="CG141" s="41"/>
      <c r="CH141" s="41"/>
      <c r="CI141" s="41"/>
      <c r="CJ141" s="41"/>
      <c r="CK141" s="41"/>
      <c r="CL141" s="41"/>
      <c r="CM141" s="41"/>
      <c r="CN141" s="41"/>
      <c r="CO141" s="41"/>
      <c r="CP141" s="41"/>
      <c r="CQ141" s="41"/>
      <c r="CR141" s="41"/>
      <c r="CS141" s="41"/>
      <c r="CT141" s="41"/>
      <c r="CU141" s="41"/>
      <c r="CV141" s="41"/>
      <c r="CW141" s="82"/>
    </row>
    <row r="142" spans="1:101" s="21" customFormat="1">
      <c r="B142" s="21" t="s">
        <v>53</v>
      </c>
      <c r="C142" s="83">
        <v>0</v>
      </c>
      <c r="D142" s="83">
        <v>0</v>
      </c>
      <c r="E142" s="83">
        <v>0</v>
      </c>
      <c r="F142" s="83">
        <v>0</v>
      </c>
      <c r="G142" s="83">
        <v>0</v>
      </c>
      <c r="H142" s="83">
        <v>0</v>
      </c>
      <c r="I142" s="83">
        <v>0</v>
      </c>
      <c r="J142" s="83">
        <v>0</v>
      </c>
      <c r="K142" s="83">
        <v>0</v>
      </c>
      <c r="L142" s="84">
        <v>0</v>
      </c>
      <c r="M142" s="83">
        <v>0</v>
      </c>
      <c r="N142" s="83">
        <v>0</v>
      </c>
      <c r="O142" s="83">
        <v>0</v>
      </c>
      <c r="P142" s="83">
        <v>0</v>
      </c>
      <c r="Q142" s="83">
        <v>0</v>
      </c>
      <c r="R142" s="83">
        <v>0</v>
      </c>
      <c r="S142" s="83">
        <v>0</v>
      </c>
      <c r="T142" s="83">
        <v>0</v>
      </c>
      <c r="U142" s="83">
        <v>0</v>
      </c>
      <c r="V142" s="83">
        <v>0</v>
      </c>
      <c r="W142" s="83">
        <v>0</v>
      </c>
      <c r="X142" s="83">
        <v>0</v>
      </c>
      <c r="Y142" s="83">
        <v>0</v>
      </c>
      <c r="Z142" s="83"/>
      <c r="AA142" s="83">
        <v>0</v>
      </c>
      <c r="AB142" s="83">
        <v>0</v>
      </c>
      <c r="AC142" s="83">
        <v>0</v>
      </c>
      <c r="AD142" s="83">
        <v>0</v>
      </c>
      <c r="AE142" s="83">
        <v>0</v>
      </c>
      <c r="AF142" s="83">
        <v>0</v>
      </c>
      <c r="AG142" s="83">
        <v>0</v>
      </c>
      <c r="AH142" s="83">
        <v>0</v>
      </c>
      <c r="AI142" s="83">
        <v>0</v>
      </c>
      <c r="AJ142" s="83">
        <v>0</v>
      </c>
      <c r="AK142" s="83">
        <v>0</v>
      </c>
      <c r="AL142" s="83">
        <v>0</v>
      </c>
      <c r="AM142" s="41"/>
      <c r="AN142" s="41"/>
      <c r="AO142" s="41"/>
      <c r="AP142" s="41"/>
      <c r="AQ142" s="41"/>
      <c r="AR142" s="41"/>
      <c r="AS142" s="82"/>
      <c r="AT142" s="41"/>
      <c r="AU142" s="41"/>
      <c r="AV142" s="41"/>
      <c r="AW142" s="41"/>
      <c r="AX142" s="41"/>
      <c r="AY142" s="41"/>
      <c r="AZ142" s="82"/>
      <c r="BA142" s="41"/>
      <c r="BB142" s="41"/>
      <c r="BC142" s="41"/>
      <c r="BD142" s="41"/>
      <c r="BE142" s="41"/>
      <c r="BF142" s="41"/>
      <c r="BG142" s="41"/>
      <c r="BH142" s="82"/>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82"/>
      <c r="CE142" s="41"/>
      <c r="CF142" s="41"/>
      <c r="CG142" s="41"/>
      <c r="CH142" s="41"/>
      <c r="CI142" s="41"/>
      <c r="CJ142" s="41"/>
      <c r="CK142" s="41"/>
      <c r="CL142" s="41"/>
      <c r="CM142" s="41"/>
      <c r="CN142" s="41"/>
      <c r="CO142" s="41"/>
      <c r="CP142" s="41"/>
      <c r="CQ142" s="41"/>
      <c r="CR142" s="41"/>
      <c r="CS142" s="41"/>
      <c r="CT142" s="41"/>
      <c r="CU142" s="41"/>
      <c r="CV142" s="41"/>
      <c r="CW142" s="82"/>
    </row>
    <row r="143" spans="1:101" s="21" customFormat="1">
      <c r="B143" s="21" t="s">
        <v>54</v>
      </c>
      <c r="C143" s="41">
        <v>3.1206646337482171</v>
      </c>
      <c r="D143" s="41">
        <v>1.5350898074656512</v>
      </c>
      <c r="E143" s="41">
        <v>0.30701796149313026</v>
      </c>
      <c r="F143" s="41">
        <v>1.8421077689587815</v>
      </c>
      <c r="G143" s="41">
        <v>1.9486711567197055</v>
      </c>
      <c r="H143" s="41">
        <v>2.0768342282177223</v>
      </c>
      <c r="I143" s="41">
        <v>5170.9702739499462</v>
      </c>
      <c r="J143" s="41">
        <v>20.463354370436495</v>
      </c>
      <c r="K143" s="41">
        <v>35.274304532197974</v>
      </c>
      <c r="L143" s="74">
        <v>1.0657694711886434</v>
      </c>
      <c r="M143" s="41">
        <v>2.9646594567065507E-2</v>
      </c>
      <c r="N143" s="46">
        <v>0.19568169407658872</v>
      </c>
      <c r="O143" s="46">
        <v>0.17594958531405469</v>
      </c>
      <c r="P143" s="46">
        <v>0.20247274037975979</v>
      </c>
      <c r="Q143" s="46">
        <v>0.18836463444936466</v>
      </c>
      <c r="R143" s="46">
        <v>0.19230913570000541</v>
      </c>
      <c r="S143" s="46">
        <v>0.19036001232901426</v>
      </c>
      <c r="T143" s="46">
        <v>0.18084526119067729</v>
      </c>
      <c r="U143" s="46">
        <v>0.18843389477431979</v>
      </c>
      <c r="V143" s="46">
        <v>0.17605749082772273</v>
      </c>
      <c r="W143" s="46">
        <v>0.20073899394096531</v>
      </c>
      <c r="X143" s="46">
        <v>0.1776430956415771</v>
      </c>
      <c r="Y143" s="46">
        <v>0.19340689259114657</v>
      </c>
      <c r="Z143" s="46"/>
      <c r="AA143" s="46">
        <v>8.3078557232137598E-2</v>
      </c>
      <c r="AB143" s="46">
        <v>7.1378657975795234E-2</v>
      </c>
      <c r="AC143" s="46">
        <v>6.8467160696649237E-2</v>
      </c>
      <c r="AD143" s="46">
        <v>7.1491130491402335E-2</v>
      </c>
      <c r="AE143" s="46">
        <v>7.0142384333274382E-2</v>
      </c>
      <c r="AF143" s="46">
        <v>6.1547997113734508E-2</v>
      </c>
      <c r="AG143" s="46">
        <v>7.2265172338293007E-2</v>
      </c>
      <c r="AH143" s="46">
        <v>5.9264750934301585E-2</v>
      </c>
      <c r="AI143" s="46">
        <v>7.2961336909071098E-2</v>
      </c>
      <c r="AJ143" s="46">
        <v>6.5530661979119512E-2</v>
      </c>
      <c r="AK143" s="46">
        <v>7.862332851587292E-2</v>
      </c>
      <c r="AL143" s="46">
        <v>8.3650064013369357E-2</v>
      </c>
      <c r="AM143" s="41"/>
      <c r="AN143" s="41"/>
      <c r="AO143" s="41"/>
      <c r="AP143" s="41"/>
      <c r="AQ143" s="41"/>
      <c r="AR143" s="41"/>
      <c r="AS143" s="82"/>
      <c r="AT143" s="41"/>
      <c r="AU143" s="41"/>
      <c r="AV143" s="41"/>
      <c r="AW143" s="41"/>
      <c r="AX143" s="41"/>
      <c r="AY143" s="41"/>
      <c r="AZ143" s="82"/>
      <c r="BA143" s="41"/>
      <c r="BB143" s="41"/>
      <c r="BC143" s="41"/>
      <c r="BD143" s="41"/>
      <c r="BE143" s="41"/>
      <c r="BF143" s="41"/>
      <c r="BG143" s="41"/>
      <c r="BH143" s="82"/>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82"/>
      <c r="CE143" s="41"/>
      <c r="CF143" s="41"/>
      <c r="CG143" s="41"/>
      <c r="CH143" s="41"/>
      <c r="CI143" s="41"/>
      <c r="CJ143" s="41"/>
      <c r="CK143" s="41"/>
      <c r="CL143" s="41"/>
      <c r="CM143" s="41"/>
      <c r="CN143" s="41"/>
      <c r="CO143" s="41"/>
      <c r="CP143" s="41"/>
      <c r="CQ143" s="41"/>
      <c r="CR143" s="41"/>
      <c r="CS143" s="41"/>
      <c r="CT143" s="41"/>
      <c r="CU143" s="41"/>
      <c r="CV143" s="41"/>
      <c r="CW143" s="82"/>
    </row>
    <row r="144" spans="1:101" s="21" customFormat="1">
      <c r="B144" s="21" t="s">
        <v>55</v>
      </c>
      <c r="C144" s="41">
        <v>4.0110508252772741</v>
      </c>
      <c r="D144" s="41">
        <v>2.6019901244500878</v>
      </c>
      <c r="E144" s="41">
        <v>0.52039802489001763</v>
      </c>
      <c r="F144" s="41">
        <v>3.1223881493401056</v>
      </c>
      <c r="G144" s="41">
        <v>3.303013987146715</v>
      </c>
      <c r="H144" s="41">
        <v>2.6693953444947103</v>
      </c>
      <c r="I144" s="41">
        <v>6819.1906260196893</v>
      </c>
      <c r="J144" s="41">
        <v>30.387959933787911</v>
      </c>
      <c r="K144" s="41">
        <v>49.91982477825141</v>
      </c>
      <c r="L144" s="82">
        <v>0.80816955510401833</v>
      </c>
      <c r="M144" s="41">
        <v>3.8105343431941233E-2</v>
      </c>
      <c r="N144" s="46">
        <v>0.2515134795419619</v>
      </c>
      <c r="O144" s="46">
        <v>0.22615141715291226</v>
      </c>
      <c r="P144" s="46">
        <v>0.26024214316837457</v>
      </c>
      <c r="Q144" s="46">
        <v>0.24210872078032303</v>
      </c>
      <c r="R144" s="46">
        <v>0.24717866479980793</v>
      </c>
      <c r="S144" s="46">
        <v>0.24467341869895051</v>
      </c>
      <c r="T144" s="46">
        <v>0.23244392438129435</v>
      </c>
      <c r="U144" s="46">
        <v>0.24219774242031789</v>
      </c>
      <c r="V144" s="46">
        <v>0.22629011020405573</v>
      </c>
      <c r="W144" s="46">
        <v>0.25801372521889582</v>
      </c>
      <c r="X144" s="46">
        <v>0.22832811884759757</v>
      </c>
      <c r="Y144" s="46">
        <v>0.24858963303924894</v>
      </c>
      <c r="Z144" s="46"/>
      <c r="AA144" s="46">
        <v>0.10678248214982551</v>
      </c>
      <c r="AB144" s="46">
        <v>9.1744374542778062E-2</v>
      </c>
      <c r="AC144" s="46">
        <v>8.8002170578270492E-2</v>
      </c>
      <c r="AD144" s="46">
        <v>9.1888937650158486E-2</v>
      </c>
      <c r="AE144" s="46">
        <v>9.015536803420432E-2</v>
      </c>
      <c r="AF144" s="46">
        <v>7.9108835325470708E-2</v>
      </c>
      <c r="AG144" s="46">
        <v>9.2883828659975493E-2</v>
      </c>
      <c r="AH144" s="46">
        <v>7.6174134693661466E-2</v>
      </c>
      <c r="AI144" s="46">
        <v>9.3778622495221536E-2</v>
      </c>
      <c r="AJ144" s="46">
        <v>8.4227831779735071E-2</v>
      </c>
      <c r="AK144" s="46">
        <v>0.10105609020564896</v>
      </c>
      <c r="AL144" s="46">
        <v>0.10751705090858313</v>
      </c>
      <c r="AM144" s="41"/>
      <c r="AN144" s="41"/>
      <c r="AO144" s="41"/>
      <c r="AP144" s="41"/>
      <c r="AQ144" s="41"/>
      <c r="AR144" s="41"/>
      <c r="AS144" s="82"/>
      <c r="AT144" s="41"/>
      <c r="AU144" s="41"/>
      <c r="AV144" s="41"/>
      <c r="AW144" s="41"/>
      <c r="AX144" s="41"/>
      <c r="AY144" s="41"/>
      <c r="AZ144" s="82"/>
      <c r="BA144" s="41"/>
      <c r="BB144" s="41"/>
      <c r="BC144" s="41"/>
      <c r="BD144" s="41"/>
      <c r="BE144" s="41"/>
      <c r="BF144" s="41"/>
      <c r="BG144" s="41"/>
      <c r="BH144" s="82"/>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82"/>
      <c r="CE144" s="41"/>
      <c r="CF144" s="41"/>
      <c r="CG144" s="41"/>
      <c r="CH144" s="41"/>
      <c r="CI144" s="41"/>
      <c r="CJ144" s="41"/>
      <c r="CK144" s="41"/>
      <c r="CL144" s="41"/>
      <c r="CM144" s="41"/>
      <c r="CN144" s="41"/>
      <c r="CO144" s="41"/>
      <c r="CP144" s="41"/>
      <c r="CQ144" s="41"/>
      <c r="CR144" s="41"/>
      <c r="CS144" s="41"/>
      <c r="CT144" s="41"/>
      <c r="CU144" s="41"/>
      <c r="CV144" s="41"/>
      <c r="CW144" s="82"/>
    </row>
    <row r="145" spans="1:131" s="21" customFormat="1">
      <c r="B145" s="21" t="s">
        <v>56</v>
      </c>
      <c r="C145" s="41">
        <v>7.4402050978333323</v>
      </c>
      <c r="D145" s="41">
        <v>5.2534139997765896</v>
      </c>
      <c r="E145" s="41">
        <v>1.0506827999553179</v>
      </c>
      <c r="F145" s="41">
        <v>6.3040967997319077</v>
      </c>
      <c r="G145" s="41">
        <v>6.6687800843216838</v>
      </c>
      <c r="H145" s="41">
        <v>4.951532582205358</v>
      </c>
      <c r="I145" s="41">
        <v>7422.360975201248</v>
      </c>
      <c r="J145" s="41">
        <v>34.019894095757678</v>
      </c>
      <c r="K145" s="41">
        <v>55.279389444265107</v>
      </c>
      <c r="L145" s="82">
        <v>0.74471867253388546</v>
      </c>
      <c r="M145" s="41">
        <v>7.0682617300771966E-2</v>
      </c>
      <c r="N145" s="46">
        <v>0.46653905776238708</v>
      </c>
      <c r="O145" s="46">
        <v>0.41949429216395318</v>
      </c>
      <c r="P145" s="46">
        <v>0.48273008860179767</v>
      </c>
      <c r="Q145" s="46">
        <v>0.44909392003407089</v>
      </c>
      <c r="R145" s="46">
        <v>0.45849829434460926</v>
      </c>
      <c r="S145" s="46">
        <v>0.45385124657013032</v>
      </c>
      <c r="T145" s="46">
        <v>0.43116643156037315</v>
      </c>
      <c r="U145" s="46">
        <v>0.4492590486471349</v>
      </c>
      <c r="V145" s="46">
        <v>0.41975155760164062</v>
      </c>
      <c r="W145" s="46">
        <v>0.47859653674468083</v>
      </c>
      <c r="X145" s="46">
        <v>0.42353191416146069</v>
      </c>
      <c r="Y145" s="46">
        <v>0.46111553694393337</v>
      </c>
      <c r="Z145" s="46"/>
      <c r="AA145" s="46">
        <v>0.19807367262555392</v>
      </c>
      <c r="AB145" s="46">
        <v>0.17017908595648912</v>
      </c>
      <c r="AC145" s="46">
        <v>0.1632375720673111</v>
      </c>
      <c r="AD145" s="46">
        <v>0.17044723991796784</v>
      </c>
      <c r="AE145" s="46">
        <v>0.1672315954258092</v>
      </c>
      <c r="AF145" s="46">
        <v>0.14674108743848624</v>
      </c>
      <c r="AG145" s="46">
        <v>0.17229268977274931</v>
      </c>
      <c r="AH145" s="46">
        <v>0.14129743300663483</v>
      </c>
      <c r="AI145" s="46">
        <v>0.17395246671014258</v>
      </c>
      <c r="AJ145" s="46">
        <v>0.15623645041788092</v>
      </c>
      <c r="AK145" s="46">
        <v>0.18745163556066358</v>
      </c>
      <c r="AL145" s="46">
        <v>0.1994362437974711</v>
      </c>
      <c r="AM145" s="41"/>
      <c r="AN145" s="41"/>
      <c r="AO145" s="41"/>
      <c r="AP145" s="41"/>
      <c r="AQ145" s="41"/>
      <c r="AR145" s="41"/>
      <c r="AS145" s="82"/>
      <c r="AT145" s="41"/>
      <c r="AU145" s="41"/>
      <c r="AV145" s="41"/>
      <c r="AW145" s="41"/>
      <c r="AX145" s="41"/>
      <c r="AY145" s="41"/>
      <c r="AZ145" s="82"/>
      <c r="BA145" s="41"/>
      <c r="BB145" s="41"/>
      <c r="BC145" s="41"/>
      <c r="BD145" s="41"/>
      <c r="BE145" s="41"/>
      <c r="BF145" s="41"/>
      <c r="BG145" s="41"/>
      <c r="BH145" s="82"/>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82"/>
      <c r="CE145" s="41"/>
      <c r="CF145" s="41"/>
      <c r="CG145" s="41"/>
      <c r="CH145" s="41"/>
      <c r="CI145" s="41"/>
      <c r="CJ145" s="41"/>
      <c r="CK145" s="41"/>
      <c r="CL145" s="41"/>
      <c r="CM145" s="41"/>
      <c r="CN145" s="41"/>
      <c r="CO145" s="41"/>
      <c r="CP145" s="41"/>
      <c r="CQ145" s="41"/>
      <c r="CR145" s="41"/>
      <c r="CS145" s="41"/>
      <c r="CT145" s="41"/>
      <c r="CU145" s="41"/>
      <c r="CV145" s="41"/>
      <c r="CW145" s="82"/>
    </row>
    <row r="146" spans="1:131" s="21" customFormat="1">
      <c r="B146" s="21" t="s">
        <v>57</v>
      </c>
      <c r="C146" s="41">
        <v>19.746181221941395</v>
      </c>
      <c r="D146" s="41">
        <v>16.898393899487619</v>
      </c>
      <c r="E146" s="41">
        <v>3.3796787798975236</v>
      </c>
      <c r="F146" s="41">
        <v>20.278072679385144</v>
      </c>
      <c r="G146" s="41">
        <v>21.451131149899563</v>
      </c>
      <c r="H146" s="41">
        <v>13.14128554373416</v>
      </c>
      <c r="I146" s="41">
        <v>8995.9630510242605</v>
      </c>
      <c r="J146" s="41">
        <v>43.495192648286142</v>
      </c>
      <c r="K146" s="41">
        <v>69.261877302613314</v>
      </c>
      <c r="L146" s="82">
        <v>0.61264959032416444</v>
      </c>
      <c r="M146" s="41">
        <v>0.18759049678195289</v>
      </c>
      <c r="N146" s="46">
        <v>1.2381869398160301</v>
      </c>
      <c r="O146" s="46">
        <v>1.1133309103335967</v>
      </c>
      <c r="P146" s="46">
        <v>1.2811576677625147</v>
      </c>
      <c r="Q146" s="46">
        <v>1.1918878329371925</v>
      </c>
      <c r="R146" s="46">
        <v>1.2168468867499613</v>
      </c>
      <c r="S146" s="46">
        <v>1.2045136988478427</v>
      </c>
      <c r="T146" s="46">
        <v>1.1443085751612219</v>
      </c>
      <c r="U146" s="46">
        <v>1.1923260815440002</v>
      </c>
      <c r="V146" s="46">
        <v>1.1140136885484335</v>
      </c>
      <c r="W146" s="46">
        <v>1.2701872895286281</v>
      </c>
      <c r="X146" s="46">
        <v>1.124046692307362</v>
      </c>
      <c r="Y146" s="46">
        <v>1.2237930053029418</v>
      </c>
      <c r="Z146" s="46"/>
      <c r="AA146" s="46">
        <v>0.52568424976599948</v>
      </c>
      <c r="AB146" s="46">
        <v>0.45165247829791111</v>
      </c>
      <c r="AC146" s="46">
        <v>0.43322981529225701</v>
      </c>
      <c r="AD146" s="46">
        <v>0.45236415447472533</v>
      </c>
      <c r="AE146" s="46">
        <v>0.44382988719948679</v>
      </c>
      <c r="AF146" s="46">
        <v>0.38944841804279062</v>
      </c>
      <c r="AG146" s="46">
        <v>0.45726194785398744</v>
      </c>
      <c r="AH146" s="46">
        <v>0.37500104925288114</v>
      </c>
      <c r="AI146" s="46">
        <v>0.46166696838269716</v>
      </c>
      <c r="AJ146" s="46">
        <v>0.41464895427718046</v>
      </c>
      <c r="AK146" s="46">
        <v>0.49749353915096772</v>
      </c>
      <c r="AL146" s="46">
        <v>0.52930049111078514</v>
      </c>
      <c r="AM146" s="41"/>
      <c r="AN146" s="41"/>
      <c r="AO146" s="41"/>
      <c r="AP146" s="41"/>
      <c r="AQ146" s="41"/>
      <c r="AR146" s="41"/>
      <c r="AS146" s="82"/>
      <c r="AT146" s="41"/>
      <c r="AU146" s="41"/>
      <c r="AV146" s="41"/>
      <c r="AW146" s="41"/>
      <c r="AX146" s="41"/>
      <c r="AY146" s="41"/>
      <c r="AZ146" s="82"/>
      <c r="BA146" s="41"/>
      <c r="BB146" s="41"/>
      <c r="BC146" s="41"/>
      <c r="BD146" s="41"/>
      <c r="BE146" s="41"/>
      <c r="BF146" s="41"/>
      <c r="BG146" s="41"/>
      <c r="BH146" s="82"/>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82"/>
      <c r="CE146" s="41"/>
      <c r="CF146" s="41"/>
      <c r="CG146" s="41"/>
      <c r="CH146" s="41"/>
      <c r="CI146" s="41"/>
      <c r="CJ146" s="41"/>
      <c r="CK146" s="41"/>
      <c r="CL146" s="41"/>
      <c r="CM146" s="41"/>
      <c r="CN146" s="41"/>
      <c r="CO146" s="41"/>
      <c r="CP146" s="41"/>
      <c r="CQ146" s="41"/>
      <c r="CR146" s="41"/>
      <c r="CS146" s="41"/>
      <c r="CT146" s="41"/>
      <c r="CU146" s="41"/>
      <c r="CV146" s="41"/>
      <c r="CW146" s="82"/>
    </row>
    <row r="147" spans="1:131" s="21" customFormat="1">
      <c r="B147" s="21" t="s">
        <v>58</v>
      </c>
      <c r="C147" s="41">
        <v>3.6383563833066295</v>
      </c>
      <c r="D147" s="41">
        <v>3.264707330610257</v>
      </c>
      <c r="E147" s="41">
        <v>0.65294146612205139</v>
      </c>
      <c r="F147" s="41">
        <v>3.9176487967323084</v>
      </c>
      <c r="G147" s="41">
        <v>4.1442793635602602</v>
      </c>
      <c r="H147" s="41">
        <v>2.1749166268539115</v>
      </c>
      <c r="I147" s="41">
        <v>9432.4469193931509</v>
      </c>
      <c r="J147" s="41">
        <v>49.911778331864632</v>
      </c>
      <c r="K147" s="41">
        <v>76.928661784160582</v>
      </c>
      <c r="L147" s="82">
        <v>0.52479971451188268</v>
      </c>
      <c r="M147" s="41">
        <v>3.4564716134965257E-2</v>
      </c>
      <c r="N147" s="46">
        <v>0.17244169052881642</v>
      </c>
      <c r="O147" s="46">
        <v>0.15839949188337624</v>
      </c>
      <c r="P147" s="46">
        <v>0.18489785631583139</v>
      </c>
      <c r="Q147" s="46">
        <v>0.17131438914647815</v>
      </c>
      <c r="R147" s="46">
        <v>0.18004560964521846</v>
      </c>
      <c r="S147" s="46">
        <v>0.18274497906591264</v>
      </c>
      <c r="T147" s="46">
        <v>0.17859849833550701</v>
      </c>
      <c r="U147" s="46">
        <v>0.19327602549030107</v>
      </c>
      <c r="V147" s="46">
        <v>0.1694462127068572</v>
      </c>
      <c r="W147" s="46">
        <v>0.18707385178503713</v>
      </c>
      <c r="X147" s="46">
        <v>0.16446598592664916</v>
      </c>
      <c r="Y147" s="46">
        <v>0.17175582642160825</v>
      </c>
      <c r="Z147" s="46"/>
      <c r="AA147" s="46">
        <v>0.1348981910409236</v>
      </c>
      <c r="AB147" s="46">
        <v>0.11873659550209115</v>
      </c>
      <c r="AC147" s="46">
        <v>0.12089399816308564</v>
      </c>
      <c r="AD147" s="46">
        <v>0.12403198301802552</v>
      </c>
      <c r="AE147" s="46">
        <v>0.1274602774932008</v>
      </c>
      <c r="AF147" s="46">
        <v>0.11903177196833398</v>
      </c>
      <c r="AG147" s="46">
        <v>0.13634522479938938</v>
      </c>
      <c r="AH147" s="46">
        <v>0.12367861913886249</v>
      </c>
      <c r="AI147" s="46">
        <v>0.13257732048714294</v>
      </c>
      <c r="AJ147" s="46">
        <v>0.12118321453177602</v>
      </c>
      <c r="AK147" s="46">
        <v>0.13059843210899205</v>
      </c>
      <c r="AL147" s="46">
        <v>0.13446033780321243</v>
      </c>
      <c r="AM147" s="41"/>
      <c r="AN147" s="41"/>
      <c r="AO147" s="41"/>
      <c r="AP147" s="41"/>
      <c r="AQ147" s="41"/>
      <c r="AR147" s="41"/>
      <c r="AS147" s="82"/>
      <c r="AT147" s="41"/>
      <c r="AU147" s="41"/>
      <c r="AV147" s="41"/>
      <c r="AW147" s="41"/>
      <c r="AX147" s="41"/>
      <c r="AY147" s="41"/>
      <c r="AZ147" s="82"/>
      <c r="BA147" s="41"/>
      <c r="BB147" s="41"/>
      <c r="BC147" s="41"/>
      <c r="BD147" s="41"/>
      <c r="BE147" s="41"/>
      <c r="BF147" s="41"/>
      <c r="BG147" s="41"/>
      <c r="BH147" s="82"/>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82"/>
      <c r="CE147" s="41"/>
      <c r="CF147" s="41"/>
      <c r="CG147" s="41"/>
      <c r="CH147" s="41"/>
      <c r="CI147" s="41"/>
      <c r="CJ147" s="41"/>
      <c r="CK147" s="41"/>
      <c r="CL147" s="41"/>
      <c r="CM147" s="41"/>
      <c r="CN147" s="41"/>
      <c r="CO147" s="41"/>
      <c r="CP147" s="41"/>
      <c r="CQ147" s="41"/>
      <c r="CR147" s="41"/>
      <c r="CS147" s="41"/>
      <c r="CT147" s="41"/>
      <c r="CU147" s="41"/>
      <c r="CV147" s="41"/>
      <c r="CW147" s="82"/>
    </row>
    <row r="148" spans="1:131" s="21" customFormat="1">
      <c r="B148" s="21" t="s">
        <v>59</v>
      </c>
      <c r="C148" s="83">
        <v>0</v>
      </c>
      <c r="D148" s="83">
        <v>0</v>
      </c>
      <c r="E148" s="83">
        <v>0</v>
      </c>
      <c r="F148" s="83">
        <v>0</v>
      </c>
      <c r="G148" s="83">
        <v>0</v>
      </c>
      <c r="H148" s="83">
        <v>0</v>
      </c>
      <c r="I148" s="83">
        <v>0</v>
      </c>
      <c r="J148" s="83">
        <v>0</v>
      </c>
      <c r="K148" s="83">
        <v>0</v>
      </c>
      <c r="L148" s="84">
        <v>0</v>
      </c>
      <c r="M148" s="83">
        <v>0</v>
      </c>
      <c r="N148" s="83">
        <v>0</v>
      </c>
      <c r="O148" s="83">
        <v>0</v>
      </c>
      <c r="P148" s="83">
        <v>0</v>
      </c>
      <c r="Q148" s="83">
        <v>0</v>
      </c>
      <c r="R148" s="83">
        <v>0</v>
      </c>
      <c r="S148" s="83">
        <v>0</v>
      </c>
      <c r="T148" s="83">
        <v>0</v>
      </c>
      <c r="U148" s="83">
        <v>0</v>
      </c>
      <c r="V148" s="83">
        <v>0</v>
      </c>
      <c r="W148" s="83">
        <v>0</v>
      </c>
      <c r="X148" s="83">
        <v>0</v>
      </c>
      <c r="Y148" s="83">
        <v>0</v>
      </c>
      <c r="Z148" s="83"/>
      <c r="AA148" s="83">
        <v>0</v>
      </c>
      <c r="AB148" s="83">
        <v>0</v>
      </c>
      <c r="AC148" s="83">
        <v>0</v>
      </c>
      <c r="AD148" s="83">
        <v>0</v>
      </c>
      <c r="AE148" s="83">
        <v>0</v>
      </c>
      <c r="AF148" s="83">
        <v>0</v>
      </c>
      <c r="AG148" s="83">
        <v>0</v>
      </c>
      <c r="AH148" s="83">
        <v>0</v>
      </c>
      <c r="AI148" s="83">
        <v>0</v>
      </c>
      <c r="AJ148" s="83">
        <v>0</v>
      </c>
      <c r="AK148" s="83">
        <v>0</v>
      </c>
      <c r="AL148" s="83">
        <v>0</v>
      </c>
      <c r="AM148" s="41"/>
      <c r="AN148" s="41"/>
      <c r="AO148" s="41"/>
      <c r="AP148" s="41"/>
      <c r="AQ148" s="41"/>
      <c r="AR148" s="41"/>
      <c r="AS148" s="82"/>
      <c r="AT148" s="41"/>
      <c r="AU148" s="41"/>
      <c r="AV148" s="41"/>
      <c r="AW148" s="41"/>
      <c r="AX148" s="41"/>
      <c r="AY148" s="41"/>
      <c r="AZ148" s="82"/>
      <c r="BA148" s="41"/>
      <c r="BB148" s="41"/>
      <c r="BC148" s="41"/>
      <c r="BD148" s="41"/>
      <c r="BE148" s="41"/>
      <c r="BF148" s="41"/>
      <c r="BG148" s="41"/>
      <c r="BH148" s="82"/>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82"/>
      <c r="CE148" s="41"/>
      <c r="CF148" s="41"/>
      <c r="CG148" s="41"/>
      <c r="CH148" s="41"/>
      <c r="CI148" s="41"/>
      <c r="CJ148" s="41"/>
      <c r="CK148" s="41"/>
      <c r="CL148" s="41"/>
      <c r="CM148" s="41"/>
      <c r="CN148" s="41"/>
      <c r="CO148" s="41"/>
      <c r="CP148" s="41"/>
      <c r="CQ148" s="41"/>
      <c r="CR148" s="41"/>
      <c r="CS148" s="41"/>
      <c r="CT148" s="41"/>
      <c r="CU148" s="41"/>
      <c r="CV148" s="41"/>
      <c r="CW148" s="82"/>
    </row>
    <row r="149" spans="1:131" s="21" customFormat="1">
      <c r="B149" s="21" t="s">
        <v>60</v>
      </c>
      <c r="C149" s="41">
        <v>6.3742239406782346</v>
      </c>
      <c r="D149" s="41">
        <v>6.9155758328946284</v>
      </c>
      <c r="E149" s="41">
        <v>1.3831151665789259</v>
      </c>
      <c r="F149" s="41">
        <v>8.2986909994735534</v>
      </c>
      <c r="G149" s="41">
        <v>8.7787588010359148</v>
      </c>
      <c r="H149" s="41">
        <v>3.9530774751401525</v>
      </c>
      <c r="I149" s="41">
        <v>11404.766106735375</v>
      </c>
      <c r="J149" s="41">
        <v>60.535593238045401</v>
      </c>
      <c r="K149" s="41">
        <v>93.201691371379809</v>
      </c>
      <c r="L149" s="82">
        <v>0.45007564428769153</v>
      </c>
      <c r="M149" s="41">
        <v>6.0555704472067651E-2</v>
      </c>
      <c r="N149" s="46">
        <v>0.33436911414780579</v>
      </c>
      <c r="O149" s="46">
        <v>0.30457679085920508</v>
      </c>
      <c r="P149" s="46">
        <v>0.35356322701826665</v>
      </c>
      <c r="Q149" s="46">
        <v>0.32810636264688575</v>
      </c>
      <c r="R149" s="46">
        <v>0.3410097916424184</v>
      </c>
      <c r="S149" s="46">
        <v>0.34285952977056322</v>
      </c>
      <c r="T149" s="46">
        <v>0.33157194044698463</v>
      </c>
      <c r="U149" s="46">
        <v>0.35390982424300321</v>
      </c>
      <c r="V149" s="46">
        <v>0.31760528976405833</v>
      </c>
      <c r="W149" s="46">
        <v>0.3549445775577168</v>
      </c>
      <c r="X149" s="46">
        <v>0.3128350968141328</v>
      </c>
      <c r="Y149" s="46">
        <v>0.3320287313848016</v>
      </c>
      <c r="Z149" s="46"/>
      <c r="AA149" s="46">
        <v>0.21430570442271923</v>
      </c>
      <c r="AB149" s="46">
        <v>0.18745127758060243</v>
      </c>
      <c r="AC149" s="46">
        <v>0.18801557779064562</v>
      </c>
      <c r="AD149" s="46">
        <v>0.19373767339873998</v>
      </c>
      <c r="AE149" s="46">
        <v>0.19684768634319613</v>
      </c>
      <c r="AF149" s="46">
        <v>0.18115957212681189</v>
      </c>
      <c r="AG149" s="46">
        <v>0.20870134383645111</v>
      </c>
      <c r="AH149" s="46">
        <v>0.18506771254310947</v>
      </c>
      <c r="AI149" s="46">
        <v>0.20475239692713465</v>
      </c>
      <c r="AJ149" s="46">
        <v>0.18637198005468053</v>
      </c>
      <c r="AK149" s="46">
        <v>0.20625465637576815</v>
      </c>
      <c r="AL149" s="46">
        <v>0.21417808298253171</v>
      </c>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row>
    <row r="150" spans="1:131" s="21" customFormat="1">
      <c r="B150" s="21" t="s">
        <v>61</v>
      </c>
      <c r="C150" s="41">
        <v>4.2251038326133656</v>
      </c>
      <c r="D150" s="41">
        <v>5.3567592816776504</v>
      </c>
      <c r="E150" s="41">
        <v>1.0713518563355302</v>
      </c>
      <c r="F150" s="41">
        <v>6.4281111380131808</v>
      </c>
      <c r="G150" s="41">
        <v>6.7999684806254415</v>
      </c>
      <c r="H150" s="41">
        <v>2.8118498099572751</v>
      </c>
      <c r="I150" s="41">
        <v>13327.54313263012</v>
      </c>
      <c r="J150" s="41">
        <v>69.577399267094293</v>
      </c>
      <c r="K150" s="41">
        <v>107.75081095938937</v>
      </c>
      <c r="L150" s="82">
        <v>0.41351830205090201</v>
      </c>
      <c r="M150" s="41">
        <v>4.0138866244910774E-2</v>
      </c>
      <c r="N150" s="46">
        <v>0.26493570205339068</v>
      </c>
      <c r="O150" s="46">
        <v>0.23822017246506999</v>
      </c>
      <c r="P150" s="46">
        <v>0.2741301779521097</v>
      </c>
      <c r="Q150" s="46">
        <v>0.25502905064967585</v>
      </c>
      <c r="R150" s="46">
        <v>0.26036955637771786</v>
      </c>
      <c r="S150" s="46">
        <v>0.25773061577001793</v>
      </c>
      <c r="T150" s="46">
        <v>0.24484848448740562</v>
      </c>
      <c r="U150" s="46">
        <v>0.25512282300228667</v>
      </c>
      <c r="V150" s="46">
        <v>0.2383662669843043</v>
      </c>
      <c r="W150" s="46">
        <v>0.27178283865646358</v>
      </c>
      <c r="X150" s="46">
        <v>0.24051303562569454</v>
      </c>
      <c r="Y150" s="46">
        <v>0.26185582209107883</v>
      </c>
      <c r="Z150" s="46"/>
      <c r="AA150" s="46">
        <v>0.11248101663134823</v>
      </c>
      <c r="AB150" s="46">
        <v>9.6640388114406853E-2</v>
      </c>
      <c r="AC150" s="46">
        <v>9.2698478375138255E-2</v>
      </c>
      <c r="AD150" s="46">
        <v>9.6792665950229423E-2</v>
      </c>
      <c r="AE150" s="46">
        <v>9.4966582974089692E-2</v>
      </c>
      <c r="AF150" s="46">
        <v>8.3330543014029368E-2</v>
      </c>
      <c r="AG150" s="46">
        <v>9.7840650132359513E-2</v>
      </c>
      <c r="AH150" s="46">
        <v>8.023922968314609E-2</v>
      </c>
      <c r="AI150" s="46">
        <v>9.878319537234298E-2</v>
      </c>
      <c r="AJ150" s="46">
        <v>8.8722718900145561E-2</v>
      </c>
      <c r="AK150" s="46">
        <v>0.10644903109830173</v>
      </c>
      <c r="AL150" s="46">
        <v>0.11325478625261207</v>
      </c>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row>
    <row r="151" spans="1:131" s="21" customFormat="1">
      <c r="B151" s="21" t="s">
        <v>62</v>
      </c>
      <c r="C151" s="41">
        <v>8.595054238121083</v>
      </c>
      <c r="D151" s="41">
        <v>11.406187078939229</v>
      </c>
      <c r="E151" s="41">
        <v>2.2812374157878459</v>
      </c>
      <c r="F151" s="41">
        <v>13.687424494727075</v>
      </c>
      <c r="G151" s="41">
        <v>14.479223079184708</v>
      </c>
      <c r="H151" s="41">
        <v>5.5997481514165734</v>
      </c>
      <c r="I151" s="41">
        <v>13950.096794272267</v>
      </c>
      <c r="J151" s="41">
        <v>74.621761690365844</v>
      </c>
      <c r="K151" s="41">
        <v>114.57832253400206</v>
      </c>
      <c r="L151" s="82">
        <v>0.38667564070331528</v>
      </c>
      <c r="M151" s="41">
        <v>8.165365128054454E-2</v>
      </c>
      <c r="N151" s="46">
        <v>0.56404422168463331</v>
      </c>
      <c r="O151" s="46">
        <v>0.50995186337769804</v>
      </c>
      <c r="P151" s="46">
        <v>0.5797674785488568</v>
      </c>
      <c r="Q151" s="46">
        <v>0.54250675051058761</v>
      </c>
      <c r="R151" s="46">
        <v>0.55420189774165229</v>
      </c>
      <c r="S151" s="46">
        <v>0.54368362440026696</v>
      </c>
      <c r="T151" s="46">
        <v>0.50710549931559346</v>
      </c>
      <c r="U151" s="46">
        <v>0.54558074313549076</v>
      </c>
      <c r="V151" s="46">
        <v>0.5243232292136798</v>
      </c>
      <c r="W151" s="46">
        <v>0.57936317250988956</v>
      </c>
      <c r="X151" s="46">
        <v>0.5051934841115806</v>
      </c>
      <c r="Y151" s="46">
        <v>0.54214751677329986</v>
      </c>
      <c r="Z151" s="46"/>
      <c r="AA151" s="46">
        <v>0.21826657422032533</v>
      </c>
      <c r="AB151" s="46">
        <v>0.18223290627669819</v>
      </c>
      <c r="AC151" s="46">
        <v>0.17029907179087447</v>
      </c>
      <c r="AD151" s="46">
        <v>0.17152789717609768</v>
      </c>
      <c r="AE151" s="46">
        <v>0.16572354958195948</v>
      </c>
      <c r="AF151" s="46">
        <v>0.14536438293098303</v>
      </c>
      <c r="AG151" s="46">
        <v>0.16753719740819753</v>
      </c>
      <c r="AH151" s="46">
        <v>0.1409838835719725</v>
      </c>
      <c r="AI151" s="46">
        <v>0.17448858425770877</v>
      </c>
      <c r="AJ151" s="46">
        <v>0.1538960870939611</v>
      </c>
      <c r="AK151" s="46">
        <v>0.19162537083114253</v>
      </c>
      <c r="AL151" s="46">
        <v>0.21523925165793409</v>
      </c>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row>
    <row r="152" spans="1:131" s="21" customFormat="1">
      <c r="B152" s="21" t="s">
        <v>63</v>
      </c>
      <c r="C152" s="83">
        <v>0</v>
      </c>
      <c r="D152" s="83">
        <v>0</v>
      </c>
      <c r="E152" s="83">
        <v>0</v>
      </c>
      <c r="F152" s="83">
        <v>0</v>
      </c>
      <c r="G152" s="83">
        <v>0</v>
      </c>
      <c r="H152" s="83">
        <v>0</v>
      </c>
      <c r="I152" s="83">
        <v>0</v>
      </c>
      <c r="J152" s="83">
        <v>0</v>
      </c>
      <c r="K152" s="83">
        <v>0</v>
      </c>
      <c r="L152" s="84">
        <v>0</v>
      </c>
      <c r="M152" s="83">
        <v>0</v>
      </c>
      <c r="N152" s="83">
        <v>0</v>
      </c>
      <c r="O152" s="83">
        <v>0</v>
      </c>
      <c r="P152" s="83">
        <v>0</v>
      </c>
      <c r="Q152" s="83">
        <v>0</v>
      </c>
      <c r="R152" s="83">
        <v>0</v>
      </c>
      <c r="S152" s="83">
        <v>0</v>
      </c>
      <c r="T152" s="83">
        <v>0</v>
      </c>
      <c r="U152" s="83">
        <v>0</v>
      </c>
      <c r="V152" s="83">
        <v>0</v>
      </c>
      <c r="W152" s="83">
        <v>0</v>
      </c>
      <c r="X152" s="83">
        <v>0</v>
      </c>
      <c r="Y152" s="83">
        <v>0</v>
      </c>
      <c r="Z152" s="83"/>
      <c r="AA152" s="83">
        <v>0</v>
      </c>
      <c r="AB152" s="83">
        <v>0</v>
      </c>
      <c r="AC152" s="83">
        <v>0</v>
      </c>
      <c r="AD152" s="83">
        <v>0</v>
      </c>
      <c r="AE152" s="83">
        <v>0</v>
      </c>
      <c r="AF152" s="83">
        <v>0</v>
      </c>
      <c r="AG152" s="83">
        <v>0</v>
      </c>
      <c r="AH152" s="83">
        <v>0</v>
      </c>
      <c r="AI152" s="83">
        <v>0</v>
      </c>
      <c r="AJ152" s="83">
        <v>0</v>
      </c>
      <c r="AK152" s="83">
        <v>0</v>
      </c>
      <c r="AL152" s="83">
        <v>0</v>
      </c>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row>
    <row r="153" spans="1:131" s="21" customFormat="1">
      <c r="B153" s="21" t="s">
        <v>64</v>
      </c>
      <c r="C153" s="83">
        <v>0</v>
      </c>
      <c r="D153" s="83">
        <v>0</v>
      </c>
      <c r="E153" s="83">
        <v>0</v>
      </c>
      <c r="F153" s="83">
        <v>0</v>
      </c>
      <c r="G153" s="83">
        <v>0</v>
      </c>
      <c r="H153" s="83">
        <v>0</v>
      </c>
      <c r="I153" s="83">
        <v>0</v>
      </c>
      <c r="J153" s="83">
        <v>0</v>
      </c>
      <c r="K153" s="83">
        <v>0</v>
      </c>
      <c r="L153" s="84">
        <v>0</v>
      </c>
      <c r="M153" s="83">
        <v>0</v>
      </c>
      <c r="N153" s="83">
        <v>0</v>
      </c>
      <c r="O153" s="83">
        <v>0</v>
      </c>
      <c r="P153" s="83">
        <v>0</v>
      </c>
      <c r="Q153" s="83">
        <v>0</v>
      </c>
      <c r="R153" s="83">
        <v>0</v>
      </c>
      <c r="S153" s="83">
        <v>0</v>
      </c>
      <c r="T153" s="83">
        <v>0</v>
      </c>
      <c r="U153" s="83">
        <v>0</v>
      </c>
      <c r="V153" s="83">
        <v>0</v>
      </c>
      <c r="W153" s="83">
        <v>0</v>
      </c>
      <c r="X153" s="83">
        <v>0</v>
      </c>
      <c r="Y153" s="83">
        <v>0</v>
      </c>
      <c r="Z153" s="83"/>
      <c r="AA153" s="83">
        <v>0</v>
      </c>
      <c r="AB153" s="83">
        <v>0</v>
      </c>
      <c r="AC153" s="83">
        <v>0</v>
      </c>
      <c r="AD153" s="83">
        <v>0</v>
      </c>
      <c r="AE153" s="83">
        <v>0</v>
      </c>
      <c r="AF153" s="83">
        <v>0</v>
      </c>
      <c r="AG153" s="83">
        <v>0</v>
      </c>
      <c r="AH153" s="83">
        <v>0</v>
      </c>
      <c r="AI153" s="83">
        <v>0</v>
      </c>
      <c r="AJ153" s="83">
        <v>0</v>
      </c>
      <c r="AK153" s="83">
        <v>0</v>
      </c>
      <c r="AL153" s="83">
        <v>0</v>
      </c>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row>
    <row r="154" spans="1:131" s="21" customFormat="1">
      <c r="B154" s="21" t="s">
        <v>65</v>
      </c>
      <c r="C154" s="83">
        <v>0</v>
      </c>
      <c r="D154" s="83">
        <v>0</v>
      </c>
      <c r="E154" s="83">
        <v>0</v>
      </c>
      <c r="F154" s="83">
        <v>0</v>
      </c>
      <c r="G154" s="83">
        <v>0</v>
      </c>
      <c r="H154" s="83">
        <v>0</v>
      </c>
      <c r="I154" s="83">
        <v>0</v>
      </c>
      <c r="J154" s="83">
        <v>0</v>
      </c>
      <c r="K154" s="83">
        <v>0</v>
      </c>
      <c r="L154" s="84">
        <v>0</v>
      </c>
      <c r="M154" s="83">
        <v>0</v>
      </c>
      <c r="N154" s="83">
        <v>0</v>
      </c>
      <c r="O154" s="83">
        <v>0</v>
      </c>
      <c r="P154" s="83">
        <v>0</v>
      </c>
      <c r="Q154" s="83">
        <v>0</v>
      </c>
      <c r="R154" s="83">
        <v>0</v>
      </c>
      <c r="S154" s="83">
        <v>0</v>
      </c>
      <c r="T154" s="83">
        <v>0</v>
      </c>
      <c r="U154" s="83">
        <v>0</v>
      </c>
      <c r="V154" s="83">
        <v>0</v>
      </c>
      <c r="W154" s="83">
        <v>0</v>
      </c>
      <c r="X154" s="83">
        <v>0</v>
      </c>
      <c r="Y154" s="83">
        <v>0</v>
      </c>
      <c r="Z154" s="83"/>
      <c r="AA154" s="83">
        <v>0</v>
      </c>
      <c r="AB154" s="83">
        <v>0</v>
      </c>
      <c r="AC154" s="83">
        <v>0</v>
      </c>
      <c r="AD154" s="83">
        <v>0</v>
      </c>
      <c r="AE154" s="83">
        <v>0</v>
      </c>
      <c r="AF154" s="83">
        <v>0</v>
      </c>
      <c r="AG154" s="83">
        <v>0</v>
      </c>
      <c r="AH154" s="83">
        <v>0</v>
      </c>
      <c r="AI154" s="83">
        <v>0</v>
      </c>
      <c r="AJ154" s="83">
        <v>0</v>
      </c>
      <c r="AK154" s="83">
        <v>0</v>
      </c>
      <c r="AL154" s="83">
        <v>0</v>
      </c>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row>
    <row r="155" spans="1:131" s="21" customFormat="1">
      <c r="B155" s="21" t="s">
        <v>66</v>
      </c>
      <c r="C155" s="83">
        <v>0</v>
      </c>
      <c r="D155" s="83">
        <v>0</v>
      </c>
      <c r="E155" s="83">
        <v>0</v>
      </c>
      <c r="F155" s="83">
        <v>0</v>
      </c>
      <c r="G155" s="83">
        <v>0</v>
      </c>
      <c r="H155" s="83">
        <v>0</v>
      </c>
      <c r="I155" s="83">
        <v>0</v>
      </c>
      <c r="J155" s="83">
        <v>0</v>
      </c>
      <c r="K155" s="83">
        <v>0</v>
      </c>
      <c r="L155" s="84">
        <v>0</v>
      </c>
      <c r="M155" s="83">
        <v>0</v>
      </c>
      <c r="N155" s="83">
        <v>0</v>
      </c>
      <c r="O155" s="83">
        <v>0</v>
      </c>
      <c r="P155" s="83">
        <v>0</v>
      </c>
      <c r="Q155" s="83">
        <v>0</v>
      </c>
      <c r="R155" s="83">
        <v>0</v>
      </c>
      <c r="S155" s="83">
        <v>0</v>
      </c>
      <c r="T155" s="83">
        <v>0</v>
      </c>
      <c r="U155" s="83">
        <v>0</v>
      </c>
      <c r="V155" s="83">
        <v>0</v>
      </c>
      <c r="W155" s="83">
        <v>0</v>
      </c>
      <c r="X155" s="83">
        <v>0</v>
      </c>
      <c r="Y155" s="83">
        <v>0</v>
      </c>
      <c r="Z155" s="83"/>
      <c r="AA155" s="83">
        <v>0</v>
      </c>
      <c r="AB155" s="83">
        <v>0</v>
      </c>
      <c r="AC155" s="83">
        <v>0</v>
      </c>
      <c r="AD155" s="83">
        <v>0</v>
      </c>
      <c r="AE155" s="83">
        <v>0</v>
      </c>
      <c r="AF155" s="83">
        <v>0</v>
      </c>
      <c r="AG155" s="83">
        <v>0</v>
      </c>
      <c r="AH155" s="83">
        <v>0</v>
      </c>
      <c r="AI155" s="83">
        <v>0</v>
      </c>
      <c r="AJ155" s="83">
        <v>0</v>
      </c>
      <c r="AK155" s="83">
        <v>0</v>
      </c>
      <c r="AL155" s="83">
        <v>0</v>
      </c>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row>
    <row r="156" spans="1:131" s="21" customFormat="1">
      <c r="B156" s="21" t="s">
        <v>67</v>
      </c>
      <c r="C156" s="83">
        <v>0</v>
      </c>
      <c r="D156" s="83">
        <v>0</v>
      </c>
      <c r="E156" s="83">
        <v>0</v>
      </c>
      <c r="F156" s="83">
        <v>0</v>
      </c>
      <c r="G156" s="83">
        <v>0</v>
      </c>
      <c r="H156" s="83">
        <v>0</v>
      </c>
      <c r="I156" s="83">
        <v>0</v>
      </c>
      <c r="J156" s="83">
        <v>0</v>
      </c>
      <c r="K156" s="83">
        <v>0</v>
      </c>
      <c r="L156" s="84">
        <v>0</v>
      </c>
      <c r="M156" s="83">
        <v>0</v>
      </c>
      <c r="N156" s="83">
        <v>0</v>
      </c>
      <c r="O156" s="83">
        <v>0</v>
      </c>
      <c r="P156" s="83">
        <v>0</v>
      </c>
      <c r="Q156" s="83">
        <v>0</v>
      </c>
      <c r="R156" s="83">
        <v>0</v>
      </c>
      <c r="S156" s="83">
        <v>0</v>
      </c>
      <c r="T156" s="83">
        <v>0</v>
      </c>
      <c r="U156" s="83">
        <v>0</v>
      </c>
      <c r="V156" s="83">
        <v>0</v>
      </c>
      <c r="W156" s="83">
        <v>0</v>
      </c>
      <c r="X156" s="83">
        <v>0</v>
      </c>
      <c r="Y156" s="83">
        <v>0</v>
      </c>
      <c r="Z156" s="83"/>
      <c r="AA156" s="83">
        <v>0</v>
      </c>
      <c r="AB156" s="83">
        <v>0</v>
      </c>
      <c r="AC156" s="83">
        <v>0</v>
      </c>
      <c r="AD156" s="83">
        <v>0</v>
      </c>
      <c r="AE156" s="83">
        <v>0</v>
      </c>
      <c r="AF156" s="83">
        <v>0</v>
      </c>
      <c r="AG156" s="83">
        <v>0</v>
      </c>
      <c r="AH156" s="83">
        <v>0</v>
      </c>
      <c r="AI156" s="83">
        <v>0</v>
      </c>
      <c r="AJ156" s="83">
        <v>0</v>
      </c>
      <c r="AK156" s="83">
        <v>0</v>
      </c>
      <c r="AL156" s="83">
        <v>0</v>
      </c>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row>
    <row r="157" spans="1:131" s="21" customFormat="1">
      <c r="B157" s="21" t="s">
        <v>68</v>
      </c>
      <c r="C157" s="83">
        <v>0</v>
      </c>
      <c r="D157" s="83">
        <v>0</v>
      </c>
      <c r="E157" s="83">
        <v>0</v>
      </c>
      <c r="F157" s="83">
        <v>0</v>
      </c>
      <c r="G157" s="83">
        <v>0</v>
      </c>
      <c r="H157" s="83">
        <v>0</v>
      </c>
      <c r="I157" s="83">
        <v>0</v>
      </c>
      <c r="J157" s="83">
        <v>0</v>
      </c>
      <c r="K157" s="83">
        <v>0</v>
      </c>
      <c r="L157" s="84">
        <v>0</v>
      </c>
      <c r="M157" s="83">
        <v>0</v>
      </c>
      <c r="N157" s="83">
        <v>0</v>
      </c>
      <c r="O157" s="83">
        <v>0</v>
      </c>
      <c r="P157" s="83">
        <v>0</v>
      </c>
      <c r="Q157" s="83">
        <v>0</v>
      </c>
      <c r="R157" s="83">
        <v>0</v>
      </c>
      <c r="S157" s="83">
        <v>0</v>
      </c>
      <c r="T157" s="83">
        <v>0</v>
      </c>
      <c r="U157" s="83">
        <v>0</v>
      </c>
      <c r="V157" s="83">
        <v>0</v>
      </c>
      <c r="W157" s="83">
        <v>0</v>
      </c>
      <c r="X157" s="83">
        <v>0</v>
      </c>
      <c r="Y157" s="83">
        <v>0</v>
      </c>
      <c r="Z157" s="83"/>
      <c r="AA157" s="83">
        <v>0</v>
      </c>
      <c r="AB157" s="83">
        <v>0</v>
      </c>
      <c r="AC157" s="83">
        <v>0</v>
      </c>
      <c r="AD157" s="83">
        <v>0</v>
      </c>
      <c r="AE157" s="83">
        <v>0</v>
      </c>
      <c r="AF157" s="83">
        <v>0</v>
      </c>
      <c r="AG157" s="83">
        <v>0</v>
      </c>
      <c r="AH157" s="83">
        <v>0</v>
      </c>
      <c r="AI157" s="83">
        <v>0</v>
      </c>
      <c r="AJ157" s="83">
        <v>0</v>
      </c>
      <c r="AK157" s="83">
        <v>0</v>
      </c>
      <c r="AL157" s="83">
        <v>0</v>
      </c>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row>
    <row r="158" spans="1:131" s="21" customFormat="1">
      <c r="B158" s="21" t="s">
        <v>69</v>
      </c>
      <c r="C158" s="83">
        <v>0</v>
      </c>
      <c r="D158" s="83">
        <v>0</v>
      </c>
      <c r="E158" s="83">
        <v>0</v>
      </c>
      <c r="F158" s="83">
        <v>0</v>
      </c>
      <c r="G158" s="83">
        <v>0</v>
      </c>
      <c r="H158" s="83">
        <v>0</v>
      </c>
      <c r="I158" s="83">
        <v>0</v>
      </c>
      <c r="J158" s="83">
        <v>0</v>
      </c>
      <c r="K158" s="83">
        <v>0</v>
      </c>
      <c r="L158" s="84">
        <v>0</v>
      </c>
      <c r="M158" s="83">
        <v>0</v>
      </c>
      <c r="N158" s="83">
        <v>0</v>
      </c>
      <c r="O158" s="83">
        <v>0</v>
      </c>
      <c r="P158" s="83">
        <v>0</v>
      </c>
      <c r="Q158" s="83">
        <v>0</v>
      </c>
      <c r="R158" s="83">
        <v>0</v>
      </c>
      <c r="S158" s="83">
        <v>0</v>
      </c>
      <c r="T158" s="83">
        <v>0</v>
      </c>
      <c r="U158" s="83">
        <v>0</v>
      </c>
      <c r="V158" s="83">
        <v>0</v>
      </c>
      <c r="W158" s="83">
        <v>0</v>
      </c>
      <c r="X158" s="83">
        <v>0</v>
      </c>
      <c r="Y158" s="83">
        <v>0</v>
      </c>
      <c r="Z158" s="83"/>
      <c r="AA158" s="83">
        <v>0</v>
      </c>
      <c r="AB158" s="83">
        <v>0</v>
      </c>
      <c r="AC158" s="83">
        <v>0</v>
      </c>
      <c r="AD158" s="83">
        <v>0</v>
      </c>
      <c r="AE158" s="83">
        <v>0</v>
      </c>
      <c r="AF158" s="83">
        <v>0</v>
      </c>
      <c r="AG158" s="83">
        <v>0</v>
      </c>
      <c r="AH158" s="83">
        <v>0</v>
      </c>
      <c r="AI158" s="83">
        <v>0</v>
      </c>
      <c r="AJ158" s="83">
        <v>0</v>
      </c>
      <c r="AK158" s="83">
        <v>0</v>
      </c>
      <c r="AL158" s="83">
        <v>0</v>
      </c>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row>
    <row r="159" spans="1:131">
      <c r="A159" s="21"/>
      <c r="B159" s="21" t="s">
        <v>70</v>
      </c>
      <c r="C159" s="83">
        <v>0</v>
      </c>
      <c r="D159" s="83">
        <v>0</v>
      </c>
      <c r="E159" s="83">
        <v>0</v>
      </c>
      <c r="F159" s="83">
        <v>0</v>
      </c>
      <c r="G159" s="83">
        <v>0</v>
      </c>
      <c r="H159" s="83">
        <v>0</v>
      </c>
      <c r="I159" s="83">
        <v>0</v>
      </c>
      <c r="J159" s="83">
        <v>0</v>
      </c>
      <c r="K159" s="83">
        <v>0</v>
      </c>
      <c r="L159" s="84">
        <v>0</v>
      </c>
      <c r="M159" s="83">
        <v>0</v>
      </c>
      <c r="N159" s="83">
        <v>0</v>
      </c>
      <c r="O159" s="83">
        <v>0</v>
      </c>
      <c r="P159" s="83">
        <v>0</v>
      </c>
      <c r="Q159" s="83">
        <v>0</v>
      </c>
      <c r="R159" s="83">
        <v>0</v>
      </c>
      <c r="S159" s="83">
        <v>0</v>
      </c>
      <c r="T159" s="83">
        <v>0</v>
      </c>
      <c r="U159" s="83">
        <v>0</v>
      </c>
      <c r="V159" s="83">
        <v>0</v>
      </c>
      <c r="W159" s="83">
        <v>0</v>
      </c>
      <c r="X159" s="83">
        <v>0</v>
      </c>
      <c r="Y159" s="83">
        <v>0</v>
      </c>
      <c r="Z159" s="83"/>
      <c r="AA159" s="83">
        <v>0</v>
      </c>
      <c r="AB159" s="83">
        <v>0</v>
      </c>
      <c r="AC159" s="83">
        <v>0</v>
      </c>
      <c r="AD159" s="83">
        <v>0</v>
      </c>
      <c r="AE159" s="83">
        <v>0</v>
      </c>
      <c r="AF159" s="83">
        <v>0</v>
      </c>
      <c r="AG159" s="83">
        <v>0</v>
      </c>
      <c r="AH159" s="83">
        <v>0</v>
      </c>
      <c r="AI159" s="83">
        <v>0</v>
      </c>
      <c r="AJ159" s="83">
        <v>0</v>
      </c>
      <c r="AK159" s="83">
        <v>0</v>
      </c>
      <c r="AL159" s="83">
        <v>0</v>
      </c>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21"/>
      <c r="CY159" s="21"/>
      <c r="CZ159" s="21"/>
      <c r="DA159" s="21"/>
      <c r="DB159" s="21"/>
      <c r="DC159" s="21"/>
      <c r="DD159" s="21"/>
      <c r="DE159" s="21"/>
      <c r="DF159" s="21"/>
      <c r="DG159" s="21"/>
      <c r="DH159" s="21"/>
      <c r="DI159" s="21"/>
      <c r="DJ159" s="21"/>
      <c r="DK159" s="21"/>
      <c r="DL159" s="21"/>
      <c r="DM159" s="21"/>
      <c r="DN159" s="21"/>
      <c r="DO159" s="21"/>
      <c r="DP159" s="21"/>
      <c r="DQ159" s="21"/>
      <c r="DR159" s="21"/>
      <c r="DS159" s="21"/>
      <c r="DT159" s="21"/>
      <c r="DU159" s="21"/>
      <c r="DV159" s="21"/>
      <c r="DW159" s="21"/>
      <c r="DX159" s="21"/>
      <c r="DY159" s="21"/>
      <c r="DZ159" s="21"/>
      <c r="EA159" s="21"/>
    </row>
    <row r="160" spans="1:131">
      <c r="A160" s="21"/>
      <c r="B160" s="21" t="s">
        <v>71</v>
      </c>
      <c r="C160" s="83">
        <v>0</v>
      </c>
      <c r="D160" s="83">
        <v>0</v>
      </c>
      <c r="E160" s="83">
        <v>0</v>
      </c>
      <c r="F160" s="83">
        <v>0</v>
      </c>
      <c r="G160" s="83">
        <v>0</v>
      </c>
      <c r="H160" s="83">
        <v>0</v>
      </c>
      <c r="I160" s="83">
        <v>0</v>
      </c>
      <c r="J160" s="83">
        <v>0</v>
      </c>
      <c r="K160" s="83">
        <v>0</v>
      </c>
      <c r="L160" s="84">
        <v>0</v>
      </c>
      <c r="M160" s="83">
        <v>0</v>
      </c>
      <c r="N160" s="83">
        <v>0</v>
      </c>
      <c r="O160" s="83">
        <v>0</v>
      </c>
      <c r="P160" s="83">
        <v>0</v>
      </c>
      <c r="Q160" s="83">
        <v>0</v>
      </c>
      <c r="R160" s="83">
        <v>0</v>
      </c>
      <c r="S160" s="83">
        <v>0</v>
      </c>
      <c r="T160" s="83">
        <v>0</v>
      </c>
      <c r="U160" s="83">
        <v>0</v>
      </c>
      <c r="V160" s="83">
        <v>0</v>
      </c>
      <c r="W160" s="83">
        <v>0</v>
      </c>
      <c r="X160" s="83">
        <v>0</v>
      </c>
      <c r="Y160" s="83">
        <v>0</v>
      </c>
      <c r="Z160" s="83"/>
      <c r="AA160" s="83">
        <v>0</v>
      </c>
      <c r="AB160" s="83">
        <v>0</v>
      </c>
      <c r="AC160" s="83">
        <v>0</v>
      </c>
      <c r="AD160" s="83">
        <v>0</v>
      </c>
      <c r="AE160" s="83">
        <v>0</v>
      </c>
      <c r="AF160" s="83">
        <v>0</v>
      </c>
      <c r="AG160" s="83">
        <v>0</v>
      </c>
      <c r="AH160" s="83">
        <v>0</v>
      </c>
      <c r="AI160" s="83">
        <v>0</v>
      </c>
      <c r="AJ160" s="83">
        <v>0</v>
      </c>
      <c r="AK160" s="83">
        <v>0</v>
      </c>
      <c r="AL160" s="83">
        <v>0</v>
      </c>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21"/>
      <c r="CY160" s="21"/>
      <c r="CZ160" s="21"/>
      <c r="DA160" s="21"/>
      <c r="DB160" s="21"/>
      <c r="DC160" s="21"/>
      <c r="DD160" s="21"/>
      <c r="DE160" s="21"/>
      <c r="DF160" s="21"/>
      <c r="DG160" s="21"/>
      <c r="DH160" s="21"/>
      <c r="DI160" s="21"/>
      <c r="DJ160" s="21"/>
      <c r="DK160" s="21"/>
      <c r="DL160" s="21"/>
      <c r="DM160" s="21"/>
      <c r="DN160" s="21"/>
      <c r="DO160" s="21"/>
      <c r="DP160" s="21"/>
      <c r="DQ160" s="21"/>
      <c r="DR160" s="21"/>
      <c r="DS160" s="21"/>
      <c r="DT160" s="21"/>
      <c r="DU160" s="21"/>
      <c r="DV160" s="21"/>
      <c r="DW160" s="21"/>
      <c r="DX160" s="21"/>
      <c r="DY160" s="21"/>
      <c r="DZ160" s="21"/>
      <c r="EA160" s="21"/>
    </row>
    <row r="161" spans="1:131">
      <c r="A161" s="21"/>
      <c r="B161" s="2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21"/>
      <c r="CY161" s="21"/>
      <c r="CZ161" s="21"/>
      <c r="DA161" s="21"/>
      <c r="DB161" s="21"/>
      <c r="DC161" s="21"/>
      <c r="DD161" s="21"/>
      <c r="DE161" s="21"/>
      <c r="DF161" s="21"/>
      <c r="DG161" s="21"/>
      <c r="DH161" s="21"/>
      <c r="DI161" s="21"/>
      <c r="DJ161" s="21"/>
      <c r="DK161" s="21"/>
      <c r="DL161" s="21"/>
      <c r="DM161" s="21"/>
      <c r="DN161" s="21"/>
      <c r="DO161" s="21"/>
      <c r="DP161" s="21"/>
      <c r="DQ161" s="21"/>
      <c r="DR161" s="21"/>
      <c r="DS161" s="21"/>
      <c r="DT161" s="21"/>
      <c r="DU161" s="21"/>
      <c r="DV161" s="21"/>
      <c r="DW161" s="21"/>
      <c r="DX161" s="21"/>
      <c r="DY161" s="21"/>
      <c r="DZ161" s="21"/>
      <c r="EA161" s="21"/>
    </row>
    <row r="162" spans="1:131">
      <c r="A162" s="21"/>
      <c r="B162" s="2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21"/>
      <c r="CY162" s="21"/>
      <c r="CZ162" s="21"/>
      <c r="DA162" s="21"/>
      <c r="DB162" s="21"/>
      <c r="DC162" s="21"/>
      <c r="DD162" s="21"/>
      <c r="DE162" s="21"/>
      <c r="DF162" s="21"/>
      <c r="DG162" s="21"/>
      <c r="DH162" s="21"/>
      <c r="DI162" s="21"/>
      <c r="DJ162" s="21"/>
      <c r="DK162" s="21"/>
      <c r="DL162" s="21"/>
      <c r="DM162" s="21"/>
      <c r="DN162" s="21"/>
      <c r="DO162" s="21"/>
      <c r="DP162" s="21"/>
      <c r="DQ162" s="21"/>
      <c r="DR162" s="21"/>
      <c r="DS162" s="21"/>
      <c r="DT162" s="21"/>
      <c r="DU162" s="21"/>
      <c r="DV162" s="21"/>
      <c r="DW162" s="21"/>
      <c r="DX162" s="21"/>
      <c r="DY162" s="21"/>
      <c r="DZ162" s="21"/>
      <c r="EA162" s="21"/>
    </row>
    <row r="163" spans="1:131" ht="13.5" thickBot="1">
      <c r="A163" s="52" t="s">
        <v>254</v>
      </c>
      <c r="B163" s="54"/>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21"/>
      <c r="CY163" s="21"/>
      <c r="CZ163" s="21"/>
      <c r="DA163" s="21"/>
      <c r="DB163" s="21"/>
      <c r="DC163" s="21"/>
      <c r="DD163" s="21"/>
      <c r="DE163" s="21"/>
      <c r="DF163" s="21"/>
      <c r="DG163" s="21"/>
      <c r="DH163" s="21"/>
      <c r="DI163" s="21"/>
      <c r="DJ163" s="21"/>
      <c r="DK163" s="21"/>
      <c r="DL163" s="21"/>
      <c r="DM163" s="21"/>
      <c r="DN163" s="21"/>
      <c r="DO163" s="21"/>
      <c r="DP163" s="21"/>
      <c r="DQ163" s="21"/>
      <c r="DR163" s="21"/>
      <c r="DS163" s="21"/>
      <c r="DT163" s="21"/>
      <c r="DU163" s="21"/>
      <c r="DV163" s="21"/>
      <c r="DW163" s="21"/>
      <c r="DX163" s="21"/>
      <c r="DY163" s="21"/>
      <c r="DZ163" s="21"/>
      <c r="EA163" s="21"/>
    </row>
    <row r="164" spans="1:131" ht="13.5" thickBot="1">
      <c r="A164" s="85"/>
      <c r="B164" s="86"/>
      <c r="C164" s="87"/>
      <c r="D164" s="87"/>
      <c r="E164" s="87"/>
      <c r="F164" s="87"/>
      <c r="G164" s="87"/>
      <c r="H164" s="87"/>
      <c r="I164" s="87"/>
      <c r="J164" s="87"/>
      <c r="K164" s="87"/>
      <c r="L164" s="87"/>
      <c r="M164" s="87"/>
      <c r="N164" s="87"/>
      <c r="O164" s="88" t="s">
        <v>363</v>
      </c>
      <c r="P164" s="89"/>
      <c r="Q164" s="89"/>
      <c r="R164" s="89"/>
      <c r="S164" s="89"/>
      <c r="T164" s="89"/>
      <c r="U164" s="89"/>
      <c r="V164" s="89"/>
      <c r="W164" s="89"/>
      <c r="X164" s="89"/>
      <c r="Y164" s="89"/>
      <c r="Z164" s="78"/>
      <c r="AA164" s="87"/>
      <c r="AB164" s="88" t="s">
        <v>364</v>
      </c>
      <c r="AC164" s="89"/>
      <c r="AD164" s="89"/>
      <c r="AE164" s="89"/>
      <c r="AF164" s="89"/>
      <c r="AG164" s="89"/>
      <c r="AH164" s="89"/>
      <c r="AI164" s="89"/>
      <c r="AJ164" s="89"/>
      <c r="AK164" s="89"/>
      <c r="AL164" s="89"/>
      <c r="AM164" s="78"/>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21"/>
      <c r="CY164" s="21"/>
      <c r="CZ164" s="21"/>
      <c r="DA164" s="21"/>
      <c r="DB164" s="21"/>
      <c r="DC164" s="21"/>
      <c r="DD164" s="21"/>
      <c r="DE164" s="21"/>
      <c r="DF164" s="21"/>
      <c r="DG164" s="21"/>
      <c r="DH164" s="21"/>
      <c r="DI164" s="21"/>
      <c r="DJ164" s="21"/>
      <c r="DK164" s="21"/>
      <c r="DL164" s="21"/>
      <c r="DM164" s="21"/>
      <c r="DN164" s="21"/>
      <c r="DO164" s="21"/>
      <c r="DP164" s="21"/>
      <c r="DQ164" s="21"/>
      <c r="DR164" s="21"/>
      <c r="DS164" s="21"/>
      <c r="DT164" s="21"/>
      <c r="DU164" s="21"/>
      <c r="DV164" s="21"/>
      <c r="DW164" s="21"/>
      <c r="DX164" s="21"/>
      <c r="DY164" s="21"/>
      <c r="DZ164" s="21"/>
      <c r="EA164" s="21"/>
    </row>
    <row r="165" spans="1:131" ht="102">
      <c r="A165" s="70" t="s">
        <v>147</v>
      </c>
      <c r="B165" s="71" t="s">
        <v>148</v>
      </c>
      <c r="C165" s="72" t="s">
        <v>49</v>
      </c>
      <c r="D165" s="72" t="s">
        <v>231</v>
      </c>
      <c r="E165" s="72" t="s">
        <v>232</v>
      </c>
      <c r="F165" s="72" t="s">
        <v>233</v>
      </c>
      <c r="G165" s="72" t="s">
        <v>234</v>
      </c>
      <c r="H165" s="72" t="s">
        <v>235</v>
      </c>
      <c r="I165" s="72" t="s">
        <v>236</v>
      </c>
      <c r="J165" s="72" t="s">
        <v>237</v>
      </c>
      <c r="K165" s="72" t="s">
        <v>48</v>
      </c>
      <c r="L165" s="72" t="s">
        <v>210</v>
      </c>
      <c r="M165" s="72" t="s">
        <v>238</v>
      </c>
      <c r="N165" s="72" t="s">
        <v>365</v>
      </c>
      <c r="O165" s="72" t="s">
        <v>239</v>
      </c>
      <c r="P165" s="72" t="s">
        <v>240</v>
      </c>
      <c r="Q165" s="72" t="s">
        <v>241</v>
      </c>
      <c r="R165" s="72" t="s">
        <v>242</v>
      </c>
      <c r="S165" s="72" t="s">
        <v>243</v>
      </c>
      <c r="T165" s="72" t="s">
        <v>244</v>
      </c>
      <c r="U165" s="72" t="s">
        <v>245</v>
      </c>
      <c r="V165" s="72" t="s">
        <v>246</v>
      </c>
      <c r="W165" s="72" t="s">
        <v>247</v>
      </c>
      <c r="X165" s="72" t="s">
        <v>248</v>
      </c>
      <c r="Y165" s="72" t="s">
        <v>249</v>
      </c>
      <c r="Z165" s="72" t="s">
        <v>250</v>
      </c>
      <c r="AA165" s="72"/>
      <c r="AB165" s="72" t="s">
        <v>239</v>
      </c>
      <c r="AC165" s="72" t="s">
        <v>240</v>
      </c>
      <c r="AD165" s="72" t="s">
        <v>241</v>
      </c>
      <c r="AE165" s="72" t="s">
        <v>242</v>
      </c>
      <c r="AF165" s="72" t="s">
        <v>243</v>
      </c>
      <c r="AG165" s="72" t="s">
        <v>244</v>
      </c>
      <c r="AH165" s="72" t="s">
        <v>245</v>
      </c>
      <c r="AI165" s="72" t="s">
        <v>246</v>
      </c>
      <c r="AJ165" s="72" t="s">
        <v>247</v>
      </c>
      <c r="AK165" s="72" t="s">
        <v>248</v>
      </c>
      <c r="AL165" s="72" t="s">
        <v>249</v>
      </c>
      <c r="AM165" s="72" t="s">
        <v>250</v>
      </c>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21"/>
      <c r="CY165" s="21"/>
      <c r="CZ165" s="21"/>
      <c r="DA165" s="21"/>
      <c r="DB165" s="21"/>
      <c r="DC165" s="21"/>
      <c r="DD165" s="21"/>
      <c r="DE165" s="21"/>
      <c r="DF165" s="21"/>
      <c r="DG165" s="21"/>
      <c r="DH165" s="21"/>
      <c r="DI165" s="21"/>
      <c r="DJ165" s="21"/>
      <c r="DK165" s="21"/>
      <c r="DL165" s="21"/>
      <c r="DM165" s="21"/>
      <c r="DN165" s="21"/>
      <c r="DO165" s="21"/>
      <c r="DP165" s="21"/>
      <c r="DQ165" s="21"/>
      <c r="DR165" s="21"/>
      <c r="DS165" s="21"/>
      <c r="DT165" s="21"/>
      <c r="DU165" s="21"/>
      <c r="DV165" s="21"/>
      <c r="DW165" s="21"/>
      <c r="DX165" s="21"/>
      <c r="DY165" s="21"/>
      <c r="DZ165" s="21"/>
      <c r="EA165" s="21"/>
    </row>
    <row r="166" spans="1:131">
      <c r="A166" s="21" t="s">
        <v>499</v>
      </c>
      <c r="B166" s="21"/>
      <c r="C166" s="46">
        <v>3.1206646337482171</v>
      </c>
      <c r="D166" s="46">
        <v>1.5350898074656512</v>
      </c>
      <c r="E166" s="46">
        <v>0.30701796149313026</v>
      </c>
      <c r="F166" s="46">
        <v>1.8421077689587815</v>
      </c>
      <c r="G166" s="46">
        <v>1.9486711567197055</v>
      </c>
      <c r="H166" s="46">
        <v>2.0768342282177223</v>
      </c>
      <c r="I166" s="46">
        <v>5170.9702739499453</v>
      </c>
      <c r="J166" s="46">
        <v>20.463354370436495</v>
      </c>
      <c r="K166" s="46">
        <v>35.274304532197974</v>
      </c>
      <c r="L166" s="74">
        <v>1.0657694711886434</v>
      </c>
      <c r="M166" s="46">
        <v>2.9646594567065507E-2</v>
      </c>
      <c r="N166" s="46">
        <v>5.8664241527817845E-4</v>
      </c>
      <c r="O166" s="46">
        <v>0.19568169407658872</v>
      </c>
      <c r="P166" s="46">
        <v>0.17594958531405469</v>
      </c>
      <c r="Q166" s="46">
        <v>0.20247274037975979</v>
      </c>
      <c r="R166" s="46">
        <v>0.18836463444936466</v>
      </c>
      <c r="S166" s="46">
        <v>0.19230913570000541</v>
      </c>
      <c r="T166" s="46">
        <v>0.19036001232901426</v>
      </c>
      <c r="U166" s="46">
        <v>0.18084526119067729</v>
      </c>
      <c r="V166" s="46">
        <v>0.18843389477431979</v>
      </c>
      <c r="W166" s="46">
        <v>0.17605749082772273</v>
      </c>
      <c r="X166" s="46">
        <v>0.20073899394096531</v>
      </c>
      <c r="Y166" s="46">
        <v>0.1776430956415771</v>
      </c>
      <c r="Z166" s="46">
        <v>0.19340689259114657</v>
      </c>
      <c r="AA166" s="46"/>
      <c r="AB166" s="46">
        <v>8.3078557232137598E-2</v>
      </c>
      <c r="AC166" s="46">
        <v>7.1378657975795234E-2</v>
      </c>
      <c r="AD166" s="46">
        <v>6.8467160696649237E-2</v>
      </c>
      <c r="AE166" s="46">
        <v>7.1491130491402335E-2</v>
      </c>
      <c r="AF166" s="46">
        <v>7.0142384333274382E-2</v>
      </c>
      <c r="AG166" s="46">
        <v>6.1547997113734508E-2</v>
      </c>
      <c r="AH166" s="46">
        <v>7.2265172338293007E-2</v>
      </c>
      <c r="AI166" s="46">
        <v>5.9264750934301585E-2</v>
      </c>
      <c r="AJ166" s="46">
        <v>7.2961336909071098E-2</v>
      </c>
      <c r="AK166" s="46">
        <v>6.5530661979119512E-2</v>
      </c>
      <c r="AL166" s="46">
        <v>7.862332851587292E-2</v>
      </c>
      <c r="AM166" s="41">
        <v>8.3650064013369357E-2</v>
      </c>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21"/>
      <c r="CY166" s="21"/>
      <c r="CZ166" s="21"/>
      <c r="DA166" s="21"/>
      <c r="DB166" s="21"/>
      <c r="DC166" s="21"/>
      <c r="DD166" s="21"/>
      <c r="DE166" s="21"/>
      <c r="DF166" s="21"/>
      <c r="DG166" s="21"/>
      <c r="DH166" s="21"/>
      <c r="DI166" s="21"/>
      <c r="DJ166" s="21"/>
      <c r="DK166" s="21"/>
      <c r="DL166" s="21"/>
      <c r="DM166" s="21"/>
      <c r="DN166" s="21"/>
      <c r="DO166" s="21"/>
      <c r="DP166" s="21"/>
      <c r="DQ166" s="21"/>
      <c r="DR166" s="21"/>
      <c r="DS166" s="21"/>
      <c r="DT166" s="21"/>
      <c r="DU166" s="21"/>
      <c r="DV166" s="21"/>
      <c r="DW166" s="21"/>
      <c r="DX166" s="21"/>
      <c r="DY166" s="21"/>
      <c r="DZ166" s="21"/>
      <c r="EA166" s="21"/>
    </row>
    <row r="167" spans="1:131">
      <c r="A167" s="21" t="s">
        <v>502</v>
      </c>
      <c r="B167" s="21"/>
      <c r="C167" s="46">
        <v>4.0110508252772741</v>
      </c>
      <c r="D167" s="46">
        <v>2.6019901244500878</v>
      </c>
      <c r="E167" s="46">
        <v>0.52039802489001763</v>
      </c>
      <c r="F167" s="46">
        <v>3.1223881493401056</v>
      </c>
      <c r="G167" s="46">
        <v>3.3030139871467146</v>
      </c>
      <c r="H167" s="46">
        <v>2.6693953444947103</v>
      </c>
      <c r="I167" s="46">
        <v>6819.1906260196884</v>
      </c>
      <c r="J167" s="46">
        <v>30.387959933787911</v>
      </c>
      <c r="K167" s="46">
        <v>49.919824778251396</v>
      </c>
      <c r="L167" s="82">
        <v>0.80816955510401844</v>
      </c>
      <c r="M167" s="46">
        <v>3.8105343431941233E-2</v>
      </c>
      <c r="N167" s="46">
        <v>7.5402288297731932E-4</v>
      </c>
      <c r="O167" s="46">
        <v>0.2515134795419619</v>
      </c>
      <c r="P167" s="46">
        <v>0.22615141715291226</v>
      </c>
      <c r="Q167" s="46">
        <v>0.26024214316837457</v>
      </c>
      <c r="R167" s="46">
        <v>0.24210872078032303</v>
      </c>
      <c r="S167" s="46">
        <v>0.24717866479980793</v>
      </c>
      <c r="T167" s="46">
        <v>0.24467341869895051</v>
      </c>
      <c r="U167" s="46">
        <v>0.23244392438129435</v>
      </c>
      <c r="V167" s="46">
        <v>0.24219774242031789</v>
      </c>
      <c r="W167" s="46">
        <v>0.22629011020405573</v>
      </c>
      <c r="X167" s="46">
        <v>0.25801372521889582</v>
      </c>
      <c r="Y167" s="46">
        <v>0.22832811884759757</v>
      </c>
      <c r="Z167" s="46">
        <v>0.24858963303924894</v>
      </c>
      <c r="AA167" s="46"/>
      <c r="AB167" s="46">
        <v>0.10678248214982551</v>
      </c>
      <c r="AC167" s="46">
        <v>9.1744374542778062E-2</v>
      </c>
      <c r="AD167" s="46">
        <v>8.8002170578270492E-2</v>
      </c>
      <c r="AE167" s="46">
        <v>9.1888937650158486E-2</v>
      </c>
      <c r="AF167" s="46">
        <v>9.015536803420432E-2</v>
      </c>
      <c r="AG167" s="46">
        <v>7.9108835325470708E-2</v>
      </c>
      <c r="AH167" s="46">
        <v>9.2883828659975493E-2</v>
      </c>
      <c r="AI167" s="46">
        <v>7.6174134693661466E-2</v>
      </c>
      <c r="AJ167" s="46">
        <v>9.3778622495221536E-2</v>
      </c>
      <c r="AK167" s="46">
        <v>8.4227831779735071E-2</v>
      </c>
      <c r="AL167" s="46">
        <v>0.10105609020564896</v>
      </c>
      <c r="AM167" s="41">
        <v>0.10751705090858313</v>
      </c>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21"/>
      <c r="CY167" s="21"/>
      <c r="CZ167" s="21"/>
      <c r="DA167" s="21"/>
      <c r="DB167" s="21"/>
      <c r="DC167" s="21"/>
      <c r="DD167" s="21"/>
      <c r="DE167" s="21"/>
      <c r="DF167" s="21"/>
      <c r="DG167" s="21"/>
      <c r="DH167" s="21"/>
      <c r="DI167" s="21"/>
      <c r="DJ167" s="21"/>
      <c r="DK167" s="21"/>
      <c r="DL167" s="21"/>
      <c r="DM167" s="21"/>
      <c r="DN167" s="21"/>
      <c r="DO167" s="21"/>
      <c r="DP167" s="21"/>
      <c r="DQ167" s="21"/>
      <c r="DR167" s="21"/>
      <c r="DS167" s="21"/>
      <c r="DT167" s="21"/>
      <c r="DU167" s="21"/>
      <c r="DV167" s="21"/>
      <c r="DW167" s="21"/>
      <c r="DX167" s="21"/>
      <c r="DY167" s="21"/>
      <c r="DZ167" s="21"/>
      <c r="EA167" s="21"/>
    </row>
    <row r="168" spans="1:131">
      <c r="A168" s="21" t="s">
        <v>496</v>
      </c>
      <c r="B168" s="21"/>
      <c r="C168" s="46">
        <v>3.8708232647174103</v>
      </c>
      <c r="D168" s="46">
        <v>2.5893796189363933</v>
      </c>
      <c r="E168" s="46">
        <v>0.51787592378727865</v>
      </c>
      <c r="F168" s="46">
        <v>3.1072555427236721</v>
      </c>
      <c r="G168" s="46">
        <v>3.2870059801580154</v>
      </c>
      <c r="H168" s="46">
        <v>2.576072468860874</v>
      </c>
      <c r="I168" s="46">
        <v>7031.981749816865</v>
      </c>
      <c r="J168" s="46">
        <v>31.669261895881331</v>
      </c>
      <c r="K168" s="46">
        <v>51.810613657201095</v>
      </c>
      <c r="L168" s="82">
        <v>0.78371395866369409</v>
      </c>
      <c r="M168" s="46">
        <v>3.6773169000222934E-2</v>
      </c>
      <c r="N168" s="46">
        <v>7.2766201294797593E-4</v>
      </c>
      <c r="O168" s="46">
        <v>0.24272049156439013</v>
      </c>
      <c r="P168" s="46">
        <v>0.21824509461402578</v>
      </c>
      <c r="Q168" s="46">
        <v>0.25114399844744617</v>
      </c>
      <c r="R168" s="46">
        <v>0.2336445260383013</v>
      </c>
      <c r="S168" s="46">
        <v>0.23853722326810528</v>
      </c>
      <c r="T168" s="46">
        <v>0.23611956133524478</v>
      </c>
      <c r="U168" s="46">
        <v>0.22431761386995921</v>
      </c>
      <c r="V168" s="46">
        <v>0.23373043545460284</v>
      </c>
      <c r="W168" s="46">
        <v>0.21837893891378821</v>
      </c>
      <c r="X168" s="46">
        <v>0.24899348666933627</v>
      </c>
      <c r="Y168" s="46">
        <v>0.22034569815338764</v>
      </c>
      <c r="Z168" s="46">
        <v>0.23989886362743135</v>
      </c>
      <c r="AA168" s="46"/>
      <c r="AB168" s="46">
        <v>0.10304933399622113</v>
      </c>
      <c r="AC168" s="46">
        <v>8.8536963219004852E-2</v>
      </c>
      <c r="AD168" s="46">
        <v>8.4925587846783723E-2</v>
      </c>
      <c r="AE168" s="46">
        <v>8.8676472356047351E-2</v>
      </c>
      <c r="AF168" s="46">
        <v>8.70035088627516E-2</v>
      </c>
      <c r="AG168" s="46">
        <v>7.6343166307637753E-2</v>
      </c>
      <c r="AH168" s="46">
        <v>8.9636581672635635E-2</v>
      </c>
      <c r="AI168" s="46">
        <v>7.3511063705247306E-2</v>
      </c>
      <c r="AJ168" s="46">
        <v>9.0500093242414023E-2</v>
      </c>
      <c r="AK168" s="46">
        <v>8.1283201084136156E-2</v>
      </c>
      <c r="AL168" s="46">
        <v>9.75231384614446E-2</v>
      </c>
      <c r="AM168" s="41">
        <v>0.10375822200706726</v>
      </c>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21"/>
      <c r="CY168" s="21"/>
      <c r="CZ168" s="21"/>
      <c r="DA168" s="21"/>
      <c r="DB168" s="21"/>
      <c r="DC168" s="21"/>
      <c r="DD168" s="21"/>
      <c r="DE168" s="21"/>
      <c r="DF168" s="21"/>
      <c r="DG168" s="21"/>
      <c r="DH168" s="21"/>
      <c r="DI168" s="21"/>
      <c r="DJ168" s="21"/>
      <c r="DK168" s="21"/>
      <c r="DL168" s="21"/>
      <c r="DM168" s="21"/>
      <c r="DN168" s="21"/>
      <c r="DO168" s="21"/>
      <c r="DP168" s="21"/>
      <c r="DQ168" s="21"/>
      <c r="DR168" s="21"/>
      <c r="DS168" s="21"/>
      <c r="DT168" s="21"/>
      <c r="DU168" s="21"/>
      <c r="DV168" s="21"/>
      <c r="DW168" s="21"/>
      <c r="DX168" s="21"/>
      <c r="DY168" s="21"/>
      <c r="DZ168" s="21"/>
      <c r="EA168" s="21"/>
    </row>
    <row r="169" spans="1:131">
      <c r="A169" s="21" t="s">
        <v>501</v>
      </c>
      <c r="B169" s="21"/>
      <c r="C169" s="46">
        <v>3.5693818331159219</v>
      </c>
      <c r="D169" s="46">
        <v>2.6640343808401963</v>
      </c>
      <c r="E169" s="46">
        <v>0.53280687616803923</v>
      </c>
      <c r="F169" s="46">
        <v>3.1968412570082356</v>
      </c>
      <c r="G169" s="46">
        <v>3.381774104163668</v>
      </c>
      <c r="H169" s="46">
        <v>2.3754601133444844</v>
      </c>
      <c r="I169" s="46">
        <v>7845.7085066030968</v>
      </c>
      <c r="J169" s="46">
        <v>36.569041884222855</v>
      </c>
      <c r="K169" s="46">
        <v>59.041110281213108</v>
      </c>
      <c r="L169" s="82">
        <v>0.70243015653227647</v>
      </c>
      <c r="M169" s="46">
        <v>3.3909448300549025E-2</v>
      </c>
      <c r="N169" s="46">
        <v>6.7099513257025021E-4</v>
      </c>
      <c r="O169" s="46">
        <v>0.22381856619799695</v>
      </c>
      <c r="P169" s="46">
        <v>0.2012491975499274</v>
      </c>
      <c r="Q169" s="46">
        <v>0.23158609015435153</v>
      </c>
      <c r="R169" s="46">
        <v>0.21544939399576959</v>
      </c>
      <c r="S169" s="46">
        <v>0.21996107107650398</v>
      </c>
      <c r="T169" s="46">
        <v>0.21773168523488556</v>
      </c>
      <c r="U169" s="46">
        <v>0.20684881769041391</v>
      </c>
      <c r="V169" s="46">
        <v>0.21552861319253205</v>
      </c>
      <c r="W169" s="46">
        <v>0.20137261868785244</v>
      </c>
      <c r="X169" s="46">
        <v>0.22960305007534454</v>
      </c>
      <c r="Y169" s="46">
        <v>0.20318621600807305</v>
      </c>
      <c r="Z169" s="46">
        <v>0.22121667331650205</v>
      </c>
      <c r="AA169" s="46"/>
      <c r="AB169" s="46">
        <v>9.502433862933278E-2</v>
      </c>
      <c r="AC169" s="46">
        <v>8.164212273748428E-2</v>
      </c>
      <c r="AD169" s="46">
        <v>7.8311984220527375E-2</v>
      </c>
      <c r="AE169" s="46">
        <v>8.1770767561920504E-2</v>
      </c>
      <c r="AF169" s="46">
        <v>8.0228086563057605E-2</v>
      </c>
      <c r="AG169" s="46">
        <v>7.0397921130848473E-2</v>
      </c>
      <c r="AH169" s="46">
        <v>8.2656108100113659E-2</v>
      </c>
      <c r="AI169" s="46">
        <v>6.7786369301387525E-2</v>
      </c>
      <c r="AJ169" s="46">
        <v>8.3452373467728547E-2</v>
      </c>
      <c r="AK169" s="46">
        <v>7.4953249333744768E-2</v>
      </c>
      <c r="AL169" s="46">
        <v>8.9928497099218963E-2</v>
      </c>
      <c r="AM169" s="41">
        <v>9.5678021790403842E-2</v>
      </c>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21"/>
      <c r="CY169" s="21"/>
      <c r="CZ169" s="21"/>
      <c r="DA169" s="21"/>
      <c r="DB169" s="21"/>
      <c r="DC169" s="21"/>
      <c r="DD169" s="21"/>
      <c r="DE169" s="21"/>
      <c r="DF169" s="21"/>
      <c r="DG169" s="21"/>
      <c r="DH169" s="21"/>
      <c r="DI169" s="21"/>
      <c r="DJ169" s="21"/>
      <c r="DK169" s="21"/>
      <c r="DL169" s="21"/>
      <c r="DM169" s="21"/>
      <c r="DN169" s="21"/>
      <c r="DO169" s="21"/>
      <c r="DP169" s="21"/>
      <c r="DQ169" s="21"/>
      <c r="DR169" s="21"/>
      <c r="DS169" s="21"/>
      <c r="DT169" s="21"/>
      <c r="DU169" s="21"/>
      <c r="DV169" s="21"/>
      <c r="DW169" s="21"/>
      <c r="DX169" s="21"/>
      <c r="DY169" s="21"/>
      <c r="DZ169" s="21"/>
      <c r="EA169" s="21"/>
    </row>
    <row r="170" spans="1:131">
      <c r="A170" s="21" t="s">
        <v>493</v>
      </c>
      <c r="B170" s="21"/>
      <c r="C170" s="46">
        <v>3.2898709954990135</v>
      </c>
      <c r="D170" s="46">
        <v>2.7765996403457835</v>
      </c>
      <c r="E170" s="46">
        <v>0.55531992806915675</v>
      </c>
      <c r="F170" s="46">
        <v>3.3319195684149401</v>
      </c>
      <c r="G170" s="46">
        <v>3.5246665091424658</v>
      </c>
      <c r="H170" s="46">
        <v>2.1894427924049467</v>
      </c>
      <c r="I170" s="46">
        <v>8871.9635083708345</v>
      </c>
      <c r="J170" s="46">
        <v>42.74854093431729</v>
      </c>
      <c r="K170" s="46">
        <v>68.160059933259987</v>
      </c>
      <c r="L170" s="82">
        <v>0.62117729059638815</v>
      </c>
      <c r="M170" s="46">
        <v>3.1254070215279886E-2</v>
      </c>
      <c r="N170" s="46">
        <v>6.1845090493914368E-4</v>
      </c>
      <c r="O170" s="46">
        <v>0.20629180166644623</v>
      </c>
      <c r="P170" s="46">
        <v>0.18548979314689501</v>
      </c>
      <c r="Q170" s="46">
        <v>0.21345106704225139</v>
      </c>
      <c r="R170" s="46">
        <v>0.19857800186251529</v>
      </c>
      <c r="S170" s="46">
        <v>0.2027363789325326</v>
      </c>
      <c r="T170" s="46">
        <v>0.20068157164067332</v>
      </c>
      <c r="U170" s="46">
        <v>0.19065091872754408</v>
      </c>
      <c r="V170" s="46">
        <v>0.19865101756940814</v>
      </c>
      <c r="W170" s="46">
        <v>0.18560354943324239</v>
      </c>
      <c r="X170" s="46">
        <v>0.21162331469076309</v>
      </c>
      <c r="Y170" s="46">
        <v>0.1872751277345473</v>
      </c>
      <c r="Z170" s="46">
        <v>0.20389365758311823</v>
      </c>
      <c r="AA170" s="46"/>
      <c r="AB170" s="46">
        <v>8.7583181105120381E-2</v>
      </c>
      <c r="AC170" s="46">
        <v>7.5248898594452246E-2</v>
      </c>
      <c r="AD170" s="46">
        <v>7.2179536270621861E-2</v>
      </c>
      <c r="AE170" s="46">
        <v>7.536746951132843E-2</v>
      </c>
      <c r="AF170" s="46">
        <v>7.3945592639994659E-2</v>
      </c>
      <c r="AG170" s="46">
        <v>6.4885206935013803E-2</v>
      </c>
      <c r="AH170" s="46">
        <v>7.6183480880781321E-2</v>
      </c>
      <c r="AI170" s="46">
        <v>6.2478160275764749E-2</v>
      </c>
      <c r="AJ170" s="46">
        <v>7.6917392370253357E-2</v>
      </c>
      <c r="AK170" s="46">
        <v>6.9083816898970682E-2</v>
      </c>
      <c r="AL170" s="46">
        <v>8.2886384283877568E-2</v>
      </c>
      <c r="AM170" s="41">
        <v>8.8185675702896843E-2</v>
      </c>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21"/>
      <c r="CY170" s="21"/>
      <c r="CZ170" s="21"/>
      <c r="DA170" s="21"/>
      <c r="DB170" s="21"/>
      <c r="DC170" s="21"/>
      <c r="DD170" s="21"/>
      <c r="DE170" s="21"/>
      <c r="DF170" s="21"/>
      <c r="DG170" s="21"/>
      <c r="DH170" s="21"/>
      <c r="DI170" s="21"/>
      <c r="DJ170" s="21"/>
      <c r="DK170" s="21"/>
      <c r="DL170" s="21"/>
      <c r="DM170" s="21"/>
      <c r="DN170" s="21"/>
      <c r="DO170" s="21"/>
      <c r="DP170" s="21"/>
      <c r="DQ170" s="21"/>
      <c r="DR170" s="21"/>
      <c r="DS170" s="21"/>
      <c r="DT170" s="21"/>
      <c r="DU170" s="21"/>
      <c r="DV170" s="21"/>
      <c r="DW170" s="21"/>
      <c r="DX170" s="21"/>
      <c r="DY170" s="21"/>
      <c r="DZ170" s="21"/>
      <c r="EA170" s="21"/>
    </row>
    <row r="171" spans="1:131">
      <c r="A171" s="21" t="s">
        <v>487</v>
      </c>
      <c r="B171" s="21"/>
      <c r="C171" s="46">
        <v>3.4936576006482394</v>
      </c>
      <c r="D171" s="46">
        <v>2.9802280649726671</v>
      </c>
      <c r="E171" s="46">
        <v>0.5960456129945334</v>
      </c>
      <c r="F171" s="46">
        <v>3.5762736779672006</v>
      </c>
      <c r="G171" s="46">
        <v>3.7831561661181601</v>
      </c>
      <c r="H171" s="46">
        <v>2.3250648622195618</v>
      </c>
      <c r="I171" s="46">
        <v>8967.1516216070559</v>
      </c>
      <c r="J171" s="46">
        <v>43.321707305550866</v>
      </c>
      <c r="K171" s="46">
        <v>69.005868831223253</v>
      </c>
      <c r="L171" s="82">
        <v>0.61458336905115818</v>
      </c>
      <c r="M171" s="46">
        <v>3.3190061284528893E-2</v>
      </c>
      <c r="N171" s="46">
        <v>6.5676000901691563E-4</v>
      </c>
      <c r="O171" s="46">
        <v>0.21907026805289065</v>
      </c>
      <c r="P171" s="46">
        <v>0.19697970727634079</v>
      </c>
      <c r="Q171" s="46">
        <v>0.22667300443053562</v>
      </c>
      <c r="R171" s="46">
        <v>0.21087864736267128</v>
      </c>
      <c r="S171" s="46">
        <v>0.21529460947088269</v>
      </c>
      <c r="T171" s="46">
        <v>0.21311251992302713</v>
      </c>
      <c r="U171" s="46">
        <v>0.20246053179420298</v>
      </c>
      <c r="V171" s="46">
        <v>0.21095618592868251</v>
      </c>
      <c r="W171" s="46">
        <v>0.19710051004184825</v>
      </c>
      <c r="X171" s="46">
        <v>0.2247320344339564</v>
      </c>
      <c r="Y171" s="46">
        <v>0.19887563199812627</v>
      </c>
      <c r="Z171" s="46">
        <v>0.21652357418081145</v>
      </c>
      <c r="AA171" s="46"/>
      <c r="AB171" s="46">
        <v>9.30084026928365E-2</v>
      </c>
      <c r="AC171" s="46">
        <v>7.9910089749595334E-2</v>
      </c>
      <c r="AD171" s="46">
        <v>7.6650599931768343E-2</v>
      </c>
      <c r="AE171" s="46">
        <v>8.003600538140189E-2</v>
      </c>
      <c r="AF171" s="46">
        <v>7.8526052272140934E-2</v>
      </c>
      <c r="AG171" s="46">
        <v>6.8904433240173493E-2</v>
      </c>
      <c r="AH171" s="46">
        <v>8.0902563470459127E-2</v>
      </c>
      <c r="AI171" s="46">
        <v>6.6348285334159651E-2</v>
      </c>
      <c r="AJ171" s="46">
        <v>8.1681936113612921E-2</v>
      </c>
      <c r="AK171" s="46">
        <v>7.3363120414474195E-2</v>
      </c>
      <c r="AL171" s="46">
        <v>8.8020669150796343E-2</v>
      </c>
      <c r="AM171" s="41">
        <v>9.3648218002844411E-2</v>
      </c>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21"/>
      <c r="CY171" s="21"/>
      <c r="CZ171" s="21"/>
      <c r="DA171" s="21"/>
      <c r="DB171" s="21"/>
      <c r="DC171" s="21"/>
      <c r="DD171" s="21"/>
      <c r="DE171" s="21"/>
      <c r="DF171" s="21"/>
      <c r="DG171" s="21"/>
      <c r="DH171" s="21"/>
      <c r="DI171" s="21"/>
      <c r="DJ171" s="21"/>
      <c r="DK171" s="21"/>
      <c r="DL171" s="21"/>
      <c r="DM171" s="21"/>
      <c r="DN171" s="21"/>
      <c r="DO171" s="21"/>
      <c r="DP171" s="21"/>
      <c r="DQ171" s="21"/>
      <c r="DR171" s="21"/>
      <c r="DS171" s="21"/>
      <c r="DT171" s="21"/>
      <c r="DU171" s="21"/>
      <c r="DV171" s="21"/>
      <c r="DW171" s="21"/>
      <c r="DX171" s="21"/>
      <c r="DY171" s="21"/>
      <c r="DZ171" s="21"/>
      <c r="EA171" s="21"/>
    </row>
    <row r="172" spans="1:131">
      <c r="A172" s="21" t="s">
        <v>495</v>
      </c>
      <c r="B172" s="21"/>
      <c r="C172" s="46">
        <v>5.2756256434953483</v>
      </c>
      <c r="D172" s="46">
        <v>4.5138409239404318</v>
      </c>
      <c r="E172" s="46">
        <v>0.9027681847880864</v>
      </c>
      <c r="F172" s="46">
        <v>5.416609108728518</v>
      </c>
      <c r="G172" s="46">
        <v>5.7299524573258962</v>
      </c>
      <c r="H172" s="46">
        <v>3.5109828185909064</v>
      </c>
      <c r="I172" s="46">
        <v>8994.09833049191</v>
      </c>
      <c r="J172" s="46">
        <v>43.483964407022029</v>
      </c>
      <c r="K172" s="46">
        <v>69.24530803608566</v>
      </c>
      <c r="L172" s="82">
        <v>0.6127420506084692</v>
      </c>
      <c r="M172" s="46">
        <v>5.0118917889765094E-2</v>
      </c>
      <c r="N172" s="46">
        <v>9.9174571215822306E-4</v>
      </c>
      <c r="O172" s="46">
        <v>0.33080881299094289</v>
      </c>
      <c r="P172" s="46">
        <v>0.29745078474846859</v>
      </c>
      <c r="Q172" s="46">
        <v>0.34228938595470343</v>
      </c>
      <c r="R172" s="46">
        <v>0.31843899055411057</v>
      </c>
      <c r="S172" s="46">
        <v>0.32510734950676273</v>
      </c>
      <c r="T172" s="46">
        <v>0.32181226770683652</v>
      </c>
      <c r="U172" s="46">
        <v>0.30572714771219084</v>
      </c>
      <c r="V172" s="46">
        <v>0.31855607828678734</v>
      </c>
      <c r="W172" s="46">
        <v>0.29763320393213388</v>
      </c>
      <c r="X172" s="46">
        <v>0.33935840866451095</v>
      </c>
      <c r="Y172" s="46">
        <v>0.30031374106065339</v>
      </c>
      <c r="Z172" s="46">
        <v>0.32696315751080063</v>
      </c>
      <c r="AA172" s="46"/>
      <c r="AB172" s="46">
        <v>0.14044808346869081</v>
      </c>
      <c r="AC172" s="46">
        <v>0.12066887109336577</v>
      </c>
      <c r="AD172" s="46">
        <v>0.11574685238596599</v>
      </c>
      <c r="AE172" s="46">
        <v>0.12085901100173925</v>
      </c>
      <c r="AF172" s="46">
        <v>0.11857889421461776</v>
      </c>
      <c r="AG172" s="46">
        <v>0.10404969132777162</v>
      </c>
      <c r="AH172" s="46">
        <v>0.1221675639851113</v>
      </c>
      <c r="AI172" s="46">
        <v>0.1001897597079611</v>
      </c>
      <c r="AJ172" s="46">
        <v>0.12334446188755542</v>
      </c>
      <c r="AK172" s="46">
        <v>0.11078256760869283</v>
      </c>
      <c r="AL172" s="46">
        <v>0.1329163164825882</v>
      </c>
      <c r="AM172" s="41">
        <v>0.14141424170238617</v>
      </c>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21"/>
      <c r="CY172" s="21"/>
      <c r="CZ172" s="21"/>
      <c r="DA172" s="21"/>
      <c r="DB172" s="21"/>
      <c r="DC172" s="21"/>
      <c r="DD172" s="21"/>
      <c r="DE172" s="21"/>
      <c r="DF172" s="21"/>
      <c r="DG172" s="21"/>
      <c r="DH172" s="21"/>
      <c r="DI172" s="21"/>
      <c r="DJ172" s="21"/>
      <c r="DK172" s="21"/>
      <c r="DL172" s="21"/>
      <c r="DM172" s="21"/>
      <c r="DN172" s="21"/>
      <c r="DO172" s="21"/>
      <c r="DP172" s="21"/>
      <c r="DQ172" s="21"/>
      <c r="DR172" s="21"/>
      <c r="DS172" s="21"/>
      <c r="DT172" s="21"/>
      <c r="DU172" s="21"/>
      <c r="DV172" s="21"/>
      <c r="DW172" s="21"/>
      <c r="DX172" s="21"/>
      <c r="DY172" s="21"/>
      <c r="DZ172" s="21"/>
      <c r="EA172" s="21"/>
    </row>
    <row r="173" spans="1:131">
      <c r="A173" s="21" t="s">
        <v>500</v>
      </c>
      <c r="B173" s="21"/>
      <c r="C173" s="46">
        <v>2.1103542480220967</v>
      </c>
      <c r="D173" s="46">
        <v>1.8154135415970694</v>
      </c>
      <c r="E173" s="46">
        <v>0.36308270831941392</v>
      </c>
      <c r="F173" s="46">
        <v>2.1784962499164831</v>
      </c>
      <c r="G173" s="46">
        <v>2.3045192462511586</v>
      </c>
      <c r="H173" s="46">
        <v>1.4044623342601001</v>
      </c>
      <c r="I173" s="46">
        <v>9042.8548511010813</v>
      </c>
      <c r="J173" s="46">
        <v>43.77754726145033</v>
      </c>
      <c r="K173" s="46">
        <v>69.678541741040263</v>
      </c>
      <c r="L173" s="82">
        <v>0.60943831844528429</v>
      </c>
      <c r="M173" s="46">
        <v>2.0048555076182362E-2</v>
      </c>
      <c r="N173" s="46">
        <v>3.9671783368316069E-4</v>
      </c>
      <c r="O173" s="46">
        <v>0.13233004594238876</v>
      </c>
      <c r="P173" s="46">
        <v>0.11898617710780911</v>
      </c>
      <c r="Q173" s="46">
        <v>0.13692250142748785</v>
      </c>
      <c r="R173" s="46">
        <v>0.1273818731395982</v>
      </c>
      <c r="S173" s="46">
        <v>0.13004934816417971</v>
      </c>
      <c r="T173" s="46">
        <v>0.1287312504931237</v>
      </c>
      <c r="U173" s="46">
        <v>0.12229688543302909</v>
      </c>
      <c r="V173" s="46">
        <v>0.12742871054064661</v>
      </c>
      <c r="W173" s="46">
        <v>0.11905914837703543</v>
      </c>
      <c r="X173" s="46">
        <v>0.13575005273738031</v>
      </c>
      <c r="Y173" s="46">
        <v>0.12013141606591644</v>
      </c>
      <c r="Z173" s="46">
        <v>0.13079170794659975</v>
      </c>
      <c r="AA173" s="46"/>
      <c r="AB173" s="46">
        <v>5.6182001833310145E-2</v>
      </c>
      <c r="AC173" s="46">
        <v>4.8269927004751426E-2</v>
      </c>
      <c r="AD173" s="46">
        <v>4.6301022501299333E-2</v>
      </c>
      <c r="AE173" s="46">
        <v>4.834598671604827E-2</v>
      </c>
      <c r="AF173" s="46">
        <v>4.7433895056621836E-2</v>
      </c>
      <c r="AG173" s="46">
        <v>4.1621927509145173E-2</v>
      </c>
      <c r="AH173" s="46">
        <v>4.8869433702971248E-2</v>
      </c>
      <c r="AI173" s="46">
        <v>4.0077878776084395E-2</v>
      </c>
      <c r="AJ173" s="46">
        <v>4.9340216062400695E-2</v>
      </c>
      <c r="AK173" s="46">
        <v>4.4315210736769209E-2</v>
      </c>
      <c r="AL173" s="46">
        <v>5.316914657625986E-2</v>
      </c>
      <c r="AM173" s="41">
        <v>5.6568484171239955E-2</v>
      </c>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21"/>
      <c r="CY173" s="21"/>
      <c r="CZ173" s="21"/>
      <c r="DA173" s="21"/>
      <c r="DB173" s="21"/>
      <c r="DC173" s="21"/>
      <c r="DD173" s="21"/>
      <c r="DE173" s="21"/>
      <c r="DF173" s="21"/>
      <c r="DG173" s="21"/>
      <c r="DH173" s="21"/>
      <c r="DI173" s="21"/>
      <c r="DJ173" s="21"/>
      <c r="DK173" s="21"/>
      <c r="DL173" s="21"/>
      <c r="DM173" s="21"/>
      <c r="DN173" s="21"/>
      <c r="DO173" s="21"/>
      <c r="DP173" s="21"/>
      <c r="DQ173" s="21"/>
      <c r="DR173" s="21"/>
      <c r="DS173" s="21"/>
      <c r="DT173" s="21"/>
      <c r="DU173" s="21"/>
      <c r="DV173" s="21"/>
      <c r="DW173" s="21"/>
      <c r="DX173" s="21"/>
      <c r="DY173" s="21"/>
      <c r="DZ173" s="21"/>
      <c r="EA173" s="21"/>
    </row>
    <row r="174" spans="1:131">
      <c r="A174" s="21" t="s">
        <v>494</v>
      </c>
      <c r="B174" s="21"/>
      <c r="C174" s="46">
        <v>5.5766727342766984</v>
      </c>
      <c r="D174" s="46">
        <v>4.8123117286316672</v>
      </c>
      <c r="E174" s="46">
        <v>0.96246234572633349</v>
      </c>
      <c r="F174" s="46">
        <v>5.7747740743580005</v>
      </c>
      <c r="G174" s="46">
        <v>6.1088367710618821</v>
      </c>
      <c r="H174" s="46">
        <v>3.7113327362586457</v>
      </c>
      <c r="I174" s="46">
        <v>9071.1833564207336</v>
      </c>
      <c r="J174" s="46">
        <v>43.948124721644767</v>
      </c>
      <c r="K174" s="46">
        <v>69.930259114678051</v>
      </c>
      <c r="L174" s="82">
        <v>0.60753509634429392</v>
      </c>
      <c r="M174" s="46">
        <v>5.2978892316196631E-2</v>
      </c>
      <c r="N174" s="46">
        <v>1.0483384618367804E-3</v>
      </c>
      <c r="O174" s="46">
        <v>0.34968601116336145</v>
      </c>
      <c r="P174" s="46">
        <v>0.31442444805408309</v>
      </c>
      <c r="Q174" s="46">
        <v>0.3618217089075364</v>
      </c>
      <c r="R174" s="46">
        <v>0.33661032001829705</v>
      </c>
      <c r="S174" s="46">
        <v>0.34365920067560368</v>
      </c>
      <c r="T174" s="46">
        <v>0.34017608908418201</v>
      </c>
      <c r="U174" s="46">
        <v>0.32317309149425488</v>
      </c>
      <c r="V174" s="46">
        <v>0.33673408921847559</v>
      </c>
      <c r="W174" s="46">
        <v>0.31461727676417356</v>
      </c>
      <c r="X174" s="46">
        <v>0.35872347900201729</v>
      </c>
      <c r="Y174" s="46">
        <v>0.31745077544811867</v>
      </c>
      <c r="Z174" s="46">
        <v>0.34562090808161172</v>
      </c>
      <c r="AA174" s="46"/>
      <c r="AB174" s="46">
        <v>0.14846258066604165</v>
      </c>
      <c r="AC174" s="46">
        <v>0.1275546918557463</v>
      </c>
      <c r="AD174" s="46">
        <v>0.12235180420260149</v>
      </c>
      <c r="AE174" s="46">
        <v>0.12775568186420752</v>
      </c>
      <c r="AF174" s="46">
        <v>0.12534545301611161</v>
      </c>
      <c r="AG174" s="46">
        <v>0.1099871590306865</v>
      </c>
      <c r="AH174" s="46">
        <v>0.12913890581466442</v>
      </c>
      <c r="AI174" s="46">
        <v>0.10590696515891129</v>
      </c>
      <c r="AJ174" s="46">
        <v>0.13038296194887472</v>
      </c>
      <c r="AK174" s="46">
        <v>0.11710423861827356</v>
      </c>
      <c r="AL174" s="46">
        <v>0.14050102265744582</v>
      </c>
      <c r="AM174" s="41">
        <v>0.14948387153141776</v>
      </c>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21"/>
      <c r="CY174" s="21"/>
      <c r="CZ174" s="21"/>
      <c r="DA174" s="21"/>
      <c r="DB174" s="21"/>
      <c r="DC174" s="21"/>
      <c r="DD174" s="21"/>
      <c r="DE174" s="21"/>
      <c r="DF174" s="21"/>
      <c r="DG174" s="21"/>
      <c r="DH174" s="21"/>
      <c r="DI174" s="21"/>
      <c r="DJ174" s="21"/>
      <c r="DK174" s="21"/>
      <c r="DL174" s="21"/>
      <c r="DM174" s="21"/>
      <c r="DN174" s="21"/>
      <c r="DO174" s="21"/>
      <c r="DP174" s="21"/>
      <c r="DQ174" s="21"/>
      <c r="DR174" s="21"/>
      <c r="DS174" s="21"/>
      <c r="DT174" s="21"/>
      <c r="DU174" s="21"/>
      <c r="DV174" s="21"/>
      <c r="DW174" s="21"/>
      <c r="DX174" s="21"/>
      <c r="DY174" s="21"/>
      <c r="DZ174" s="21"/>
      <c r="EA174" s="21"/>
    </row>
    <row r="175" spans="1:131">
      <c r="A175" s="21" t="s">
        <v>498</v>
      </c>
      <c r="B175" s="21"/>
      <c r="C175" s="46">
        <v>3.6383563833066295</v>
      </c>
      <c r="D175" s="46">
        <v>3.264707330610257</v>
      </c>
      <c r="E175" s="46">
        <v>0.65294146612205139</v>
      </c>
      <c r="F175" s="46">
        <v>3.9176487967323084</v>
      </c>
      <c r="G175" s="46">
        <v>4.1442793635602602</v>
      </c>
      <c r="H175" s="46">
        <v>2.1749166268539115</v>
      </c>
      <c r="I175" s="46">
        <v>9432.4469193931509</v>
      </c>
      <c r="J175" s="46">
        <v>49.911778331864632</v>
      </c>
      <c r="K175" s="46">
        <v>76.928661784160582</v>
      </c>
      <c r="L175" s="82">
        <v>0.52479971451188268</v>
      </c>
      <c r="M175" s="46">
        <v>3.4564716134965257E-2</v>
      </c>
      <c r="N175" s="46">
        <v>4.4119573159754634E-4</v>
      </c>
      <c r="O175" s="46">
        <v>0.17244169052881642</v>
      </c>
      <c r="P175" s="46">
        <v>0.15839949188337624</v>
      </c>
      <c r="Q175" s="46">
        <v>0.18489785631583139</v>
      </c>
      <c r="R175" s="46">
        <v>0.17131438914647815</v>
      </c>
      <c r="S175" s="46">
        <v>0.18004560964521846</v>
      </c>
      <c r="T175" s="46">
        <v>0.18274497906591264</v>
      </c>
      <c r="U175" s="46">
        <v>0.17859849833550701</v>
      </c>
      <c r="V175" s="46">
        <v>0.19327602549030107</v>
      </c>
      <c r="W175" s="46">
        <v>0.1694462127068572</v>
      </c>
      <c r="X175" s="46">
        <v>0.18707385178503713</v>
      </c>
      <c r="Y175" s="46">
        <v>0.16446598592664916</v>
      </c>
      <c r="Z175" s="46">
        <v>0.17175582642160825</v>
      </c>
      <c r="AA175" s="46"/>
      <c r="AB175" s="46">
        <v>0.1348981910409236</v>
      </c>
      <c r="AC175" s="46">
        <v>0.11873659550209115</v>
      </c>
      <c r="AD175" s="46">
        <v>0.12089399816308564</v>
      </c>
      <c r="AE175" s="46">
        <v>0.12403198301802552</v>
      </c>
      <c r="AF175" s="46">
        <v>0.1274602774932008</v>
      </c>
      <c r="AG175" s="46">
        <v>0.11903177196833398</v>
      </c>
      <c r="AH175" s="46">
        <v>0.13634522479938938</v>
      </c>
      <c r="AI175" s="46">
        <v>0.12367861913886249</v>
      </c>
      <c r="AJ175" s="46">
        <v>0.13257732048714294</v>
      </c>
      <c r="AK175" s="46">
        <v>0.12118321453177602</v>
      </c>
      <c r="AL175" s="46">
        <v>0.13059843210899205</v>
      </c>
      <c r="AM175" s="41">
        <v>0.13446033780321243</v>
      </c>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21"/>
      <c r="CY175" s="21"/>
      <c r="CZ175" s="21"/>
      <c r="DA175" s="21"/>
      <c r="DB175" s="21"/>
      <c r="DC175" s="21"/>
      <c r="DD175" s="21"/>
      <c r="DE175" s="21"/>
      <c r="DF175" s="21"/>
      <c r="DG175" s="21"/>
      <c r="DH175" s="21"/>
      <c r="DI175" s="21"/>
      <c r="DJ175" s="21"/>
      <c r="DK175" s="21"/>
      <c r="DL175" s="21"/>
      <c r="DM175" s="21"/>
      <c r="DN175" s="21"/>
      <c r="DO175" s="21"/>
      <c r="DP175" s="21"/>
      <c r="DQ175" s="21"/>
      <c r="DR175" s="21"/>
      <c r="DS175" s="21"/>
      <c r="DT175" s="21"/>
      <c r="DU175" s="21"/>
      <c r="DV175" s="21"/>
      <c r="DW175" s="21"/>
      <c r="DX175" s="21"/>
      <c r="DY175" s="21"/>
      <c r="DZ175" s="21"/>
      <c r="EA175" s="21"/>
    </row>
    <row r="176" spans="1:131">
      <c r="A176" s="21" t="s">
        <v>491</v>
      </c>
      <c r="B176" s="21"/>
      <c r="C176" s="46">
        <v>2.1071449426963293</v>
      </c>
      <c r="D176" s="46">
        <v>2.4092869440057401</v>
      </c>
      <c r="E176" s="46">
        <v>0.48185738880114803</v>
      </c>
      <c r="F176" s="46">
        <v>2.891144332806888</v>
      </c>
      <c r="G176" s="46">
        <v>3.0583930355165241</v>
      </c>
      <c r="H176" s="46">
        <v>1.4023265087448309</v>
      </c>
      <c r="I176" s="46">
        <v>12019.308136905061</v>
      </c>
      <c r="J176" s="46">
        <v>61.699983907892019</v>
      </c>
      <c r="K176" s="46">
        <v>96.126283879361978</v>
      </c>
      <c r="L176" s="82">
        <v>0.45851742809373602</v>
      </c>
      <c r="M176" s="46">
        <v>2.0018066387072334E-2</v>
      </c>
      <c r="N176" s="46">
        <v>3.9611452802598983E-4</v>
      </c>
      <c r="O176" s="46">
        <v>0.13212880602183988</v>
      </c>
      <c r="P176" s="46">
        <v>0.1188052297752735</v>
      </c>
      <c r="Q176" s="46">
        <v>0.13671427756485416</v>
      </c>
      <c r="R176" s="46">
        <v>0.1271881581155655</v>
      </c>
      <c r="S176" s="46">
        <v>0.12985157659759697</v>
      </c>
      <c r="T176" s="46">
        <v>0.12853548341364524</v>
      </c>
      <c r="U176" s="46">
        <v>0.12211090336574686</v>
      </c>
      <c r="V176" s="46">
        <v>0.12723492428898905</v>
      </c>
      <c r="W176" s="46">
        <v>0.11887809007399183</v>
      </c>
      <c r="X176" s="46">
        <v>0.13554361186726022</v>
      </c>
      <c r="Y176" s="46">
        <v>0.11994872711986215</v>
      </c>
      <c r="Z176" s="46">
        <v>0.13059280744196997</v>
      </c>
      <c r="AA176" s="46"/>
      <c r="AB176" s="46">
        <v>5.6096563477230875E-2</v>
      </c>
      <c r="AC176" s="46">
        <v>4.8196520876867474E-2</v>
      </c>
      <c r="AD176" s="46">
        <v>4.6230610570107605E-2</v>
      </c>
      <c r="AE176" s="46">
        <v>4.8272464920931304E-2</v>
      </c>
      <c r="AF176" s="46">
        <v>4.7361760318025324E-2</v>
      </c>
      <c r="AG176" s="46">
        <v>4.1558631276416E-2</v>
      </c>
      <c r="AH176" s="46">
        <v>4.8795115879791948E-2</v>
      </c>
      <c r="AI176" s="46">
        <v>4.0016930643834991E-2</v>
      </c>
      <c r="AJ176" s="46">
        <v>4.9265182300494613E-2</v>
      </c>
      <c r="AK176" s="46">
        <v>4.4247818713859639E-2</v>
      </c>
      <c r="AL176" s="46">
        <v>5.3088289997117462E-2</v>
      </c>
      <c r="AM176" s="41">
        <v>5.6482458075056578E-2</v>
      </c>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21"/>
      <c r="CY176" s="21"/>
      <c r="CZ176" s="21"/>
      <c r="DA176" s="21"/>
      <c r="DB176" s="21"/>
      <c r="DC176" s="21"/>
      <c r="DD176" s="21"/>
      <c r="DE176" s="21"/>
      <c r="DF176" s="21"/>
      <c r="DG176" s="21"/>
      <c r="DH176" s="21"/>
      <c r="DI176" s="21"/>
      <c r="DJ176" s="21"/>
      <c r="DK176" s="21"/>
      <c r="DL176" s="21"/>
      <c r="DM176" s="21"/>
      <c r="DN176" s="21"/>
      <c r="DO176" s="21"/>
      <c r="DP176" s="21"/>
      <c r="DQ176" s="21"/>
      <c r="DR176" s="21"/>
      <c r="DS176" s="21"/>
      <c r="DT176" s="21"/>
      <c r="DU176" s="21"/>
      <c r="DV176" s="21"/>
      <c r="DW176" s="21"/>
      <c r="DX176" s="21"/>
      <c r="DY176" s="21"/>
      <c r="DZ176" s="21"/>
      <c r="EA176" s="21"/>
    </row>
    <row r="177" spans="1:131">
      <c r="A177" s="21" t="s">
        <v>503</v>
      </c>
      <c r="B177" s="21"/>
      <c r="C177" s="46">
        <v>4.2670789979819048</v>
      </c>
      <c r="D177" s="46">
        <v>4.5062888888888883</v>
      </c>
      <c r="E177" s="46">
        <v>0.90125777777777771</v>
      </c>
      <c r="F177" s="46">
        <v>5.4075466666666658</v>
      </c>
      <c r="G177" s="46">
        <v>5.7203657655193911</v>
      </c>
      <c r="H177" s="46">
        <v>2.5507509663953218</v>
      </c>
      <c r="I177" s="46">
        <v>11101.296419026568</v>
      </c>
      <c r="J177" s="46">
        <v>59.960600388733155</v>
      </c>
      <c r="K177" s="46">
        <v>91.757485553874048</v>
      </c>
      <c r="L177" s="82">
        <v>0.44590697010503516</v>
      </c>
      <c r="M177" s="46">
        <v>4.0537638084995317E-2</v>
      </c>
      <c r="N177" s="46">
        <v>5.1743612828498726E-4</v>
      </c>
      <c r="O177" s="46">
        <v>0.20224030812596591</v>
      </c>
      <c r="P177" s="46">
        <v>0.18577156108393159</v>
      </c>
      <c r="Q177" s="46">
        <v>0.21684894945341249</v>
      </c>
      <c r="R177" s="46">
        <v>0.20091820453132025</v>
      </c>
      <c r="S177" s="46">
        <v>0.21115821504482141</v>
      </c>
      <c r="T177" s="46">
        <v>0.21432404635691801</v>
      </c>
      <c r="U177" s="46">
        <v>0.20946103708123776</v>
      </c>
      <c r="V177" s="46">
        <v>0.22667489995401413</v>
      </c>
      <c r="W177" s="46">
        <v>0.19872719969006652</v>
      </c>
      <c r="X177" s="46">
        <v>0.21940096569045661</v>
      </c>
      <c r="Y177" s="46">
        <v>0.19288636969427064</v>
      </c>
      <c r="Z177" s="46">
        <v>0.20143592394283161</v>
      </c>
      <c r="AA177" s="46"/>
      <c r="AB177" s="46">
        <v>0.15820914094548835</v>
      </c>
      <c r="AC177" s="46">
        <v>0.13925475670373497</v>
      </c>
      <c r="AD177" s="46">
        <v>0.14178496722053802</v>
      </c>
      <c r="AE177" s="46">
        <v>0.14546520847780869</v>
      </c>
      <c r="AF177" s="46">
        <v>0.1494859260251708</v>
      </c>
      <c r="AG177" s="46">
        <v>0.1396009408503959</v>
      </c>
      <c r="AH177" s="46">
        <v>0.15990622795665918</v>
      </c>
      <c r="AI177" s="46">
        <v>0.14505078189927448</v>
      </c>
      <c r="AJ177" s="46">
        <v>0.15548721462664003</v>
      </c>
      <c r="AK177" s="46">
        <v>0.1421241613408209</v>
      </c>
      <c r="AL177" s="46">
        <v>0.15316636637865069</v>
      </c>
      <c r="AM177" s="41">
        <v>0.15769562490747513</v>
      </c>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21"/>
      <c r="CY177" s="21"/>
      <c r="CZ177" s="21"/>
      <c r="DA177" s="21"/>
      <c r="DB177" s="21"/>
      <c r="DC177" s="21"/>
      <c r="DD177" s="21"/>
      <c r="DE177" s="21"/>
      <c r="DF177" s="21"/>
      <c r="DG177" s="21"/>
      <c r="DH177" s="21"/>
      <c r="DI177" s="21"/>
      <c r="DJ177" s="21"/>
      <c r="DK177" s="21"/>
      <c r="DL177" s="21"/>
      <c r="DM177" s="21"/>
      <c r="DN177" s="21"/>
      <c r="DO177" s="21"/>
      <c r="DP177" s="21"/>
      <c r="DQ177" s="21"/>
      <c r="DR177" s="21"/>
      <c r="DS177" s="21"/>
      <c r="DT177" s="21"/>
      <c r="DU177" s="21"/>
      <c r="DV177" s="21"/>
      <c r="DW177" s="21"/>
      <c r="DX177" s="21"/>
      <c r="DY177" s="21"/>
      <c r="DZ177" s="21"/>
      <c r="EA177" s="21"/>
    </row>
    <row r="178" spans="1:131">
      <c r="A178" s="21" t="s">
        <v>490</v>
      </c>
      <c r="B178" s="21"/>
      <c r="C178" s="46">
        <v>2.1550480683211664</v>
      </c>
      <c r="D178" s="46">
        <v>2.7197222446406126</v>
      </c>
      <c r="E178" s="46">
        <v>0.54394444892812255</v>
      </c>
      <c r="F178" s="46">
        <v>3.2636666935687351</v>
      </c>
      <c r="G178" s="46">
        <v>3.4524652998445005</v>
      </c>
      <c r="H178" s="46">
        <v>1.4342065287445389</v>
      </c>
      <c r="I178" s="46">
        <v>13266.395611274784</v>
      </c>
      <c r="J178" s="46">
        <v>69.209205154052114</v>
      </c>
      <c r="K178" s="46">
        <v>107.20747507539726</v>
      </c>
      <c r="L178" s="82">
        <v>0.41541519006987143</v>
      </c>
      <c r="M178" s="46">
        <v>2.0473150386979437E-2</v>
      </c>
      <c r="N178" s="46">
        <v>4.0511966270532097E-4</v>
      </c>
      <c r="O178" s="46">
        <v>0.13513257793390623</v>
      </c>
      <c r="P178" s="46">
        <v>0.12150610797852139</v>
      </c>
      <c r="Q178" s="46">
        <v>0.13982229404734528</v>
      </c>
      <c r="R178" s="46">
        <v>0.13007961099701998</v>
      </c>
      <c r="S178" s="46">
        <v>0.13280357874054316</v>
      </c>
      <c r="T178" s="46">
        <v>0.13145756593604355</v>
      </c>
      <c r="U178" s="46">
        <v>0.12488693164247594</v>
      </c>
      <c r="V178" s="46">
        <v>0.13012744033692777</v>
      </c>
      <c r="W178" s="46">
        <v>0.12158062465880695</v>
      </c>
      <c r="X178" s="46">
        <v>0.13862501482884909</v>
      </c>
      <c r="Y178" s="46">
        <v>0.12267560120779722</v>
      </c>
      <c r="Z178" s="46">
        <v>0.13356166047805385</v>
      </c>
      <c r="AA178" s="46"/>
      <c r="AB178" s="46">
        <v>5.737184391614214E-2</v>
      </c>
      <c r="AC178" s="46">
        <v>4.9292204399848258E-2</v>
      </c>
      <c r="AD178" s="46">
        <v>4.7281601748255492E-2</v>
      </c>
      <c r="AE178" s="46">
        <v>4.93698749303106E-2</v>
      </c>
      <c r="AF178" s="46">
        <v>4.8438466674743545E-2</v>
      </c>
      <c r="AG178" s="46">
        <v>4.2503411245981351E-2</v>
      </c>
      <c r="AH178" s="46">
        <v>4.990440766058285E-2</v>
      </c>
      <c r="AI178" s="46">
        <v>4.0926662108866092E-2</v>
      </c>
      <c r="AJ178" s="46">
        <v>5.038516041346261E-2</v>
      </c>
      <c r="AK178" s="46">
        <v>4.5253733767696772E-2</v>
      </c>
      <c r="AL178" s="46">
        <v>5.4295181356800344E-2</v>
      </c>
      <c r="AM178" s="41">
        <v>5.7766511312185478E-2</v>
      </c>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21"/>
      <c r="CY178" s="21"/>
      <c r="CZ178" s="21"/>
      <c r="DA178" s="21"/>
      <c r="DB178" s="21"/>
      <c r="DC178" s="21"/>
      <c r="DD178" s="21"/>
      <c r="DE178" s="21"/>
      <c r="DF178" s="21"/>
      <c r="DG178" s="21"/>
      <c r="DH178" s="21"/>
      <c r="DI178" s="21"/>
      <c r="DJ178" s="21"/>
      <c r="DK178" s="21"/>
      <c r="DL178" s="21"/>
      <c r="DM178" s="21"/>
      <c r="DN178" s="21"/>
      <c r="DO178" s="21"/>
      <c r="DP178" s="21"/>
      <c r="DQ178" s="21"/>
      <c r="DR178" s="21"/>
      <c r="DS178" s="21"/>
      <c r="DT178" s="21"/>
      <c r="DU178" s="21"/>
      <c r="DV178" s="21"/>
      <c r="DW178" s="21"/>
      <c r="DX178" s="21"/>
      <c r="DY178" s="21"/>
      <c r="DZ178" s="21"/>
      <c r="EA178" s="21"/>
    </row>
    <row r="179" spans="1:131">
      <c r="A179" s="21" t="s">
        <v>497</v>
      </c>
      <c r="B179" s="21"/>
      <c r="C179" s="46">
        <v>2.0700557642921993</v>
      </c>
      <c r="D179" s="46">
        <v>2.6370370370370382</v>
      </c>
      <c r="E179" s="46">
        <v>0.52740740740740766</v>
      </c>
      <c r="F179" s="46">
        <v>3.1644444444444457</v>
      </c>
      <c r="G179" s="46">
        <v>3.3475031807809414</v>
      </c>
      <c r="H179" s="46">
        <v>1.3776432812127362</v>
      </c>
      <c r="I179" s="46">
        <v>13391.201247572018</v>
      </c>
      <c r="J179" s="46">
        <v>69.960710685929442</v>
      </c>
      <c r="K179" s="46">
        <v>108.31645511615302</v>
      </c>
      <c r="L179" s="82">
        <v>0.41154353164538138</v>
      </c>
      <c r="M179" s="46">
        <v>1.9665715857931337E-2</v>
      </c>
      <c r="N179" s="46">
        <v>3.8914226802586662E-4</v>
      </c>
      <c r="O179" s="46">
        <v>0.12980312411948441</v>
      </c>
      <c r="P179" s="46">
        <v>0.11671406448654861</v>
      </c>
      <c r="Q179" s="46">
        <v>0.13430788390476442</v>
      </c>
      <c r="R179" s="46">
        <v>0.12494943965265588</v>
      </c>
      <c r="S179" s="46">
        <v>0.12756597763717467</v>
      </c>
      <c r="T179" s="46">
        <v>0.12627304983397439</v>
      </c>
      <c r="U179" s="46">
        <v>0.11996155284492968</v>
      </c>
      <c r="V179" s="46">
        <v>0.12499538266535888</v>
      </c>
      <c r="W179" s="46">
        <v>0.11678564232549733</v>
      </c>
      <c r="X179" s="46">
        <v>0.13315782382761446</v>
      </c>
      <c r="Y179" s="46">
        <v>0.11783743441789733</v>
      </c>
      <c r="Z179" s="46">
        <v>0.12829416161302498</v>
      </c>
      <c r="AA179" s="46"/>
      <c r="AB179" s="46">
        <v>5.5109172715206087E-2</v>
      </c>
      <c r="AC179" s="46">
        <v>4.7348183714558595E-2</v>
      </c>
      <c r="AD179" s="46">
        <v>4.5416876626882763E-2</v>
      </c>
      <c r="AE179" s="46">
        <v>4.7422791019918822E-2</v>
      </c>
      <c r="AF179" s="46">
        <v>4.6528116299346146E-2</v>
      </c>
      <c r="AG179" s="46">
        <v>4.0827131768048017E-2</v>
      </c>
      <c r="AH179" s="46">
        <v>4.7936242471776656E-2</v>
      </c>
      <c r="AI179" s="46">
        <v>3.9312567574279991E-2</v>
      </c>
      <c r="AJ179" s="46">
        <v>4.839803495888037E-2</v>
      </c>
      <c r="AK179" s="46">
        <v>4.346898513244879E-2</v>
      </c>
      <c r="AL179" s="46">
        <v>5.215384974150139E-2</v>
      </c>
      <c r="AM179" s="41">
        <v>5.5488274940426588E-2</v>
      </c>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21"/>
      <c r="CY179" s="21"/>
      <c r="CZ179" s="21"/>
      <c r="DA179" s="21"/>
      <c r="DB179" s="21"/>
      <c r="DC179" s="21"/>
      <c r="DD179" s="21"/>
      <c r="DE179" s="21"/>
      <c r="DF179" s="21"/>
      <c r="DG179" s="21"/>
      <c r="DH179" s="21"/>
      <c r="DI179" s="21"/>
      <c r="DJ179" s="21"/>
      <c r="DK179" s="21"/>
      <c r="DL179" s="21"/>
      <c r="DM179" s="21"/>
      <c r="DN179" s="21"/>
      <c r="DO179" s="21"/>
      <c r="DP179" s="21"/>
      <c r="DQ179" s="21"/>
      <c r="DR179" s="21"/>
      <c r="DS179" s="21"/>
      <c r="DT179" s="21"/>
      <c r="DU179" s="21"/>
      <c r="DV179" s="21"/>
      <c r="DW179" s="21"/>
      <c r="DX179" s="21"/>
      <c r="DY179" s="21"/>
      <c r="DZ179" s="21"/>
      <c r="EA179" s="21"/>
    </row>
    <row r="180" spans="1:131">
      <c r="A180" s="21" t="s">
        <v>488</v>
      </c>
      <c r="B180" s="21"/>
      <c r="C180" s="46">
        <v>2.1760146579881345</v>
      </c>
      <c r="D180" s="46">
        <v>2.8555958328805131</v>
      </c>
      <c r="E180" s="46">
        <v>0.57111916657610262</v>
      </c>
      <c r="F180" s="46">
        <v>3.4267149994566157</v>
      </c>
      <c r="G180" s="46">
        <v>3.6249457248173105</v>
      </c>
      <c r="H180" s="46">
        <v>1.4481600085893298</v>
      </c>
      <c r="I180" s="46">
        <v>13794.95459051436</v>
      </c>
      <c r="J180" s="46">
        <v>72.391873890870684</v>
      </c>
      <c r="K180" s="46">
        <v>111.90406872075897</v>
      </c>
      <c r="L180" s="82">
        <v>0.39949839763802641</v>
      </c>
      <c r="M180" s="46">
        <v>2.0672334873703357E-2</v>
      </c>
      <c r="N180" s="46">
        <v>4.0906109577998101E-4</v>
      </c>
      <c r="O180" s="46">
        <v>0.13644729074882131</v>
      </c>
      <c r="P180" s="46">
        <v>0.12268824806414863</v>
      </c>
      <c r="Q180" s="46">
        <v>0.14118263338672191</v>
      </c>
      <c r="R180" s="46">
        <v>0.1313451631988036</v>
      </c>
      <c r="S180" s="46">
        <v>0.13409563258504373</v>
      </c>
      <c r="T180" s="46">
        <v>0.13273652434264033</v>
      </c>
      <c r="U180" s="46">
        <v>0.12610196396078258</v>
      </c>
      <c r="V180" s="46">
        <v>0.13139345787317824</v>
      </c>
      <c r="W180" s="46">
        <v>0.12276348972160842</v>
      </c>
      <c r="X180" s="46">
        <v>0.13997370576814594</v>
      </c>
      <c r="Y180" s="46">
        <v>0.12386911936197753</v>
      </c>
      <c r="Z180" s="46">
        <v>0.1348610897444571</v>
      </c>
      <c r="AA180" s="46"/>
      <c r="AB180" s="46">
        <v>5.7930017966878827E-2</v>
      </c>
      <c r="AC180" s="46">
        <v>4.9771771161547948E-2</v>
      </c>
      <c r="AD180" s="46">
        <v>4.7741607238260625E-2</v>
      </c>
      <c r="AE180" s="46">
        <v>4.9850197353178763E-2</v>
      </c>
      <c r="AF180" s="46">
        <v>4.8909727371799661E-2</v>
      </c>
      <c r="AG180" s="46">
        <v>4.2916929438981628E-2</v>
      </c>
      <c r="AH180" s="46">
        <v>5.0389930583887139E-2</v>
      </c>
      <c r="AI180" s="46">
        <v>4.1324840016583819E-2</v>
      </c>
      <c r="AJ180" s="46">
        <v>5.0875360608633388E-2</v>
      </c>
      <c r="AK180" s="46">
        <v>4.5694010010604282E-2</v>
      </c>
      <c r="AL180" s="46">
        <v>5.4823422376170501E-2</v>
      </c>
      <c r="AM180" s="41">
        <v>5.8328525105278459E-2</v>
      </c>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21"/>
      <c r="CY180" s="21"/>
      <c r="CZ180" s="21"/>
      <c r="DA180" s="21"/>
      <c r="DB180" s="21"/>
      <c r="DC180" s="21"/>
      <c r="DD180" s="21"/>
      <c r="DE180" s="21"/>
      <c r="DF180" s="21"/>
      <c r="DG180" s="21"/>
      <c r="DH180" s="21"/>
      <c r="DI180" s="21"/>
      <c r="DJ180" s="21"/>
      <c r="DK180" s="21"/>
      <c r="DL180" s="21"/>
      <c r="DM180" s="21"/>
      <c r="DN180" s="21"/>
      <c r="DO180" s="21"/>
      <c r="DP180" s="21"/>
      <c r="DQ180" s="21"/>
      <c r="DR180" s="21"/>
      <c r="DS180" s="21"/>
      <c r="DT180" s="21"/>
      <c r="DU180" s="21"/>
      <c r="DV180" s="21"/>
      <c r="DW180" s="21"/>
      <c r="DX180" s="21"/>
      <c r="DY180" s="21"/>
      <c r="DZ180" s="21"/>
      <c r="EA180" s="21"/>
    </row>
    <row r="181" spans="1:131">
      <c r="A181" s="21" t="s">
        <v>489</v>
      </c>
      <c r="B181" s="21"/>
      <c r="C181" s="46">
        <v>2.1892707723654019</v>
      </c>
      <c r="D181" s="46">
        <v>2.9415018316703647</v>
      </c>
      <c r="E181" s="46">
        <v>0.58830036633407301</v>
      </c>
      <c r="F181" s="46">
        <v>3.5298021980044378</v>
      </c>
      <c r="G181" s="46">
        <v>3.7339963752853462</v>
      </c>
      <c r="H181" s="46">
        <v>1.4569820882752231</v>
      </c>
      <c r="I181" s="46">
        <v>14123.911781414843</v>
      </c>
      <c r="J181" s="46">
        <v>74.372659022431307</v>
      </c>
      <c r="K181" s="46">
        <v>114.82706939440553</v>
      </c>
      <c r="L181" s="82">
        <v>0.39019376074350975</v>
      </c>
      <c r="M181" s="46">
        <v>2.0798269152006599E-2</v>
      </c>
      <c r="N181" s="46">
        <v>4.1155306459693885E-4</v>
      </c>
      <c r="O181" s="46">
        <v>0.13727851717737255</v>
      </c>
      <c r="P181" s="46">
        <v>0.12343565546010274</v>
      </c>
      <c r="Q181" s="46">
        <v>0.14204270715938139</v>
      </c>
      <c r="R181" s="46">
        <v>0.13214530785769754</v>
      </c>
      <c r="S181" s="46">
        <v>0.13491253289245381</v>
      </c>
      <c r="T181" s="46">
        <v>0.13354514506689305</v>
      </c>
      <c r="U181" s="46">
        <v>0.12687016745211738</v>
      </c>
      <c r="V181" s="46">
        <v>0.13219389673952386</v>
      </c>
      <c r="W181" s="46">
        <v>0.12351135548396809</v>
      </c>
      <c r="X181" s="46">
        <v>0.14082641484648828</v>
      </c>
      <c r="Y181" s="46">
        <v>0.12462372053529495</v>
      </c>
      <c r="Z181" s="46">
        <v>0.13568265315816511</v>
      </c>
      <c r="AA181" s="46"/>
      <c r="AB181" s="46">
        <v>5.8282923192598257E-2</v>
      </c>
      <c r="AC181" s="46">
        <v>5.0074976973537584E-2</v>
      </c>
      <c r="AD181" s="46">
        <v>4.8032445447360773E-2</v>
      </c>
      <c r="AE181" s="46">
        <v>5.0153880931511845E-2</v>
      </c>
      <c r="AF181" s="46">
        <v>4.9207681679148386E-2</v>
      </c>
      <c r="AG181" s="46">
        <v>4.3178376081023206E-2</v>
      </c>
      <c r="AH181" s="46">
        <v>5.0696902175659482E-2</v>
      </c>
      <c r="AI181" s="46">
        <v>4.1576587771991219E-2</v>
      </c>
      <c r="AJ181" s="46">
        <v>5.1185289402879787E-2</v>
      </c>
      <c r="AK181" s="46">
        <v>4.5972374414462017E-2</v>
      </c>
      <c r="AL181" s="46">
        <v>5.5157402459854163E-2</v>
      </c>
      <c r="AM181" s="41">
        <v>5.8683858005916065E-2</v>
      </c>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21"/>
      <c r="CY181" s="21"/>
      <c r="CZ181" s="21"/>
      <c r="DA181" s="21"/>
      <c r="DB181" s="21"/>
      <c r="DC181" s="21"/>
      <c r="DD181" s="21"/>
      <c r="DE181" s="21"/>
      <c r="DF181" s="21"/>
      <c r="DG181" s="21"/>
      <c r="DH181" s="21"/>
      <c r="DI181" s="21"/>
      <c r="DJ181" s="21"/>
      <c r="DK181" s="21"/>
      <c r="DL181" s="21"/>
      <c r="DM181" s="21"/>
      <c r="DN181" s="21"/>
      <c r="DO181" s="21"/>
      <c r="DP181" s="21"/>
      <c r="DQ181" s="21"/>
      <c r="DR181" s="21"/>
      <c r="DS181" s="21"/>
      <c r="DT181" s="21"/>
      <c r="DU181" s="21"/>
      <c r="DV181" s="21"/>
      <c r="DW181" s="21"/>
      <c r="DX181" s="21"/>
      <c r="DY181" s="21"/>
      <c r="DZ181" s="21"/>
      <c r="EA181" s="21"/>
    </row>
    <row r="182" spans="1:131">
      <c r="A182" s="21" t="s">
        <v>492</v>
      </c>
      <c r="B182" s="21"/>
      <c r="C182" s="46">
        <v>2.1842881973238137</v>
      </c>
      <c r="D182" s="46">
        <v>2.9415035426034022</v>
      </c>
      <c r="E182" s="46">
        <v>0.5883007085206805</v>
      </c>
      <c r="F182" s="46">
        <v>3.5298042511240828</v>
      </c>
      <c r="G182" s="46">
        <v>3.7339985471751249</v>
      </c>
      <c r="H182" s="46">
        <v>1.4536661336291767</v>
      </c>
      <c r="I182" s="46">
        <v>14156.138039719954</v>
      </c>
      <c r="J182" s="46">
        <v>74.566706439731604</v>
      </c>
      <c r="K182" s="46">
        <v>115.1134208630483</v>
      </c>
      <c r="L182" s="82">
        <v>0.38930548988266644</v>
      </c>
      <c r="M182" s="46">
        <v>2.0750934241180085E-2</v>
      </c>
      <c r="N182" s="46">
        <v>4.1061640840354605E-4</v>
      </c>
      <c r="O182" s="46">
        <v>0.13696608414164751</v>
      </c>
      <c r="P182" s="46">
        <v>0.12315472747992738</v>
      </c>
      <c r="Q182" s="46">
        <v>0.14171943127388309</v>
      </c>
      <c r="R182" s="46">
        <v>0.13184455752516405</v>
      </c>
      <c r="S182" s="46">
        <v>0.1346054846151587</v>
      </c>
      <c r="T182" s="46">
        <v>0.13324120883610119</v>
      </c>
      <c r="U182" s="46">
        <v>0.12658142284462143</v>
      </c>
      <c r="V182" s="46">
        <v>0.13189303582325038</v>
      </c>
      <c r="W182" s="46">
        <v>0.12323025521763502</v>
      </c>
      <c r="X182" s="46">
        <v>0.14050590712827107</v>
      </c>
      <c r="Y182" s="46">
        <v>0.12434008863038531</v>
      </c>
      <c r="Z182" s="46">
        <v>0.13537385215934125</v>
      </c>
      <c r="AA182" s="46"/>
      <c r="AB182" s="46">
        <v>5.8150276723227791E-2</v>
      </c>
      <c r="AC182" s="46">
        <v>4.9961011020296056E-2</v>
      </c>
      <c r="AD182" s="46">
        <v>4.7923128104392788E-2</v>
      </c>
      <c r="AE182" s="46">
        <v>5.0039735400258932E-2</v>
      </c>
      <c r="AF182" s="46">
        <v>4.9095689608691054E-2</v>
      </c>
      <c r="AG182" s="46">
        <v>4.3080106144881336E-2</v>
      </c>
      <c r="AH182" s="46">
        <v>5.0581520778961185E-2</v>
      </c>
      <c r="AI182" s="46">
        <v>4.1481963355878775E-2</v>
      </c>
      <c r="AJ182" s="46">
        <v>5.1068796482636902E-2</v>
      </c>
      <c r="AK182" s="46">
        <v>4.5867745600040609E-2</v>
      </c>
      <c r="AL182" s="46">
        <v>5.5031869382665015E-2</v>
      </c>
      <c r="AM182" s="41">
        <v>5.8550299046496689E-2</v>
      </c>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21"/>
      <c r="CY182" s="21"/>
      <c r="CZ182" s="21"/>
      <c r="DA182" s="21"/>
      <c r="DB182" s="21"/>
      <c r="DC182" s="21"/>
      <c r="DD182" s="21"/>
      <c r="DE182" s="21"/>
      <c r="DF182" s="21"/>
      <c r="DG182" s="21"/>
      <c r="DH182" s="21"/>
      <c r="DI182" s="21"/>
      <c r="DJ182" s="21"/>
      <c r="DK182" s="21"/>
      <c r="DL182" s="21"/>
      <c r="DM182" s="21"/>
      <c r="DN182" s="21"/>
      <c r="DO182" s="21"/>
      <c r="DP182" s="21"/>
      <c r="DQ182" s="21"/>
      <c r="DR182" s="21"/>
      <c r="DS182" s="21"/>
      <c r="DT182" s="21"/>
      <c r="DU182" s="21"/>
      <c r="DV182" s="21"/>
      <c r="DW182" s="21"/>
      <c r="DX182" s="21"/>
      <c r="DY182" s="21"/>
      <c r="DZ182" s="21"/>
      <c r="EA182" s="21"/>
    </row>
    <row r="183" spans="1:131">
      <c r="A183" s="21" t="s">
        <v>504</v>
      </c>
      <c r="B183" s="21"/>
      <c r="C183" s="46">
        <v>2.0454806104437342</v>
      </c>
      <c r="D183" s="46">
        <v>2.6675858717849481</v>
      </c>
      <c r="E183" s="46">
        <v>0.53351717435698964</v>
      </c>
      <c r="F183" s="46">
        <v>3.2011030461419376</v>
      </c>
      <c r="G183" s="46">
        <v>3.3862824319069249</v>
      </c>
      <c r="H183" s="46">
        <v>1.2409399209228433</v>
      </c>
      <c r="I183" s="46">
        <v>13709.082619033083</v>
      </c>
      <c r="J183" s="46">
        <v>77.319356687642113</v>
      </c>
      <c r="K183" s="46">
        <v>116.58559274721823</v>
      </c>
      <c r="L183" s="82">
        <v>0.36646084485753599</v>
      </c>
      <c r="M183" s="46">
        <v>1.9432113013654492E-2</v>
      </c>
      <c r="N183" s="46">
        <v>1.8837133332251152E-4</v>
      </c>
      <c r="O183" s="46">
        <v>0.15335232961679188</v>
      </c>
      <c r="P183" s="46">
        <v>0.14067323237351931</v>
      </c>
      <c r="Q183" s="46">
        <v>0.15482270672887041</v>
      </c>
      <c r="R183" s="46">
        <v>0.14717172192892233</v>
      </c>
      <c r="S183" s="46">
        <v>0.15058824764899612</v>
      </c>
      <c r="T183" s="46">
        <v>0.14416074615463245</v>
      </c>
      <c r="U183" s="46">
        <v>0.12755194505807202</v>
      </c>
      <c r="V183" s="46">
        <v>0.15010035269953823</v>
      </c>
      <c r="W183" s="46">
        <v>0.15481812879046825</v>
      </c>
      <c r="X183" s="46">
        <v>0.15805714476698429</v>
      </c>
      <c r="Y183" s="46">
        <v>0.13236055558392279</v>
      </c>
      <c r="Z183" s="46">
        <v>0.13622992171133644</v>
      </c>
      <c r="AA183" s="46"/>
      <c r="AB183" s="46">
        <v>4.3903356337620478E-2</v>
      </c>
      <c r="AC183" s="46">
        <v>3.242514712131659E-2</v>
      </c>
      <c r="AD183" s="46">
        <v>2.6601891000860307E-2</v>
      </c>
      <c r="AE183" s="46">
        <v>2.1484083491148144E-2</v>
      </c>
      <c r="AF183" s="46">
        <v>1.8510450922320388E-2</v>
      </c>
      <c r="AG183" s="46">
        <v>1.6188971266096856E-2</v>
      </c>
      <c r="AH183" s="46">
        <v>1.5868843869689727E-2</v>
      </c>
      <c r="AI183" s="46">
        <v>1.6600492427518678E-2</v>
      </c>
      <c r="AJ183" s="46">
        <v>2.1359137763558692E-2</v>
      </c>
      <c r="AK183" s="46">
        <v>1.63619570688542E-2</v>
      </c>
      <c r="AL183" s="46">
        <v>2.6612676612452844E-2</v>
      </c>
      <c r="AM183" s="41">
        <v>3.9676569500242856E-2</v>
      </c>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21"/>
      <c r="CY183" s="21"/>
      <c r="CZ183" s="21"/>
      <c r="DA183" s="21"/>
      <c r="DB183" s="21"/>
      <c r="DC183" s="21"/>
      <c r="DD183" s="21"/>
      <c r="DE183" s="21"/>
      <c r="DF183" s="21"/>
      <c r="DG183" s="21"/>
      <c r="DH183" s="21"/>
      <c r="DI183" s="21"/>
      <c r="DJ183" s="21"/>
      <c r="DK183" s="21"/>
      <c r="DL183" s="21"/>
      <c r="DM183" s="21"/>
      <c r="DN183" s="21"/>
      <c r="DO183" s="21"/>
      <c r="DP183" s="21"/>
      <c r="DQ183" s="21"/>
      <c r="DR183" s="21"/>
      <c r="DS183" s="21"/>
      <c r="DT183" s="21"/>
      <c r="DU183" s="21"/>
      <c r="DV183" s="21"/>
      <c r="DW183" s="21"/>
      <c r="DX183" s="21"/>
      <c r="DY183" s="21"/>
      <c r="DZ183" s="21"/>
      <c r="EA183" s="21"/>
    </row>
    <row r="184" spans="1:131">
      <c r="A184" s="21"/>
      <c r="B184" s="2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21"/>
      <c r="CY184" s="21"/>
      <c r="CZ184" s="21"/>
      <c r="DA184" s="21"/>
      <c r="DB184" s="21"/>
      <c r="DC184" s="21"/>
      <c r="DD184" s="21"/>
      <c r="DE184" s="21"/>
      <c r="DF184" s="21"/>
      <c r="DG184" s="21"/>
      <c r="DH184" s="21"/>
      <c r="DI184" s="21"/>
      <c r="DJ184" s="21"/>
      <c r="DK184" s="21"/>
      <c r="DL184" s="21"/>
      <c r="DM184" s="21"/>
      <c r="DN184" s="21"/>
      <c r="DO184" s="21"/>
      <c r="DP184" s="21"/>
      <c r="DQ184" s="21"/>
      <c r="DR184" s="21"/>
      <c r="DS184" s="21"/>
      <c r="DT184" s="21"/>
      <c r="DU184" s="21"/>
      <c r="DV184" s="21"/>
      <c r="DW184" s="21"/>
      <c r="DX184" s="21"/>
      <c r="DY184" s="21"/>
      <c r="DZ184" s="21"/>
      <c r="EA184" s="21"/>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2" t="s">
        <v>254</v>
      </c>
      <c r="B1" s="54"/>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85"/>
      <c r="B2" s="86"/>
      <c r="C2" s="87"/>
      <c r="D2" s="87"/>
      <c r="E2" s="87"/>
      <c r="F2" s="87"/>
      <c r="G2" s="87"/>
      <c r="H2" s="87"/>
      <c r="I2" s="87"/>
      <c r="J2" s="87"/>
      <c r="K2" s="87"/>
      <c r="L2" s="87"/>
      <c r="M2" s="87"/>
      <c r="N2" s="87"/>
      <c r="O2" s="88" t="s">
        <v>363</v>
      </c>
      <c r="P2" s="89"/>
      <c r="Q2" s="89"/>
      <c r="R2" s="89"/>
      <c r="S2" s="89"/>
      <c r="T2" s="89"/>
      <c r="U2" s="89"/>
      <c r="V2" s="89"/>
      <c r="W2" s="89"/>
      <c r="X2" s="89"/>
      <c r="Y2" s="89"/>
      <c r="Z2" s="78"/>
      <c r="AA2" s="87"/>
      <c r="AB2" s="88" t="s">
        <v>364</v>
      </c>
      <c r="AC2" s="89"/>
      <c r="AD2" s="89"/>
      <c r="AE2" s="89"/>
      <c r="AF2" s="89"/>
      <c r="AG2" s="89"/>
      <c r="AH2" s="89"/>
      <c r="AI2" s="89"/>
      <c r="AJ2" s="89"/>
      <c r="AK2" s="89"/>
      <c r="AL2" s="89"/>
      <c r="AM2" s="78"/>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0" t="s">
        <v>147</v>
      </c>
      <c r="B3" s="71" t="s">
        <v>148</v>
      </c>
      <c r="C3" s="72" t="s">
        <v>49</v>
      </c>
      <c r="D3" s="72" t="s">
        <v>231</v>
      </c>
      <c r="E3" s="72" t="s">
        <v>232</v>
      </c>
      <c r="F3" s="72" t="s">
        <v>233</v>
      </c>
      <c r="G3" s="72" t="s">
        <v>234</v>
      </c>
      <c r="H3" s="72" t="s">
        <v>235</v>
      </c>
      <c r="I3" s="72" t="s">
        <v>236</v>
      </c>
      <c r="J3" s="72" t="s">
        <v>237</v>
      </c>
      <c r="K3" s="72" t="s">
        <v>48</v>
      </c>
      <c r="L3" s="72" t="s">
        <v>210</v>
      </c>
      <c r="M3" s="72" t="s">
        <v>238</v>
      </c>
      <c r="N3" s="72" t="s">
        <v>365</v>
      </c>
      <c r="O3" s="72" t="s">
        <v>239</v>
      </c>
      <c r="P3" s="72" t="s">
        <v>240</v>
      </c>
      <c r="Q3" s="72" t="s">
        <v>241</v>
      </c>
      <c r="R3" s="72" t="s">
        <v>242</v>
      </c>
      <c r="S3" s="72" t="s">
        <v>243</v>
      </c>
      <c r="T3" s="72" t="s">
        <v>244</v>
      </c>
      <c r="U3" s="72" t="s">
        <v>245</v>
      </c>
      <c r="V3" s="72" t="s">
        <v>246</v>
      </c>
      <c r="W3" s="72" t="s">
        <v>247</v>
      </c>
      <c r="X3" s="72" t="s">
        <v>248</v>
      </c>
      <c r="Y3" s="72" t="s">
        <v>249</v>
      </c>
      <c r="Z3" s="72" t="s">
        <v>250</v>
      </c>
      <c r="AA3" s="72"/>
      <c r="AB3" s="72" t="s">
        <v>239</v>
      </c>
      <c r="AC3" s="72" t="s">
        <v>240</v>
      </c>
      <c r="AD3" s="72" t="s">
        <v>241</v>
      </c>
      <c r="AE3" s="72" t="s">
        <v>242</v>
      </c>
      <c r="AF3" s="72" t="s">
        <v>243</v>
      </c>
      <c r="AG3" s="72" t="s">
        <v>244</v>
      </c>
      <c r="AH3" s="72" t="s">
        <v>245</v>
      </c>
      <c r="AI3" s="72" t="s">
        <v>246</v>
      </c>
      <c r="AJ3" s="72" t="s">
        <v>247</v>
      </c>
      <c r="AK3" s="72" t="s">
        <v>248</v>
      </c>
      <c r="AL3" s="72" t="s">
        <v>249</v>
      </c>
      <c r="AM3" s="72" t="s">
        <v>250</v>
      </c>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636</v>
      </c>
      <c r="B4" s="21"/>
      <c r="C4" s="46">
        <v>3.5601774156403079</v>
      </c>
      <c r="D4" s="46">
        <v>1.7730397529459534</v>
      </c>
      <c r="E4" s="46">
        <v>0.3546079505891907</v>
      </c>
      <c r="F4" s="46">
        <v>2.127647703535144</v>
      </c>
      <c r="G4" s="46">
        <v>2.2507291817586519</v>
      </c>
      <c r="H4" s="46">
        <v>2.3693344793825921</v>
      </c>
      <c r="I4" s="46">
        <v>5235.1868199286719</v>
      </c>
      <c r="J4" s="46">
        <v>20.850028329825101</v>
      </c>
      <c r="K4" s="46">
        <v>35.844910715456209</v>
      </c>
      <c r="L4" s="74">
        <v>1.0526963877241178</v>
      </c>
      <c r="M4" s="46">
        <v>3.3822005507057377E-2</v>
      </c>
      <c r="N4" s="46">
        <v>6.6926482754460655E-4</v>
      </c>
      <c r="O4" s="46">
        <v>0.22324140196665404</v>
      </c>
      <c r="P4" s="46">
        <v>0.20073023328174633</v>
      </c>
      <c r="Q4" s="46">
        <v>0.23098889569464168</v>
      </c>
      <c r="R4" s="46">
        <v>0.21489381147198175</v>
      </c>
      <c r="S4" s="46">
        <v>0.21939385422461455</v>
      </c>
      <c r="T4" s="46">
        <v>0.21717021733308325</v>
      </c>
      <c r="U4" s="46">
        <v>0.20631541359934819</v>
      </c>
      <c r="V4" s="46">
        <v>0.21497282638503537</v>
      </c>
      <c r="W4" s="46">
        <v>0.2008533361517662</v>
      </c>
      <c r="X4" s="46">
        <v>0.22901096931027748</v>
      </c>
      <c r="Y4" s="46">
        <v>0.20266225672188037</v>
      </c>
      <c r="Z4" s="46">
        <v>0.22064621862463343</v>
      </c>
      <c r="AA4" s="46"/>
      <c r="AB4" s="46">
        <v>9.4779297968517584E-2</v>
      </c>
      <c r="AC4" s="46">
        <v>8.1431590993780334E-2</v>
      </c>
      <c r="AD4" s="46">
        <v>7.8110039954037896E-2</v>
      </c>
      <c r="AE4" s="46">
        <v>8.1559904079914064E-2</v>
      </c>
      <c r="AF4" s="46">
        <v>8.0021201215251747E-2</v>
      </c>
      <c r="AG4" s="46">
        <v>7.0216384975346158E-2</v>
      </c>
      <c r="AH4" s="46">
        <v>8.2442961577428878E-2</v>
      </c>
      <c r="AI4" s="46">
        <v>6.7611567593030802E-2</v>
      </c>
      <c r="AJ4" s="46">
        <v>8.3237173603818979E-2</v>
      </c>
      <c r="AK4" s="46">
        <v>7.4759966286349608E-2</v>
      </c>
      <c r="AL4" s="46">
        <v>8.9696597159970054E-2</v>
      </c>
      <c r="AM4" s="41">
        <v>9.5431295467198737E-2</v>
      </c>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1"/>
      <c r="CE4" s="41"/>
      <c r="CF4" s="41"/>
      <c r="CG4" s="41"/>
      <c r="CH4" s="41"/>
      <c r="CI4" s="41"/>
      <c r="CJ4" s="41"/>
      <c r="CK4" s="41"/>
      <c r="CL4" s="41"/>
      <c r="CM4" s="41"/>
      <c r="CN4" s="41"/>
      <c r="CO4" s="41"/>
      <c r="CP4" s="41"/>
      <c r="CQ4" s="41"/>
      <c r="CR4" s="41"/>
      <c r="CS4" s="41"/>
      <c r="CT4" s="41"/>
      <c r="CU4" s="41"/>
      <c r="CV4" s="41"/>
      <c r="CW4" s="4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630</v>
      </c>
      <c r="B5" s="21"/>
      <c r="C5" s="46">
        <v>4.3114796269822158</v>
      </c>
      <c r="D5" s="46">
        <v>3.0053172817552065</v>
      </c>
      <c r="E5" s="46">
        <v>0.6010634563510413</v>
      </c>
      <c r="F5" s="46">
        <v>3.6063807381062478</v>
      </c>
      <c r="G5" s="46">
        <v>3.8150048780639043</v>
      </c>
      <c r="H5" s="46">
        <v>2.8693337844589704</v>
      </c>
      <c r="I5" s="46">
        <v>7327.3905941945077</v>
      </c>
      <c r="J5" s="46">
        <v>33.448038778894542</v>
      </c>
      <c r="K5" s="46">
        <v>54.435515240149712</v>
      </c>
      <c r="L5" s="82">
        <v>0.75211798573509103</v>
      </c>
      <c r="M5" s="46">
        <v>4.0959444056562988E-2</v>
      </c>
      <c r="N5" s="46">
        <v>8.1049940273703145E-4</v>
      </c>
      <c r="O5" s="46">
        <v>0.27035190781498397</v>
      </c>
      <c r="P5" s="46">
        <v>0.24309022002994315</v>
      </c>
      <c r="Q5" s="46">
        <v>0.27973435072966768</v>
      </c>
      <c r="R5" s="46">
        <v>0.26024273005489279</v>
      </c>
      <c r="S5" s="46">
        <v>0.2656924142653736</v>
      </c>
      <c r="T5" s="46">
        <v>0.26299952454770797</v>
      </c>
      <c r="U5" s="46">
        <v>0.24985403776738913</v>
      </c>
      <c r="V5" s="46">
        <v>0.26033841944002339</v>
      </c>
      <c r="W5" s="46">
        <v>0.24323930122847615</v>
      </c>
      <c r="X5" s="46">
        <v>0.27733902366748442</v>
      </c>
      <c r="Y5" s="46">
        <v>0.24542995727573202</v>
      </c>
      <c r="Z5" s="46">
        <v>0.26720906441109898</v>
      </c>
      <c r="AA5" s="46"/>
      <c r="AB5" s="46">
        <v>0.11478051921113196</v>
      </c>
      <c r="AC5" s="46">
        <v>9.8616053239382676E-2</v>
      </c>
      <c r="AD5" s="46">
        <v>9.4593557176428616E-2</v>
      </c>
      <c r="AE5" s="46">
        <v>9.8771444162967112E-2</v>
      </c>
      <c r="AF5" s="46">
        <v>9.6908029709567578E-2</v>
      </c>
      <c r="AG5" s="46">
        <v>8.5034108685591206E-2</v>
      </c>
      <c r="AH5" s="46">
        <v>9.9840852780993597E-2</v>
      </c>
      <c r="AI5" s="46">
        <v>8.187959817537778E-2</v>
      </c>
      <c r="AJ5" s="46">
        <v>0.10080266691875035</v>
      </c>
      <c r="AK5" s="46">
        <v>9.05365193716062E-2</v>
      </c>
      <c r="AL5" s="46">
        <v>0.10862521894721031</v>
      </c>
      <c r="AM5" s="41">
        <v>0.11557010737043485</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641</v>
      </c>
      <c r="B6" s="21"/>
      <c r="C6" s="46">
        <v>3.7783191603703052</v>
      </c>
      <c r="D6" s="46">
        <v>3.0769788435000849</v>
      </c>
      <c r="E6" s="46">
        <v>0.615395768700017</v>
      </c>
      <c r="F6" s="46">
        <v>3.6923746122001018</v>
      </c>
      <c r="G6" s="46">
        <v>3.9059733788894548</v>
      </c>
      <c r="H6" s="46">
        <v>2.5145100413955586</v>
      </c>
      <c r="I6" s="46">
        <v>8560.7383151038011</v>
      </c>
      <c r="J6" s="46">
        <v>40.874527377407624</v>
      </c>
      <c r="K6" s="46">
        <v>65.3946197035295</v>
      </c>
      <c r="L6" s="82">
        <v>0.64376015847565338</v>
      </c>
      <c r="M6" s="46">
        <v>3.5894371692844818E-2</v>
      </c>
      <c r="N6" s="46">
        <v>7.1027250219745633E-4</v>
      </c>
      <c r="O6" s="46">
        <v>0.23692000930432178</v>
      </c>
      <c r="P6" s="46">
        <v>0.21302952014193899</v>
      </c>
      <c r="Q6" s="46">
        <v>0.24514221302616632</v>
      </c>
      <c r="R6" s="46">
        <v>0.2280609392561869</v>
      </c>
      <c r="S6" s="46">
        <v>0.23283671185674984</v>
      </c>
      <c r="T6" s="46">
        <v>0.23047682669033384</v>
      </c>
      <c r="U6" s="46">
        <v>0.21895691963484398</v>
      </c>
      <c r="V6" s="46">
        <v>0.2281447956276795</v>
      </c>
      <c r="W6" s="46">
        <v>0.21316016585932637</v>
      </c>
      <c r="X6" s="46">
        <v>0.24304309371738847</v>
      </c>
      <c r="Y6" s="46">
        <v>0.21507992390835637</v>
      </c>
      <c r="Z6" s="46">
        <v>0.23416581202674966</v>
      </c>
      <c r="AA6" s="46"/>
      <c r="AB6" s="46">
        <v>0.10058668310958033</v>
      </c>
      <c r="AC6" s="46">
        <v>8.6421125857263512E-2</v>
      </c>
      <c r="AD6" s="46">
        <v>8.2896054359288859E-2</v>
      </c>
      <c r="AE6" s="46">
        <v>8.6557301034864365E-2</v>
      </c>
      <c r="AF6" s="46">
        <v>8.4924317664392443E-2</v>
      </c>
      <c r="AG6" s="46">
        <v>7.4518733689729083E-2</v>
      </c>
      <c r="AH6" s="46">
        <v>8.7494465864884158E-2</v>
      </c>
      <c r="AI6" s="46">
        <v>7.1754312068033677E-2</v>
      </c>
      <c r="AJ6" s="46">
        <v>8.8337341420333546E-2</v>
      </c>
      <c r="AK6" s="46">
        <v>7.9340712574446318E-2</v>
      </c>
      <c r="AL6" s="46">
        <v>9.5192551410693965E-2</v>
      </c>
      <c r="AM6" s="41">
        <v>0.10127863026675239</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629</v>
      </c>
      <c r="B7" s="21"/>
      <c r="C7" s="46">
        <v>3.9857025177577921</v>
      </c>
      <c r="D7" s="46">
        <v>3.4421848196395954</v>
      </c>
      <c r="E7" s="46">
        <v>0.68843696392791909</v>
      </c>
      <c r="F7" s="46">
        <v>4.1306217835675145</v>
      </c>
      <c r="G7" s="46">
        <v>4.3695725432534287</v>
      </c>
      <c r="H7" s="46">
        <v>2.6525257866080536</v>
      </c>
      <c r="I7" s="46">
        <v>9078.5116708628157</v>
      </c>
      <c r="J7" s="46">
        <v>43.992251485515013</v>
      </c>
      <c r="K7" s="46">
        <v>69.995376001140627</v>
      </c>
      <c r="L7" s="82">
        <v>0.60704468465766148</v>
      </c>
      <c r="M7" s="46">
        <v>3.7864532231703801E-2</v>
      </c>
      <c r="N7" s="46">
        <v>7.4925774667089647E-4</v>
      </c>
      <c r="O7" s="46">
        <v>0.24992401052188684</v>
      </c>
      <c r="P7" s="46">
        <v>0.22472222666950259</v>
      </c>
      <c r="Q7" s="46">
        <v>0.25859751233173961</v>
      </c>
      <c r="R7" s="46">
        <v>0.24057868623954559</v>
      </c>
      <c r="S7" s="46">
        <v>0.24561659015141016</v>
      </c>
      <c r="T7" s="46">
        <v>0.24312717624798497</v>
      </c>
      <c r="U7" s="46">
        <v>0.23097496765825282</v>
      </c>
      <c r="V7" s="46">
        <v>0.24066714529681466</v>
      </c>
      <c r="W7" s="46">
        <v>0.22486004323359457</v>
      </c>
      <c r="X7" s="46">
        <v>0.25638317713162651</v>
      </c>
      <c r="Y7" s="46">
        <v>0.22688517244177792</v>
      </c>
      <c r="Z7" s="46">
        <v>0.24701864161108658</v>
      </c>
      <c r="AA7" s="46"/>
      <c r="AB7" s="46">
        <v>0.10610765769281048</v>
      </c>
      <c r="AC7" s="46">
        <v>9.1164585175752988E-2</v>
      </c>
      <c r="AD7" s="46">
        <v>8.7446030509403194E-2</v>
      </c>
      <c r="AE7" s="46">
        <v>9.1308234699571042E-2</v>
      </c>
      <c r="AF7" s="46">
        <v>8.9585620580728664E-2</v>
      </c>
      <c r="AG7" s="46">
        <v>7.8608897734876976E-2</v>
      </c>
      <c r="AH7" s="46">
        <v>9.2296838378620183E-2</v>
      </c>
      <c r="AI7" s="46">
        <v>7.5692743288926057E-2</v>
      </c>
      <c r="AJ7" s="46">
        <v>9.3185977458967728E-2</v>
      </c>
      <c r="AK7" s="46">
        <v>8.3695544088889268E-2</v>
      </c>
      <c r="AL7" s="46">
        <v>0.10041745435613382</v>
      </c>
      <c r="AM7" s="41">
        <v>0.10683758425788811</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628</v>
      </c>
      <c r="B8" s="21"/>
      <c r="C8" s="46">
        <v>2.4075754413202475</v>
      </c>
      <c r="D8" s="46">
        <v>2.0968156792090675</v>
      </c>
      <c r="E8" s="46">
        <v>0.41936313584181351</v>
      </c>
      <c r="F8" s="46">
        <v>2.516178815050881</v>
      </c>
      <c r="G8" s="46">
        <v>2.6617362809398863</v>
      </c>
      <c r="H8" s="46">
        <v>1.6022660780260247</v>
      </c>
      <c r="I8" s="46">
        <v>9155.1550333802406</v>
      </c>
      <c r="J8" s="46">
        <v>44.45375236498127</v>
      </c>
      <c r="K8" s="46">
        <v>70.676402610273911</v>
      </c>
      <c r="L8" s="82">
        <v>0.60196274495693025</v>
      </c>
      <c r="M8" s="46">
        <v>2.2872183132576884E-2</v>
      </c>
      <c r="N8" s="46">
        <v>4.5259136678333994E-4</v>
      </c>
      <c r="O8" s="46">
        <v>0.1509673407003938</v>
      </c>
      <c r="P8" s="46">
        <v>0.13574412832813801</v>
      </c>
      <c r="Q8" s="46">
        <v>0.15620659522443583</v>
      </c>
      <c r="R8" s="46">
        <v>0.1453222698168809</v>
      </c>
      <c r="S8" s="46">
        <v>0.14836543063480359</v>
      </c>
      <c r="T8" s="46">
        <v>0.14686169277417185</v>
      </c>
      <c r="U8" s="46">
        <v>0.13952111508978932</v>
      </c>
      <c r="V8" s="46">
        <v>0.1453757037731018</v>
      </c>
      <c r="W8" s="46">
        <v>0.13582737683292145</v>
      </c>
      <c r="X8" s="46">
        <v>0.15486901947138079</v>
      </c>
      <c r="Y8" s="46">
        <v>0.13705066214470771</v>
      </c>
      <c r="Z8" s="46">
        <v>0.14921234398238659</v>
      </c>
      <c r="AA8" s="46"/>
      <c r="AB8" s="46">
        <v>6.4094645714035753E-2</v>
      </c>
      <c r="AC8" s="46">
        <v>5.5068238386934421E-2</v>
      </c>
      <c r="AD8" s="46">
        <v>5.2822034398547692E-2</v>
      </c>
      <c r="AE8" s="46">
        <v>5.5155010308361278E-2</v>
      </c>
      <c r="AF8" s="46">
        <v>5.4114460134604324E-2</v>
      </c>
      <c r="AG8" s="46">
        <v>4.7483938104395593E-2</v>
      </c>
      <c r="AH8" s="46">
        <v>5.5752179296330931E-2</v>
      </c>
      <c r="AI8" s="46">
        <v>4.5722426351853161E-2</v>
      </c>
      <c r="AJ8" s="46">
        <v>5.628926639809665E-2</v>
      </c>
      <c r="AK8" s="46">
        <v>5.0556541939237386E-2</v>
      </c>
      <c r="AL8" s="46">
        <v>6.0657461491564445E-2</v>
      </c>
      <c r="AM8" s="41">
        <v>6.4535560023174107E-2</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638</v>
      </c>
      <c r="B9" s="21"/>
      <c r="C9" s="46">
        <v>5.8389130933090811</v>
      </c>
      <c r="D9" s="46">
        <v>5.2135186864627494</v>
      </c>
      <c r="E9" s="46">
        <v>1.0427037372925498</v>
      </c>
      <c r="F9" s="46">
        <v>6.2562224237552995</v>
      </c>
      <c r="G9" s="46">
        <v>6.6181362418800962</v>
      </c>
      <c r="H9" s="46">
        <v>3.885856377078198</v>
      </c>
      <c r="I9" s="46">
        <v>9386.0805181186752</v>
      </c>
      <c r="J9" s="46">
        <v>45.844248694963319</v>
      </c>
      <c r="K9" s="46">
        <v>72.728327195369289</v>
      </c>
      <c r="L9" s="82">
        <v>0.58715267184863729</v>
      </c>
      <c r="M9" s="46">
        <v>5.547019930230386E-2</v>
      </c>
      <c r="N9" s="46">
        <v>1.0976360748973018E-3</v>
      </c>
      <c r="O9" s="46">
        <v>0.36612982802075777</v>
      </c>
      <c r="P9" s="46">
        <v>0.32921010682861684</v>
      </c>
      <c r="Q9" s="46">
        <v>0.37883620112731858</v>
      </c>
      <c r="R9" s="46">
        <v>0.35243925877474219</v>
      </c>
      <c r="S9" s="46">
        <v>0.35981960966213539</v>
      </c>
      <c r="T9" s="46">
        <v>0.35617270641970472</v>
      </c>
      <c r="U9" s="46">
        <v>0.33837015102800749</v>
      </c>
      <c r="V9" s="46">
        <v>0.35256884816216111</v>
      </c>
      <c r="W9" s="46">
        <v>0.32941200321625902</v>
      </c>
      <c r="X9" s="46">
        <v>0.3755922784473617</v>
      </c>
      <c r="Y9" s="46">
        <v>0.3323787458159943</v>
      </c>
      <c r="Z9" s="46">
        <v>0.3618735654174694</v>
      </c>
      <c r="AA9" s="46"/>
      <c r="AB9" s="46">
        <v>0.15544396227329249</v>
      </c>
      <c r="AC9" s="46">
        <v>0.13355289002558285</v>
      </c>
      <c r="AD9" s="46">
        <v>0.12810533907746294</v>
      </c>
      <c r="AE9" s="46">
        <v>0.13376333149273495</v>
      </c>
      <c r="AF9" s="46">
        <v>0.13123976278974853</v>
      </c>
      <c r="AG9" s="46">
        <v>0.11515925240024655</v>
      </c>
      <c r="AH9" s="46">
        <v>0.1352116008856401</v>
      </c>
      <c r="AI9" s="46">
        <v>0.11088718936977401</v>
      </c>
      <c r="AJ9" s="46">
        <v>0.13651415816252757</v>
      </c>
      <c r="AK9" s="46">
        <v>0.12261100923988738</v>
      </c>
      <c r="AL9" s="46">
        <v>0.147108015820168</v>
      </c>
      <c r="AM9" s="41">
        <v>0.15651327885148597</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640</v>
      </c>
      <c r="B10" s="21"/>
      <c r="C10" s="46">
        <v>3.206213656523532</v>
      </c>
      <c r="D10" s="46">
        <v>2.9907520573157074</v>
      </c>
      <c r="E10" s="46">
        <v>0.59815041146314152</v>
      </c>
      <c r="F10" s="46">
        <v>3.5889024687788487</v>
      </c>
      <c r="G10" s="46">
        <v>3.7965155150192373</v>
      </c>
      <c r="H10" s="46">
        <v>2.1337679777686787</v>
      </c>
      <c r="I10" s="46">
        <v>9805.5803494366937</v>
      </c>
      <c r="J10" s="46">
        <v>48.370227915214819</v>
      </c>
      <c r="K10" s="46">
        <v>76.455858690214015</v>
      </c>
      <c r="L10" s="82">
        <v>0.56203325637084001</v>
      </c>
      <c r="M10" s="46">
        <v>3.0459317974252755E-2</v>
      </c>
      <c r="N10" s="46">
        <v>6.0272446549365448E-4</v>
      </c>
      <c r="O10" s="46">
        <v>0.20104605701460923</v>
      </c>
      <c r="P10" s="46">
        <v>0.18077301777089644</v>
      </c>
      <c r="Q10" s="46">
        <v>0.20802327115157293</v>
      </c>
      <c r="R10" s="46">
        <v>0.19352840957223572</v>
      </c>
      <c r="S10" s="46">
        <v>0.19758104427101408</v>
      </c>
      <c r="T10" s="46">
        <v>0.19557848818000118</v>
      </c>
      <c r="U10" s="46">
        <v>0.18580290232939417</v>
      </c>
      <c r="V10" s="46">
        <v>0.19359956858026398</v>
      </c>
      <c r="W10" s="46">
        <v>0.18088388137597439</v>
      </c>
      <c r="X10" s="46">
        <v>0.20624199627541448</v>
      </c>
      <c r="Y10" s="46">
        <v>0.1825129535143423</v>
      </c>
      <c r="Z10" s="46">
        <v>0.19870889476089262</v>
      </c>
      <c r="AA10" s="46"/>
      <c r="AB10" s="46">
        <v>8.5356049439384463E-2</v>
      </c>
      <c r="AC10" s="46">
        <v>7.333541243470304E-2</v>
      </c>
      <c r="AD10" s="46">
        <v>7.0344100187825387E-2</v>
      </c>
      <c r="AE10" s="46">
        <v>7.3450968240227038E-2</v>
      </c>
      <c r="AF10" s="46">
        <v>7.2065247934171753E-2</v>
      </c>
      <c r="AG10" s="46">
        <v>6.3235256600036205E-2</v>
      </c>
      <c r="AH10" s="46">
        <v>7.4246229452656895E-2</v>
      </c>
      <c r="AI10" s="46">
        <v>6.0889418151862322E-2</v>
      </c>
      <c r="AJ10" s="46">
        <v>7.4961478483224986E-2</v>
      </c>
      <c r="AK10" s="46">
        <v>6.7327101120162269E-2</v>
      </c>
      <c r="AL10" s="46">
        <v>8.07786863358501E-2</v>
      </c>
      <c r="AM10" s="41">
        <v>8.5943223346815908E-2</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637</v>
      </c>
      <c r="B11" s="21"/>
      <c r="C11" s="46">
        <v>3.3203898849905507</v>
      </c>
      <c r="D11" s="46">
        <v>3.2069925266953265</v>
      </c>
      <c r="E11" s="46">
        <v>0.64139850533906539</v>
      </c>
      <c r="F11" s="46">
        <v>3.8483910320343919</v>
      </c>
      <c r="G11" s="46">
        <v>4.0710151329219011</v>
      </c>
      <c r="H11" s="46">
        <v>2.209753425472587</v>
      </c>
      <c r="I11" s="46">
        <v>10152.996066218655</v>
      </c>
      <c r="J11" s="46">
        <v>50.462159343703874</v>
      </c>
      <c r="K11" s="46">
        <v>79.542875488385477</v>
      </c>
      <c r="L11" s="82">
        <v>0.54280157487073122</v>
      </c>
      <c r="M11" s="46">
        <v>3.1544002409085052E-2</v>
      </c>
      <c r="N11" s="46">
        <v>6.2418804017927985E-4</v>
      </c>
      <c r="O11" s="46">
        <v>0.20820549272201708</v>
      </c>
      <c r="P11" s="46">
        <v>0.18721051183361651</v>
      </c>
      <c r="Q11" s="46">
        <v>0.21543117189615768</v>
      </c>
      <c r="R11" s="46">
        <v>0.20042013491350233</v>
      </c>
      <c r="S11" s="46">
        <v>0.2046170876755263</v>
      </c>
      <c r="T11" s="46">
        <v>0.2025432187132391</v>
      </c>
      <c r="U11" s="46">
        <v>0.19241951522511691</v>
      </c>
      <c r="V11" s="46">
        <v>0.20049382795950449</v>
      </c>
      <c r="W11" s="46">
        <v>0.18732532339402685</v>
      </c>
      <c r="X11" s="46">
        <v>0.21358646417708529</v>
      </c>
      <c r="Y11" s="46">
        <v>0.18901240829529378</v>
      </c>
      <c r="Z11" s="46">
        <v>0.20578510196264493</v>
      </c>
      <c r="AA11" s="46"/>
      <c r="AB11" s="46">
        <v>8.8395657165464825E-2</v>
      </c>
      <c r="AC11" s="46">
        <v>7.5946954178913131E-2</v>
      </c>
      <c r="AD11" s="46">
        <v>7.2849118541175109E-2</v>
      </c>
      <c r="AE11" s="46">
        <v>7.6066625033359508E-2</v>
      </c>
      <c r="AF11" s="46">
        <v>7.4631557947830052E-2</v>
      </c>
      <c r="AG11" s="46">
        <v>6.5487122469937348E-2</v>
      </c>
      <c r="AH11" s="46">
        <v>7.6890206231794225E-2</v>
      </c>
      <c r="AI11" s="46">
        <v>6.3057746548812937E-2</v>
      </c>
      <c r="AJ11" s="46">
        <v>7.76309259406993E-2</v>
      </c>
      <c r="AK11" s="46">
        <v>6.972468135124793E-2</v>
      </c>
      <c r="AL11" s="46">
        <v>8.3655289935732485E-2</v>
      </c>
      <c r="AM11" s="41">
        <v>8.9003740877852136E-2</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639</v>
      </c>
      <c r="B12" s="21"/>
      <c r="C12" s="46">
        <v>5.6284054189748849</v>
      </c>
      <c r="D12" s="46">
        <v>5.5582546095583556</v>
      </c>
      <c r="E12" s="46">
        <v>1.1116509219116713</v>
      </c>
      <c r="F12" s="46">
        <v>6.6699055314700271</v>
      </c>
      <c r="G12" s="46">
        <v>7.0557503454683532</v>
      </c>
      <c r="H12" s="46">
        <v>3.7457613669858594</v>
      </c>
      <c r="I12" s="46">
        <v>10380.981486994435</v>
      </c>
      <c r="J12" s="46">
        <v>51.834952351964546</v>
      </c>
      <c r="K12" s="46">
        <v>81.568675674376252</v>
      </c>
      <c r="L12" s="82">
        <v>0.5308806552929729</v>
      </c>
      <c r="M12" s="46">
        <v>5.3470357471576413E-2</v>
      </c>
      <c r="N12" s="46">
        <v>1.0580635014235294E-3</v>
      </c>
      <c r="O12" s="46">
        <v>0.35292991609034247</v>
      </c>
      <c r="P12" s="46">
        <v>0.31734124479071157</v>
      </c>
      <c r="Q12" s="46">
        <v>0.36517819211459701</v>
      </c>
      <c r="R12" s="46">
        <v>0.33973292670178229</v>
      </c>
      <c r="S12" s="46">
        <v>0.34684719716012175</v>
      </c>
      <c r="T12" s="46">
        <v>0.34333177405925464</v>
      </c>
      <c r="U12" s="46">
        <v>0.32617104608865854</v>
      </c>
      <c r="V12" s="46">
        <v>0.33985784406204</v>
      </c>
      <c r="W12" s="46">
        <v>0.31753586229984676</v>
      </c>
      <c r="X12" s="46">
        <v>0.36205122110152832</v>
      </c>
      <c r="Y12" s="46">
        <v>0.32039564627988038</v>
      </c>
      <c r="Z12" s="46">
        <v>0.34882710258411304</v>
      </c>
      <c r="AA12" s="46"/>
      <c r="AB12" s="46">
        <v>0.14983981190069318</v>
      </c>
      <c r="AC12" s="46">
        <v>0.12873796851011926</v>
      </c>
      <c r="AD12" s="46">
        <v>0.12348681563516467</v>
      </c>
      <c r="AE12" s="46">
        <v>0.12894082302690479</v>
      </c>
      <c r="AF12" s="46">
        <v>0.12650823539697065</v>
      </c>
      <c r="AG12" s="46">
        <v>0.11100746832443632</v>
      </c>
      <c r="AH12" s="46">
        <v>0.13033687862302312</v>
      </c>
      <c r="AI12" s="46">
        <v>0.10688942403662745</v>
      </c>
      <c r="AJ12" s="46">
        <v>0.13159247539567584</v>
      </c>
      <c r="AK12" s="46">
        <v>0.11819057036874987</v>
      </c>
      <c r="AL12" s="46">
        <v>0.14180439752831372</v>
      </c>
      <c r="AM12" s="41">
        <v>0.15087057689532901</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624</v>
      </c>
      <c r="B13" s="21"/>
      <c r="C13" s="46">
        <v>3.9867482444425235</v>
      </c>
      <c r="D13" s="46">
        <v>3.7707604146381994</v>
      </c>
      <c r="E13" s="46">
        <v>0.75415208292763991</v>
      </c>
      <c r="F13" s="46">
        <v>4.5249124975658397</v>
      </c>
      <c r="G13" s="46">
        <v>4.7866724299583456</v>
      </c>
      <c r="H13" s="46">
        <v>2.38317639352262</v>
      </c>
      <c r="I13" s="46">
        <v>9942.497255484328</v>
      </c>
      <c r="J13" s="46">
        <v>52.982998995292995</v>
      </c>
      <c r="K13" s="46">
        <v>81.46079398016785</v>
      </c>
      <c r="L13" s="82">
        <v>0.49787747718165015</v>
      </c>
      <c r="M13" s="46">
        <v>3.7874470462261424E-2</v>
      </c>
      <c r="N13" s="46">
        <v>4.8344255567495765E-4</v>
      </c>
      <c r="O13" s="46">
        <v>0.18895389416461159</v>
      </c>
      <c r="P13" s="46">
        <v>0.17356708075219282</v>
      </c>
      <c r="Q13" s="46">
        <v>0.20260280368642566</v>
      </c>
      <c r="R13" s="46">
        <v>0.18771864771442459</v>
      </c>
      <c r="S13" s="46">
        <v>0.19728592874134751</v>
      </c>
      <c r="T13" s="46">
        <v>0.20024377705671068</v>
      </c>
      <c r="U13" s="46">
        <v>0.1957002488722793</v>
      </c>
      <c r="V13" s="46">
        <v>0.21178322685805659</v>
      </c>
      <c r="W13" s="46">
        <v>0.18567158350291957</v>
      </c>
      <c r="X13" s="46">
        <v>0.20498716222715957</v>
      </c>
      <c r="Y13" s="46">
        <v>0.18021447367607094</v>
      </c>
      <c r="Z13" s="46">
        <v>0.18820235494270249</v>
      </c>
      <c r="AA13" s="46"/>
      <c r="AB13" s="46">
        <v>0.14781540609336996</v>
      </c>
      <c r="AC13" s="46">
        <v>0.13010625232892409</v>
      </c>
      <c r="AD13" s="46">
        <v>0.13247023770175295</v>
      </c>
      <c r="AE13" s="46">
        <v>0.13590870119832471</v>
      </c>
      <c r="AF13" s="46">
        <v>0.13966527299625167</v>
      </c>
      <c r="AG13" s="46">
        <v>0.13042969350252478</v>
      </c>
      <c r="AH13" s="46">
        <v>0.14940100098525069</v>
      </c>
      <c r="AI13" s="46">
        <v>0.13552150085935677</v>
      </c>
      <c r="AJ13" s="46">
        <v>0.14527229991270105</v>
      </c>
      <c r="AK13" s="46">
        <v>0.13278714806694716</v>
      </c>
      <c r="AL13" s="46">
        <v>0.14310392250917392</v>
      </c>
      <c r="AM13" s="41">
        <v>0.1473356260930441</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635</v>
      </c>
      <c r="B14" s="21"/>
      <c r="C14" s="46">
        <v>2.9828771402049705</v>
      </c>
      <c r="D14" s="46">
        <v>3.3974577181758017</v>
      </c>
      <c r="E14" s="46">
        <v>0.6794915436351604</v>
      </c>
      <c r="F14" s="46">
        <v>4.0769492618109622</v>
      </c>
      <c r="G14" s="46">
        <v>4.3127951403143365</v>
      </c>
      <c r="H14" s="46">
        <v>1.9851352421375563</v>
      </c>
      <c r="I14" s="46">
        <v>11973.02934542249</v>
      </c>
      <c r="J14" s="46">
        <v>61.421320468967522</v>
      </c>
      <c r="K14" s="46">
        <v>95.715066424869477</v>
      </c>
      <c r="L14" s="82">
        <v>0.460289714107049</v>
      </c>
      <c r="M14" s="46">
        <v>2.8337600991366119E-2</v>
      </c>
      <c r="N14" s="46">
        <v>5.6074024458890133E-4</v>
      </c>
      <c r="O14" s="46">
        <v>0.18704171082830065</v>
      </c>
      <c r="P14" s="46">
        <v>0.16818083884632601</v>
      </c>
      <c r="Q14" s="46">
        <v>0.19353291034930525</v>
      </c>
      <c r="R14" s="46">
        <v>0.18004772318235859</v>
      </c>
      <c r="S14" s="46">
        <v>0.18381806187329128</v>
      </c>
      <c r="T14" s="46">
        <v>0.18195499863865408</v>
      </c>
      <c r="U14" s="46">
        <v>0.17286035470980748</v>
      </c>
      <c r="V14" s="46">
        <v>0.1801139254386977</v>
      </c>
      <c r="W14" s="46">
        <v>0.16828397998060285</v>
      </c>
      <c r="X14" s="46">
        <v>0.1918757144547947</v>
      </c>
      <c r="Y14" s="46">
        <v>0.16979957518474512</v>
      </c>
      <c r="Z14" s="46">
        <v>0.18486734922723372</v>
      </c>
      <c r="AA14" s="46"/>
      <c r="AB14" s="46">
        <v>7.9410368717290278E-2</v>
      </c>
      <c r="AC14" s="46">
        <v>6.8227058067043544E-2</v>
      </c>
      <c r="AD14" s="46">
        <v>6.5444112862418177E-2</v>
      </c>
      <c r="AE14" s="46">
        <v>6.8334564555269678E-2</v>
      </c>
      <c r="AF14" s="46">
        <v>6.7045369926820614E-2</v>
      </c>
      <c r="AG14" s="46">
        <v>5.8830452856272107E-2</v>
      </c>
      <c r="AH14" s="46">
        <v>6.9074429937048626E-2</v>
      </c>
      <c r="AI14" s="46">
        <v>5.6648019421920465E-2</v>
      </c>
      <c r="AJ14" s="46">
        <v>6.9739856577751252E-2</v>
      </c>
      <c r="AK14" s="46">
        <v>6.2637270114230911E-2</v>
      </c>
      <c r="AL14" s="46">
        <v>7.515185283948228E-2</v>
      </c>
      <c r="AM14" s="41">
        <v>7.9956641615304566E-2</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627</v>
      </c>
      <c r="B15" s="21"/>
      <c r="C15" s="46">
        <v>2.0844804495098042</v>
      </c>
      <c r="D15" s="46">
        <v>2.7827437243090625</v>
      </c>
      <c r="E15" s="46">
        <v>0.55654874486181249</v>
      </c>
      <c r="F15" s="46">
        <v>3.339292469170875</v>
      </c>
      <c r="G15" s="46">
        <v>3.5324659220142585</v>
      </c>
      <c r="H15" s="46">
        <v>1.3872430567436318</v>
      </c>
      <c r="I15" s="46">
        <v>14033.330001639471</v>
      </c>
      <c r="J15" s="46">
        <v>73.827229259737265</v>
      </c>
      <c r="K15" s="46">
        <v>114.02219079430945</v>
      </c>
      <c r="L15" s="82">
        <v>0.39271236789528818</v>
      </c>
      <c r="M15" s="46">
        <v>1.9802751664271812E-2</v>
      </c>
      <c r="N15" s="46">
        <v>3.9185391223273521E-4</v>
      </c>
      <c r="O15" s="46">
        <v>0.13070762593918561</v>
      </c>
      <c r="P15" s="46">
        <v>0.11752735834545165</v>
      </c>
      <c r="Q15" s="46">
        <v>0.13524377605848678</v>
      </c>
      <c r="R15" s="46">
        <v>0.12582011974069782</v>
      </c>
      <c r="S15" s="46">
        <v>0.12845489044021766</v>
      </c>
      <c r="T15" s="46">
        <v>0.12715295318089934</v>
      </c>
      <c r="U15" s="46">
        <v>0.12079747604460968</v>
      </c>
      <c r="V15" s="46">
        <v>0.12586638289622384</v>
      </c>
      <c r="W15" s="46">
        <v>0.11759943495733838</v>
      </c>
      <c r="X15" s="46">
        <v>0.13408570206457171</v>
      </c>
      <c r="Y15" s="46">
        <v>0.11865855620971026</v>
      </c>
      <c r="Z15" s="46">
        <v>0.12918814859078989</v>
      </c>
      <c r="AA15" s="46"/>
      <c r="AB15" s="46">
        <v>5.5493187717474038E-2</v>
      </c>
      <c r="AC15" s="46">
        <v>4.7678118133470906E-2</v>
      </c>
      <c r="AD15" s="46">
        <v>4.5733353197326056E-2</v>
      </c>
      <c r="AE15" s="46">
        <v>4.775324532187647E-2</v>
      </c>
      <c r="AF15" s="46">
        <v>4.6852336275910712E-2</v>
      </c>
      <c r="AG15" s="46">
        <v>4.1111625806445638E-2</v>
      </c>
      <c r="AH15" s="46">
        <v>4.8270274636560667E-2</v>
      </c>
      <c r="AI15" s="46">
        <v>3.9586507736731939E-2</v>
      </c>
      <c r="AJ15" s="46">
        <v>4.8735285013432009E-2</v>
      </c>
      <c r="AK15" s="46">
        <v>4.3771888289977356E-2</v>
      </c>
      <c r="AL15" s="46">
        <v>5.2517271287135278E-2</v>
      </c>
      <c r="AM15" s="41">
        <v>5.5874931625280309E-2</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625</v>
      </c>
      <c r="B16" s="21"/>
      <c r="C16" s="46">
        <v>4.2670789979819048</v>
      </c>
      <c r="D16" s="46">
        <v>5.2047960317379856</v>
      </c>
      <c r="E16" s="46">
        <v>1.0409592063475972</v>
      </c>
      <c r="F16" s="46">
        <v>6.2457552380855823</v>
      </c>
      <c r="G16" s="46">
        <v>6.6070635439900407</v>
      </c>
      <c r="H16" s="46">
        <v>2.5507509663953218</v>
      </c>
      <c r="I16" s="46">
        <v>12822.077095714862</v>
      </c>
      <c r="J16" s="46">
        <v>70.322121198570613</v>
      </c>
      <c r="K16" s="46">
        <v>107.04775193592003</v>
      </c>
      <c r="L16" s="82">
        <v>0.38606424009884877</v>
      </c>
      <c r="M16" s="46">
        <v>4.0537638084995317E-2</v>
      </c>
      <c r="N16" s="46">
        <v>5.1743612828498726E-4</v>
      </c>
      <c r="O16" s="46">
        <v>0.20224030812596591</v>
      </c>
      <c r="P16" s="46">
        <v>0.18577156108393159</v>
      </c>
      <c r="Q16" s="46">
        <v>0.21684894945341249</v>
      </c>
      <c r="R16" s="46">
        <v>0.20091820453132025</v>
      </c>
      <c r="S16" s="46">
        <v>0.21115821504482141</v>
      </c>
      <c r="T16" s="46">
        <v>0.21432404635691801</v>
      </c>
      <c r="U16" s="46">
        <v>0.20946103708123776</v>
      </c>
      <c r="V16" s="46">
        <v>0.22667489995401413</v>
      </c>
      <c r="W16" s="46">
        <v>0.19872719969006652</v>
      </c>
      <c r="X16" s="46">
        <v>0.21940096569045661</v>
      </c>
      <c r="Y16" s="46">
        <v>0.19288636969427064</v>
      </c>
      <c r="Z16" s="46">
        <v>0.20143592394283161</v>
      </c>
      <c r="AA16" s="46"/>
      <c r="AB16" s="46">
        <v>0.15820914094548835</v>
      </c>
      <c r="AC16" s="46">
        <v>0.13925475670373497</v>
      </c>
      <c r="AD16" s="46">
        <v>0.14178496722053802</v>
      </c>
      <c r="AE16" s="46">
        <v>0.14546520847780869</v>
      </c>
      <c r="AF16" s="46">
        <v>0.1494859260251708</v>
      </c>
      <c r="AG16" s="46">
        <v>0.1396009408503959</v>
      </c>
      <c r="AH16" s="46">
        <v>0.15990622795665918</v>
      </c>
      <c r="AI16" s="46">
        <v>0.14505078189927448</v>
      </c>
      <c r="AJ16" s="46">
        <v>0.15548721462664003</v>
      </c>
      <c r="AK16" s="46">
        <v>0.1421241613408209</v>
      </c>
      <c r="AL16" s="46">
        <v>0.15316636637865069</v>
      </c>
      <c r="AM16" s="41">
        <v>0.15769562490747513</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626</v>
      </c>
      <c r="B17" s="21"/>
      <c r="C17" s="46">
        <v>2.0700557642921993</v>
      </c>
      <c r="D17" s="46">
        <v>3.0457967175070952</v>
      </c>
      <c r="E17" s="46">
        <v>0.60915934350141909</v>
      </c>
      <c r="F17" s="46">
        <v>3.6549560610085141</v>
      </c>
      <c r="G17" s="46">
        <v>3.8663902162417552</v>
      </c>
      <c r="H17" s="46">
        <v>1.3776432812127362</v>
      </c>
      <c r="I17" s="46">
        <v>15466.933619240974</v>
      </c>
      <c r="J17" s="46">
        <v>82.459540116123634</v>
      </c>
      <c r="K17" s="46">
        <v>126.76070041168727</v>
      </c>
      <c r="L17" s="82">
        <v>0.35631253033529708</v>
      </c>
      <c r="M17" s="46">
        <v>1.9665715857931337E-2</v>
      </c>
      <c r="N17" s="46">
        <v>3.8914226802586662E-4</v>
      </c>
      <c r="O17" s="46">
        <v>0.12980312411948441</v>
      </c>
      <c r="P17" s="46">
        <v>0.11671406448654861</v>
      </c>
      <c r="Q17" s="46">
        <v>0.13430788390476442</v>
      </c>
      <c r="R17" s="46">
        <v>0.12494943965265588</v>
      </c>
      <c r="S17" s="46">
        <v>0.12756597763717467</v>
      </c>
      <c r="T17" s="46">
        <v>0.12627304983397439</v>
      </c>
      <c r="U17" s="46">
        <v>0.11996155284492968</v>
      </c>
      <c r="V17" s="46">
        <v>0.12499538266535888</v>
      </c>
      <c r="W17" s="46">
        <v>0.11678564232549733</v>
      </c>
      <c r="X17" s="46">
        <v>0.13315782382761446</v>
      </c>
      <c r="Y17" s="46">
        <v>0.11783743441789733</v>
      </c>
      <c r="Z17" s="46">
        <v>0.12829416161302498</v>
      </c>
      <c r="AA17" s="46"/>
      <c r="AB17" s="46">
        <v>5.5109172715206087E-2</v>
      </c>
      <c r="AC17" s="46">
        <v>4.7348183714558595E-2</v>
      </c>
      <c r="AD17" s="46">
        <v>4.5416876626882763E-2</v>
      </c>
      <c r="AE17" s="46">
        <v>4.7422791019918822E-2</v>
      </c>
      <c r="AF17" s="46">
        <v>4.6528116299346146E-2</v>
      </c>
      <c r="AG17" s="46">
        <v>4.0827131768048017E-2</v>
      </c>
      <c r="AH17" s="46">
        <v>4.7936242471776656E-2</v>
      </c>
      <c r="AI17" s="46">
        <v>3.9312567574279991E-2</v>
      </c>
      <c r="AJ17" s="46">
        <v>4.839803495888037E-2</v>
      </c>
      <c r="AK17" s="46">
        <v>4.346898513244879E-2</v>
      </c>
      <c r="AL17" s="46">
        <v>5.215384974150139E-2</v>
      </c>
      <c r="AM17" s="41">
        <v>5.5488274940426588E-2</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631</v>
      </c>
      <c r="B18" s="21"/>
      <c r="C18" s="46">
        <v>2.1318683281564486</v>
      </c>
      <c r="D18" s="46">
        <v>3.1412987261509815</v>
      </c>
      <c r="E18" s="46">
        <v>0.62825974523019634</v>
      </c>
      <c r="F18" s="46">
        <v>3.7695584713811776</v>
      </c>
      <c r="G18" s="46">
        <v>3.9876222176191733</v>
      </c>
      <c r="H18" s="46">
        <v>1.4187801746100166</v>
      </c>
      <c r="I18" s="46">
        <v>15489.386362737796</v>
      </c>
      <c r="J18" s="46">
        <v>82.594737222955374</v>
      </c>
      <c r="K18" s="46">
        <v>126.96020778280374</v>
      </c>
      <c r="L18" s="82">
        <v>0.3557960351261924</v>
      </c>
      <c r="M18" s="46">
        <v>2.0252940771565548E-2</v>
      </c>
      <c r="N18" s="46">
        <v>4.0076218750318185E-4</v>
      </c>
      <c r="O18" s="46">
        <v>0.13367908922043331</v>
      </c>
      <c r="P18" s="46">
        <v>0.12019918584867657</v>
      </c>
      <c r="Q18" s="46">
        <v>0.13831836265347291</v>
      </c>
      <c r="R18" s="46">
        <v>0.12868047209707542</v>
      </c>
      <c r="S18" s="46">
        <v>0.13137514078901824</v>
      </c>
      <c r="T18" s="46">
        <v>0.13004360572518964</v>
      </c>
      <c r="U18" s="46">
        <v>0.12354364530562099</v>
      </c>
      <c r="V18" s="46">
        <v>0.1287277869836457</v>
      </c>
      <c r="W18" s="46">
        <v>0.12027290102605723</v>
      </c>
      <c r="X18" s="46">
        <v>0.13713396139421918</v>
      </c>
      <c r="Y18" s="46">
        <v>0.12135609998536626</v>
      </c>
      <c r="Z18" s="46">
        <v>0.13212506858418424</v>
      </c>
      <c r="AA18" s="46"/>
      <c r="AB18" s="46">
        <v>5.6754751214454557E-2</v>
      </c>
      <c r="AC18" s="46">
        <v>4.8762016462544036E-2</v>
      </c>
      <c r="AD18" s="46">
        <v>4.6773039893322009E-2</v>
      </c>
      <c r="AE18" s="46">
        <v>4.8838851567225845E-2</v>
      </c>
      <c r="AF18" s="46">
        <v>4.7917461557501505E-2</v>
      </c>
      <c r="AG18" s="46">
        <v>4.2046243703744816E-2</v>
      </c>
      <c r="AH18" s="46">
        <v>4.9367634852750489E-2</v>
      </c>
      <c r="AI18" s="46">
        <v>4.0486454111913268E-2</v>
      </c>
      <c r="AJ18" s="46">
        <v>4.9843216619396093E-2</v>
      </c>
      <c r="AK18" s="46">
        <v>4.4766983701358024E-2</v>
      </c>
      <c r="AL18" s="46">
        <v>5.3711181299192674E-2</v>
      </c>
      <c r="AM18" s="41">
        <v>5.7145173560085215E-2</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633</v>
      </c>
      <c r="B19" s="21"/>
      <c r="C19" s="46">
        <v>2.1526094007652294</v>
      </c>
      <c r="D19" s="46">
        <v>3.2982336964394503</v>
      </c>
      <c r="E19" s="46">
        <v>0.65964673928789008</v>
      </c>
      <c r="F19" s="46">
        <v>3.9578804357273403</v>
      </c>
      <c r="G19" s="46">
        <v>4.1868383472518023</v>
      </c>
      <c r="H19" s="46">
        <v>1.4325835705462628</v>
      </c>
      <c r="I19" s="46">
        <v>16106.513613034638</v>
      </c>
      <c r="J19" s="46">
        <v>86.310711566980871</v>
      </c>
      <c r="K19" s="46">
        <v>132.44378868099139</v>
      </c>
      <c r="L19" s="82">
        <v>0.34216357349611931</v>
      </c>
      <c r="M19" s="46">
        <v>2.0449982825962842E-2</v>
      </c>
      <c r="N19" s="46">
        <v>4.0466122644478735E-4</v>
      </c>
      <c r="O19" s="46">
        <v>0.13497966095799199</v>
      </c>
      <c r="P19" s="46">
        <v>0.12136861081187758</v>
      </c>
      <c r="Q19" s="46">
        <v>0.13966407015568261</v>
      </c>
      <c r="R19" s="46">
        <v>0.12993241199404162</v>
      </c>
      <c r="S19" s="46">
        <v>0.1326532972765018</v>
      </c>
      <c r="T19" s="46">
        <v>0.13130880762956162</v>
      </c>
      <c r="U19" s="46">
        <v>0.12474560871198824</v>
      </c>
      <c r="V19" s="46">
        <v>0.12998018720993187</v>
      </c>
      <c r="W19" s="46">
        <v>0.12144304316856347</v>
      </c>
      <c r="X19" s="46">
        <v>0.13846814578677352</v>
      </c>
      <c r="Y19" s="46">
        <v>0.12253678063438721</v>
      </c>
      <c r="Z19" s="46">
        <v>0.13341052116338484</v>
      </c>
      <c r="AA19" s="46"/>
      <c r="AB19" s="46">
        <v>5.7306921533927455E-2</v>
      </c>
      <c r="AC19" s="46">
        <v>4.9236424994554454E-2</v>
      </c>
      <c r="AD19" s="46">
        <v>4.7228097555067815E-2</v>
      </c>
      <c r="AE19" s="46">
        <v>4.9314007632498075E-2</v>
      </c>
      <c r="AF19" s="46">
        <v>4.8383653365065935E-2</v>
      </c>
      <c r="AG19" s="46">
        <v>4.2455314086782971E-2</v>
      </c>
      <c r="AH19" s="46">
        <v>4.9847935481772049E-2</v>
      </c>
      <c r="AI19" s="46">
        <v>4.0880349210084474E-2</v>
      </c>
      <c r="AJ19" s="46">
        <v>5.0328144211454318E-2</v>
      </c>
      <c r="AK19" s="46">
        <v>4.5202524324182945E-2</v>
      </c>
      <c r="AL19" s="46">
        <v>5.4233740547583648E-2</v>
      </c>
      <c r="AM19" s="41">
        <v>5.7701142321568755E-2</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634</v>
      </c>
      <c r="B20" s="21"/>
      <c r="C20" s="46">
        <v>2.1657229321108806</v>
      </c>
      <c r="D20" s="46">
        <v>3.3974557420358553</v>
      </c>
      <c r="E20" s="46">
        <v>0.67949114840717106</v>
      </c>
      <c r="F20" s="46">
        <v>4.0769468904430264</v>
      </c>
      <c r="G20" s="46">
        <v>4.3127926317660448</v>
      </c>
      <c r="H20" s="46">
        <v>1.441310759766445</v>
      </c>
      <c r="I20" s="46">
        <v>16490.592693438972</v>
      </c>
      <c r="J20" s="46">
        <v>88.623408029781501</v>
      </c>
      <c r="K20" s="46">
        <v>135.85658354248162</v>
      </c>
      <c r="L20" s="82">
        <v>0.33419431046844533</v>
      </c>
      <c r="M20" s="46">
        <v>2.0574562552647568E-2</v>
      </c>
      <c r="N20" s="46">
        <v>4.0712639159526333E-4</v>
      </c>
      <c r="O20" s="46">
        <v>0.1358019466984374</v>
      </c>
      <c r="P20" s="46">
        <v>0.12210797907891847</v>
      </c>
      <c r="Q20" s="46">
        <v>0.14051489295762556</v>
      </c>
      <c r="R20" s="46">
        <v>0.13072395028096642</v>
      </c>
      <c r="S20" s="46">
        <v>0.13346141098785186</v>
      </c>
      <c r="T20" s="46">
        <v>0.13210873081311653</v>
      </c>
      <c r="U20" s="46">
        <v>0.12550554939119157</v>
      </c>
      <c r="V20" s="46">
        <v>0.13077201653980713</v>
      </c>
      <c r="W20" s="46">
        <v>0.12218286487181169</v>
      </c>
      <c r="X20" s="46">
        <v>0.13931168310919886</v>
      </c>
      <c r="Y20" s="46">
        <v>0.12328326530237807</v>
      </c>
      <c r="Z20" s="46">
        <v>0.13422324782456815</v>
      </c>
      <c r="AA20" s="46"/>
      <c r="AB20" s="46">
        <v>5.7656030903974247E-2</v>
      </c>
      <c r="AC20" s="46">
        <v>4.9536369518760462E-2</v>
      </c>
      <c r="AD20" s="46">
        <v>4.7515807502568598E-2</v>
      </c>
      <c r="AE20" s="46">
        <v>4.9614424784183174E-2</v>
      </c>
      <c r="AF20" s="46">
        <v>4.8678402869920083E-2</v>
      </c>
      <c r="AG20" s="46">
        <v>4.2713948603508856E-2</v>
      </c>
      <c r="AH20" s="46">
        <v>5.015160528095803E-2</v>
      </c>
      <c r="AI20" s="46">
        <v>4.1129389161594976E-2</v>
      </c>
      <c r="AJ20" s="46">
        <v>5.0634739405385341E-2</v>
      </c>
      <c r="AK20" s="46">
        <v>4.5477894634940216E-2</v>
      </c>
      <c r="AL20" s="46">
        <v>5.4564128334801267E-2</v>
      </c>
      <c r="AM20" s="41">
        <v>5.8052653254413701E-2</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632</v>
      </c>
      <c r="B21" s="21"/>
      <c r="C21" s="46">
        <v>1.9865485035623203</v>
      </c>
      <c r="D21" s="46">
        <v>3.0810808410487938</v>
      </c>
      <c r="E21" s="46">
        <v>0.61621616820975877</v>
      </c>
      <c r="F21" s="46">
        <v>3.6972970092585524</v>
      </c>
      <c r="G21" s="46">
        <v>3.911180529812631</v>
      </c>
      <c r="H21" s="46">
        <v>1.2051873434210838</v>
      </c>
      <c r="I21" s="46">
        <v>16303.81626374866</v>
      </c>
      <c r="J21" s="46">
        <v>92.94330401569313</v>
      </c>
      <c r="K21" s="46">
        <v>139.6415051918608</v>
      </c>
      <c r="L21" s="82">
        <v>0.30813902202535753</v>
      </c>
      <c r="M21" s="46">
        <v>1.8872256637991278E-2</v>
      </c>
      <c r="N21" s="46">
        <v>1.8294418847837217E-4</v>
      </c>
      <c r="O21" s="46">
        <v>0.14893411326541317</v>
      </c>
      <c r="P21" s="46">
        <v>0.13662031203623395</v>
      </c>
      <c r="Q21" s="46">
        <v>0.15036212751143344</v>
      </c>
      <c r="R21" s="46">
        <v>0.1429315743556068</v>
      </c>
      <c r="S21" s="46">
        <v>0.14624966694565211</v>
      </c>
      <c r="T21" s="46">
        <v>0.1400073474584472</v>
      </c>
      <c r="U21" s="46">
        <v>0.12387706062225042</v>
      </c>
      <c r="V21" s="46">
        <v>0.14577582868153338</v>
      </c>
      <c r="W21" s="46">
        <v>0.15035768146748865</v>
      </c>
      <c r="X21" s="46">
        <v>0.15350337852680546</v>
      </c>
      <c r="Y21" s="46">
        <v>0.12854713082265706</v>
      </c>
      <c r="Z21" s="46">
        <v>0.13230501708708894</v>
      </c>
      <c r="AA21" s="46"/>
      <c r="AB21" s="46">
        <v>4.2638461781822082E-2</v>
      </c>
      <c r="AC21" s="46">
        <v>3.1490949932625335E-2</v>
      </c>
      <c r="AD21" s="46">
        <v>2.5835466975276247E-2</v>
      </c>
      <c r="AE21" s="46">
        <v>2.0865108029789501E-2</v>
      </c>
      <c r="AF21" s="46">
        <v>1.7977148447289492E-2</v>
      </c>
      <c r="AG21" s="46">
        <v>1.5722552674748393E-2</v>
      </c>
      <c r="AH21" s="46">
        <v>1.5411648431982714E-2</v>
      </c>
      <c r="AI21" s="46">
        <v>1.6122217547264294E-2</v>
      </c>
      <c r="AJ21" s="46">
        <v>2.074376209920379E-2</v>
      </c>
      <c r="AK21" s="46">
        <v>1.5890554603415208E-2</v>
      </c>
      <c r="AL21" s="46">
        <v>2.5845941843852249E-2</v>
      </c>
      <c r="AM21" s="41">
        <v>3.8533452414440256E-2</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c r="B22" s="2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EA184"/>
  <sheetViews>
    <sheetView topLeftCell="A32" zoomScaleNormal="100" workbookViewId="0">
      <selection activeCell="A46" sqref="A46:EA184"/>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VRF</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99"/>
      <c r="B4" s="103" t="s">
        <v>305</v>
      </c>
      <c r="C4" s="104">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439" t="s">
        <v>17</v>
      </c>
      <c r="J6" s="440"/>
      <c r="K6" s="440"/>
      <c r="L6" s="440"/>
      <c r="M6" s="440"/>
      <c r="N6" s="441"/>
      <c r="O6" s="442" t="s">
        <v>18</v>
      </c>
      <c r="P6" s="443"/>
      <c r="Q6" s="29" t="s">
        <v>19</v>
      </c>
      <c r="R6" s="444" t="s">
        <v>20</v>
      </c>
      <c r="S6" s="444"/>
      <c r="T6" s="444"/>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MMap!A47</f>
        <v>VRF-Retro-Large Off</v>
      </c>
      <c r="B8" s="47" t="str">
        <f>MMap!D47</f>
        <v>VRF-Retro-Large Off-ElecHt</v>
      </c>
      <c r="C8" s="47">
        <f>MMap!T47</f>
        <v>1.2424318916594139</v>
      </c>
      <c r="D8" s="47">
        <f>MMap!K11</f>
        <v>20</v>
      </c>
      <c r="E8" s="47">
        <f>MMap!U47</f>
        <v>0.89017872137673959</v>
      </c>
      <c r="F8" s="47"/>
      <c r="G8" s="150" t="s">
        <v>593</v>
      </c>
      <c r="H8" s="47"/>
      <c r="I8" s="47"/>
      <c r="J8" s="47"/>
      <c r="K8" s="47"/>
      <c r="L8" s="47"/>
      <c r="M8" s="47"/>
      <c r="N8" s="47"/>
      <c r="O8" s="47"/>
      <c r="P8" s="47"/>
      <c r="Q8" s="47" t="s">
        <v>483</v>
      </c>
      <c r="R8" s="47"/>
      <c r="S8" s="47"/>
      <c r="T8" s="47"/>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MMap!A48</f>
        <v>VRF-Retro-Medium Off</v>
      </c>
      <c r="B9" s="47" t="str">
        <f>MMap!D48</f>
        <v>VRF-Retro-Medium Off-ElecHt</v>
      </c>
      <c r="C9" s="47">
        <f>MMap!T48</f>
        <v>0.71452142464731949</v>
      </c>
      <c r="D9" s="47">
        <f>MMap!K12</f>
        <v>20</v>
      </c>
      <c r="E9" s="47">
        <f>MMap!U48</f>
        <v>0.58536189151917439</v>
      </c>
      <c r="F9" s="47"/>
      <c r="G9" s="150" t="s">
        <v>593</v>
      </c>
      <c r="Q9" s="47" t="s">
        <v>483</v>
      </c>
    </row>
    <row r="10" spans="1:105">
      <c r="A10" s="21" t="str">
        <f>MMap!A49</f>
        <v>VRF-Retro-Small Off</v>
      </c>
      <c r="B10" s="47" t="str">
        <f>MMap!D49</f>
        <v>VRF-Retro-Small Off-ElecHt</v>
      </c>
      <c r="C10" s="47">
        <f>MMap!T49</f>
        <v>1.8177326502084457</v>
      </c>
      <c r="D10" s="47">
        <f>MMap!K13</f>
        <v>20</v>
      </c>
      <c r="E10" s="47">
        <f>MMap!U49</f>
        <v>0.81044265367616342</v>
      </c>
      <c r="F10" s="47"/>
      <c r="G10" s="150" t="s">
        <v>593</v>
      </c>
      <c r="Q10" s="47" t="s">
        <v>483</v>
      </c>
    </row>
    <row r="11" spans="1:105">
      <c r="A11" s="21" t="str">
        <f>MMap!A50</f>
        <v>VRF-Retro-Xlarge Ret</v>
      </c>
      <c r="B11" s="47" t="str">
        <f>MMap!D50</f>
        <v>VRF-Retro-Xlarge Ret-ElecHt</v>
      </c>
      <c r="C11" s="47">
        <f>MMap!T50</f>
        <v>0.15413201958362302</v>
      </c>
      <c r="D11" s="47">
        <f>MMap!K14</f>
        <v>20</v>
      </c>
      <c r="E11" s="47">
        <f>MMap!U50</f>
        <v>0.16322833084611529</v>
      </c>
      <c r="F11" s="47"/>
      <c r="G11" s="150" t="s">
        <v>593</v>
      </c>
      <c r="Q11" s="47" t="s">
        <v>483</v>
      </c>
    </row>
    <row r="12" spans="1:105">
      <c r="A12" s="21" t="str">
        <f>MMap!A51</f>
        <v>VRF-Retro-Large Ret</v>
      </c>
      <c r="B12" s="47" t="str">
        <f>MMap!D51</f>
        <v>VRF-Retro-Large Ret-ElecHt</v>
      </c>
      <c r="C12" s="47">
        <f>MMap!T51</f>
        <v>3.0808754095759582E-2</v>
      </c>
      <c r="D12" s="47">
        <f>MMap!K15</f>
        <v>20</v>
      </c>
      <c r="E12" s="47">
        <f>MMap!U51</f>
        <v>3.2626974720011956E-2</v>
      </c>
      <c r="F12" s="47"/>
      <c r="G12" s="150" t="s">
        <v>593</v>
      </c>
      <c r="Q12" s="47" t="s">
        <v>483</v>
      </c>
    </row>
    <row r="13" spans="1:105">
      <c r="A13" s="21" t="str">
        <f>MMap!A52</f>
        <v>VRF-Retro-Medium Ret</v>
      </c>
      <c r="B13" s="47" t="str">
        <f>MMap!D52</f>
        <v>VRF-Retro-Medium Ret-ElecHt</v>
      </c>
      <c r="C13" s="47">
        <f>MMap!T52</f>
        <v>0.34918678678664883</v>
      </c>
      <c r="D13" s="47">
        <f>MMap!K16</f>
        <v>20</v>
      </c>
      <c r="E13" s="47">
        <f>MMap!U52</f>
        <v>0.369794521051998</v>
      </c>
      <c r="F13" s="47"/>
      <c r="G13" s="150" t="s">
        <v>593</v>
      </c>
      <c r="Q13" s="47" t="s">
        <v>483</v>
      </c>
    </row>
    <row r="14" spans="1:105">
      <c r="A14" s="21" t="str">
        <f>MMap!A53</f>
        <v>VRF-Retro-Small Ret</v>
      </c>
      <c r="B14" s="47" t="str">
        <f>MMap!D53</f>
        <v>VRF-Retro-Small Ret-ElecHt</v>
      </c>
      <c r="C14" s="47">
        <f>MMap!T53</f>
        <v>0.79483546716171205</v>
      </c>
      <c r="D14" s="47">
        <f>MMap!K17</f>
        <v>20</v>
      </c>
      <c r="E14" s="47">
        <f>MMap!U53</f>
        <v>0.84174376584814303</v>
      </c>
      <c r="F14" s="47"/>
      <c r="G14" s="150" t="s">
        <v>593</v>
      </c>
      <c r="Q14" s="47" t="s">
        <v>483</v>
      </c>
    </row>
    <row r="15" spans="1:105" ht="15">
      <c r="A15" s="21" t="str">
        <f>MMap!A54</f>
        <v>VRF-Retro-School K-12</v>
      </c>
      <c r="B15" s="47" t="str">
        <f>MMap!D54</f>
        <v>VRF-Retro-School K-12-ElecHt</v>
      </c>
      <c r="C15" s="47">
        <f>MMap!T54</f>
        <v>0.16666175404647182</v>
      </c>
      <c r="D15" s="47">
        <f>MMap!K18</f>
        <v>20</v>
      </c>
      <c r="E15" s="47">
        <f>MMap!U54</f>
        <v>0.1797786971518654</v>
      </c>
      <c r="F15" s="47"/>
      <c r="G15" s="426" t="s">
        <v>787</v>
      </c>
      <c r="Q15" s="47" t="s">
        <v>483</v>
      </c>
    </row>
    <row r="16" spans="1:105">
      <c r="A16" s="21" t="str">
        <f>MMap!A55</f>
        <v>VRF-Retro-University</v>
      </c>
      <c r="B16" s="47" t="str">
        <f>MMap!D55</f>
        <v>VRF-Retro-University-ElecHt</v>
      </c>
      <c r="C16" s="47">
        <f>MMap!T55</f>
        <v>0.29399999999999998</v>
      </c>
      <c r="D16" s="47">
        <f>MMap!K19</f>
        <v>20</v>
      </c>
      <c r="E16" s="47">
        <f>MMap!U55</f>
        <v>0.30800191525352644</v>
      </c>
      <c r="F16" s="47"/>
      <c r="G16" s="150" t="s">
        <v>593</v>
      </c>
      <c r="Q16" s="47" t="s">
        <v>483</v>
      </c>
    </row>
    <row r="17" spans="1:17">
      <c r="A17" s="21" t="str">
        <f>MMap!A56</f>
        <v>VRF-Retro-Warehouse</v>
      </c>
      <c r="B17" s="47" t="str">
        <f>MMap!D56</f>
        <v>VRF-Retro-Warehouse-ElecHt</v>
      </c>
      <c r="C17" s="47">
        <f>MMap!T56</f>
        <v>2.5666792467800532E-2</v>
      </c>
      <c r="D17" s="47">
        <f>MMap!K20</f>
        <v>20</v>
      </c>
      <c r="E17" s="47">
        <f>MMap!U56</f>
        <v>1.9690296641274179E-2</v>
      </c>
      <c r="F17" s="47"/>
      <c r="G17" s="150" t="s">
        <v>593</v>
      </c>
      <c r="Q17" s="47" t="s">
        <v>483</v>
      </c>
    </row>
    <row r="18" spans="1:17">
      <c r="A18" s="21" t="str">
        <f>MMap!A57</f>
        <v>VRF-Retro-Supermarket</v>
      </c>
      <c r="B18" s="47" t="str">
        <f>MMap!D57</f>
        <v>VRF-Retro-Supermarket-ElecHt</v>
      </c>
      <c r="C18" s="47">
        <f>MMap!T57</f>
        <v>0.28966900829333347</v>
      </c>
      <c r="D18" s="47">
        <f>MMap!K21</f>
        <v>20</v>
      </c>
      <c r="E18" s="47">
        <f>MMap!U57</f>
        <v>0.2240183089626509</v>
      </c>
      <c r="F18" s="47"/>
      <c r="G18" s="150" t="s">
        <v>593</v>
      </c>
      <c r="Q18" s="47" t="s">
        <v>483</v>
      </c>
    </row>
    <row r="19" spans="1:17">
      <c r="A19" s="21" t="str">
        <f>MMap!A58</f>
        <v>VRF-Retro-MiniMart</v>
      </c>
      <c r="B19" s="47" t="str">
        <f>MMap!D58</f>
        <v>VRF-Retro-MiniMart-ElecHt</v>
      </c>
      <c r="C19" s="47">
        <f>MMap!T58</f>
        <v>7.3144581506743328E-2</v>
      </c>
      <c r="D19" s="47">
        <f>MMap!K22</f>
        <v>20</v>
      </c>
      <c r="E19" s="47">
        <f>MMap!U58</f>
        <v>5.6567064441800465E-2</v>
      </c>
      <c r="F19" s="47"/>
      <c r="G19" s="150" t="s">
        <v>593</v>
      </c>
      <c r="Q19" s="47" t="s">
        <v>483</v>
      </c>
    </row>
    <row r="20" spans="1:17">
      <c r="A20" s="21" t="str">
        <f>MMap!A59</f>
        <v>VRF-Retro-Restaurant</v>
      </c>
      <c r="B20" s="47" t="str">
        <f>MMap!D59</f>
        <v>VRF-Retro-Restaurant-ElecHt</v>
      </c>
      <c r="C20" s="47">
        <f>MMap!T59</f>
        <v>0.24361764438539857</v>
      </c>
      <c r="D20" s="47">
        <f>MMap!K23</f>
        <v>20</v>
      </c>
      <c r="E20" s="47">
        <f>MMap!U59</f>
        <v>0.17180760931273098</v>
      </c>
      <c r="F20" s="47"/>
      <c r="G20" s="150" t="s">
        <v>593</v>
      </c>
      <c r="Q20" s="47" t="s">
        <v>483</v>
      </c>
    </row>
    <row r="21" spans="1:17">
      <c r="A21" s="21" t="str">
        <f>MMap!A60</f>
        <v>VRF-Retro-Lodging</v>
      </c>
      <c r="B21" s="47" t="str">
        <f>MMap!D60</f>
        <v>VRF-Retro-Lodging-ElecHt</v>
      </c>
      <c r="C21" s="47">
        <f>MMap!T60</f>
        <v>2.4593153179890144</v>
      </c>
      <c r="D21" s="47">
        <f>MMap!K24</f>
        <v>20</v>
      </c>
      <c r="E21" s="47">
        <f>MMap!U60</f>
        <v>1.8990558749016722</v>
      </c>
      <c r="F21" s="47"/>
      <c r="G21" s="150" t="s">
        <v>593</v>
      </c>
      <c r="Q21" s="47" t="s">
        <v>483</v>
      </c>
    </row>
    <row r="22" spans="1:17" ht="15">
      <c r="A22" s="21" t="str">
        <f>MMap!A61</f>
        <v>VRF-Retro-Hospital</v>
      </c>
      <c r="B22" s="47" t="str">
        <f>MMap!D61</f>
        <v>VRF-Retro-Hospital-ElecHt</v>
      </c>
      <c r="C22" s="47">
        <f>MMap!T61</f>
        <v>0.42547770700636939</v>
      </c>
      <c r="D22" s="47">
        <f>MMap!K25</f>
        <v>20</v>
      </c>
      <c r="E22" s="47">
        <f>MMap!U61</f>
        <v>0.3816143729991191</v>
      </c>
      <c r="F22" s="47"/>
      <c r="G22" s="426" t="s">
        <v>788</v>
      </c>
      <c r="Q22" s="47" t="s">
        <v>483</v>
      </c>
    </row>
    <row r="23" spans="1:17" ht="15">
      <c r="A23" s="21" t="str">
        <f>MMap!A62</f>
        <v>VRF-Retro-Residential Care</v>
      </c>
      <c r="B23" s="47" t="str">
        <f>MMap!D62</f>
        <v>VRF-Retro-Residential Care-ElecHt</v>
      </c>
      <c r="C23" s="47">
        <f>MMap!T62</f>
        <v>1.9805987662871691</v>
      </c>
      <c r="D23" s="47">
        <f>MMap!K26</f>
        <v>20</v>
      </c>
      <c r="E23" s="47">
        <f>MMap!U62</f>
        <v>1.6211785266051828</v>
      </c>
      <c r="F23" s="47"/>
      <c r="G23" s="426" t="s">
        <v>788</v>
      </c>
      <c r="Q23" s="47" t="s">
        <v>483</v>
      </c>
    </row>
    <row r="24" spans="1:17">
      <c r="A24" s="21" t="str">
        <f>MMap!A63</f>
        <v>VRF-Retro-Assembly</v>
      </c>
      <c r="B24" s="47" t="str">
        <f>MMap!D63</f>
        <v>VRF-Retro-Assembly-ElecHt</v>
      </c>
      <c r="C24" s="47">
        <f>MMap!T63</f>
        <v>0.46873283129234572</v>
      </c>
      <c r="D24" s="47">
        <f>MMap!K27</f>
        <v>20</v>
      </c>
      <c r="E24" s="47">
        <f>MMap!U63</f>
        <v>0.32771992797593102</v>
      </c>
      <c r="F24" s="47"/>
      <c r="G24" s="150" t="s">
        <v>593</v>
      </c>
      <c r="Q24" s="47" t="s">
        <v>483</v>
      </c>
    </row>
    <row r="25" spans="1:17">
      <c r="A25" s="21" t="str">
        <f>MMap!A64</f>
        <v>VRF-Retro-Other</v>
      </c>
      <c r="B25" s="47" t="str">
        <f>MMap!D64</f>
        <v>VRF-Retro-Other-ElecHt</v>
      </c>
      <c r="C25" s="47">
        <f>MMap!T64</f>
        <v>0.96840257575698818</v>
      </c>
      <c r="D25" s="47">
        <f>MMap!K28</f>
        <v>20</v>
      </c>
      <c r="E25" s="47">
        <f>MMap!U64</f>
        <v>0.52174026777543847</v>
      </c>
      <c r="F25" s="47"/>
      <c r="G25" s="150" t="s">
        <v>593</v>
      </c>
      <c r="Q25" s="47" t="s">
        <v>483</v>
      </c>
    </row>
    <row r="26" spans="1:17">
      <c r="A26" s="21" t="str">
        <f>MMap!A65</f>
        <v>VRF-Retro-Large Off</v>
      </c>
      <c r="B26" s="47" t="str">
        <f>MMap!D65</f>
        <v>VRF-Retro-Large Off-GasHt</v>
      </c>
      <c r="C26" s="47">
        <f>MMap!T65</f>
        <v>2.4659044641132382</v>
      </c>
      <c r="D26" s="47">
        <f>MMap!K29</f>
        <v>20</v>
      </c>
      <c r="E26" s="47">
        <f>MMap!U65</f>
        <v>2.5520060982628561</v>
      </c>
      <c r="F26" s="47"/>
      <c r="G26" s="150" t="s">
        <v>593</v>
      </c>
      <c r="Q26" s="47" t="s">
        <v>483</v>
      </c>
    </row>
    <row r="27" spans="1:17">
      <c r="A27" s="21" t="str">
        <f>MMap!A66</f>
        <v>VRF-Retro-Medium Off</v>
      </c>
      <c r="B27" s="47" t="str">
        <f>MMap!D66</f>
        <v>VRF-Retro-Medium Off-GasHt</v>
      </c>
      <c r="C27" s="47">
        <f>MMap!T66</f>
        <v>1.5255101628922039</v>
      </c>
      <c r="D27" s="47">
        <f>MMap!K30</f>
        <v>20</v>
      </c>
      <c r="E27" s="47">
        <f>MMap!U66</f>
        <v>1.5114537876898932</v>
      </c>
      <c r="F27" s="47"/>
      <c r="G27" s="150" t="s">
        <v>593</v>
      </c>
      <c r="Q27" s="47" t="s">
        <v>483</v>
      </c>
    </row>
    <row r="28" spans="1:17">
      <c r="A28" s="21" t="str">
        <f>MMap!A67</f>
        <v>VRF-Retro-Small Off</v>
      </c>
      <c r="B28" s="47" t="str">
        <f>MMap!D67</f>
        <v>VRF-Retro-Small Off-GasHt</v>
      </c>
      <c r="C28" s="47">
        <f>MMap!T67</f>
        <v>1.4946910152804733</v>
      </c>
      <c r="D28" s="47">
        <f>MMap!K31</f>
        <v>20</v>
      </c>
      <c r="E28" s="47">
        <f>MMap!U67</f>
        <v>0.96259709926978987</v>
      </c>
      <c r="F28" s="47"/>
      <c r="G28" s="150" t="s">
        <v>593</v>
      </c>
      <c r="Q28" s="47" t="s">
        <v>483</v>
      </c>
    </row>
    <row r="29" spans="1:17">
      <c r="A29" s="21" t="str">
        <f>MMap!A68</f>
        <v>VRF-Retro-Xlarge Ret</v>
      </c>
      <c r="B29" s="47" t="str">
        <f>MMap!D68</f>
        <v>VRF-Retro-Xlarge Ret-GasHt</v>
      </c>
      <c r="C29" s="47">
        <f>MMap!T68</f>
        <v>1.8486766860511361</v>
      </c>
      <c r="D29" s="47">
        <f>MMap!K32</f>
        <v>20</v>
      </c>
      <c r="E29" s="47">
        <f>MMap!U68</f>
        <v>3.1350053655933352</v>
      </c>
      <c r="F29" s="47"/>
      <c r="G29" s="150" t="s">
        <v>593</v>
      </c>
      <c r="Q29" s="47" t="s">
        <v>483</v>
      </c>
    </row>
    <row r="30" spans="1:17">
      <c r="A30" s="21" t="str">
        <f>MMap!A69</f>
        <v>VRF-Retro-Large Ret</v>
      </c>
      <c r="B30" s="47" t="str">
        <f>MMap!D69</f>
        <v>VRF-Retro-Large Ret-GasHt</v>
      </c>
      <c r="C30" s="47">
        <f>MMap!T69</f>
        <v>1.9842009085409287</v>
      </c>
      <c r="D30" s="47">
        <f>MMap!K33</f>
        <v>20</v>
      </c>
      <c r="E30" s="47">
        <f>MMap!U69</f>
        <v>3.3648287673158435</v>
      </c>
      <c r="F30" s="47"/>
      <c r="G30" s="150" t="s">
        <v>593</v>
      </c>
      <c r="Q30" s="47" t="s">
        <v>483</v>
      </c>
    </row>
    <row r="31" spans="1:17">
      <c r="A31" s="21" t="str">
        <f>MMap!A70</f>
        <v>VRF-Retro-Medium Ret</v>
      </c>
      <c r="B31" s="47" t="str">
        <f>MMap!D70</f>
        <v>VRF-Retro-Medium Ret-GasHt</v>
      </c>
      <c r="C31" s="47">
        <f>MMap!T70</f>
        <v>1.6343242233301487</v>
      </c>
      <c r="D31" s="47">
        <f>MMap!K34</f>
        <v>20</v>
      </c>
      <c r="E31" s="47">
        <f>MMap!U70</f>
        <v>2.7715042050989833</v>
      </c>
      <c r="F31" s="47"/>
      <c r="G31" s="150" t="s">
        <v>593</v>
      </c>
      <c r="Q31" s="47" t="s">
        <v>483</v>
      </c>
    </row>
    <row r="32" spans="1:17">
      <c r="A32" s="21" t="str">
        <f>MMap!A71</f>
        <v>VRF-Retro-Small Ret</v>
      </c>
      <c r="B32" s="47" t="str">
        <f>MMap!D71</f>
        <v>VRF-Retro-Small Ret-GasHt</v>
      </c>
      <c r="C32" s="47">
        <f>MMap!T71</f>
        <v>1.1445854001445395</v>
      </c>
      <c r="D32" s="47">
        <f>MMap!K35</f>
        <v>20</v>
      </c>
      <c r="E32" s="47">
        <f>MMap!U71</f>
        <v>1.9409999584609194</v>
      </c>
      <c r="F32" s="47"/>
      <c r="G32" s="150" t="s">
        <v>593</v>
      </c>
      <c r="Q32" s="47" t="s">
        <v>483</v>
      </c>
    </row>
    <row r="33" spans="1:131" ht="15">
      <c r="A33" s="21" t="str">
        <f>MMap!A72</f>
        <v>VRF-Retro-School K-12</v>
      </c>
      <c r="B33" s="47" t="str">
        <f>MMap!D72</f>
        <v>VRF-Retro-School K-12-GasHt</v>
      </c>
      <c r="C33" s="47">
        <f>MMap!T72</f>
        <v>1.6796392892495311</v>
      </c>
      <c r="D33" s="47">
        <f>MMap!K36</f>
        <v>20</v>
      </c>
      <c r="E33" s="47">
        <f>MMap!U72</f>
        <v>2.9013021438969284</v>
      </c>
      <c r="F33" s="47"/>
      <c r="G33" s="426" t="s">
        <v>787</v>
      </c>
      <c r="Q33" s="47" t="s">
        <v>483</v>
      </c>
    </row>
    <row r="34" spans="1:131">
      <c r="A34" s="21" t="str">
        <f>MMap!A73</f>
        <v>VRF-Retro-University</v>
      </c>
      <c r="B34" s="47" t="str">
        <f>MMap!D73</f>
        <v>VRF-Retro-University-GasHt</v>
      </c>
      <c r="C34" s="47">
        <f>MMap!T73</f>
        <v>1.6320000000000001</v>
      </c>
      <c r="D34" s="47">
        <f>MMap!K37</f>
        <v>20</v>
      </c>
      <c r="E34" s="47">
        <f>MMap!U73</f>
        <v>2.737794802253569</v>
      </c>
      <c r="F34" s="47"/>
      <c r="G34" s="150" t="s">
        <v>593</v>
      </c>
      <c r="Q34" s="47" t="s">
        <v>483</v>
      </c>
    </row>
    <row r="35" spans="1:131">
      <c r="A35" s="21" t="str">
        <f>MMap!A74</f>
        <v>VRF-Retro-Warehouse</v>
      </c>
      <c r="B35" s="47" t="str">
        <f>MMap!D74</f>
        <v>VRF-Retro-Warehouse-GasHt</v>
      </c>
      <c r="C35" s="47">
        <f>MMap!T74</f>
        <v>2.7496310865239426</v>
      </c>
      <c r="D35" s="47">
        <f>MMap!K38</f>
        <v>20</v>
      </c>
      <c r="E35" s="47">
        <f>MMap!U74</f>
        <v>3.3777674215345277</v>
      </c>
      <c r="F35" s="47"/>
      <c r="G35" s="150" t="s">
        <v>593</v>
      </c>
      <c r="Q35" s="47" t="s">
        <v>483</v>
      </c>
    </row>
    <row r="36" spans="1:131">
      <c r="A36" s="21" t="str">
        <f>MMap!A75</f>
        <v>VRF-Retro-Supermarket</v>
      </c>
      <c r="B36" s="47" t="str">
        <f>MMap!D75</f>
        <v>VRF-Retro-Supermarket-GasHt</v>
      </c>
      <c r="C36" s="47">
        <f>MMap!T75</f>
        <v>2.799654008412173</v>
      </c>
      <c r="D36" s="47">
        <f>MMap!K39</f>
        <v>20</v>
      </c>
      <c r="E36" s="47">
        <f>MMap!U75</f>
        <v>2.9829742177326755</v>
      </c>
      <c r="F36" s="47"/>
      <c r="G36" s="150" t="s">
        <v>593</v>
      </c>
      <c r="Q36" s="47" t="s">
        <v>483</v>
      </c>
    </row>
    <row r="37" spans="1:131">
      <c r="A37" s="21" t="str">
        <f>MMap!A76</f>
        <v>VRF-Retro-MiniMart</v>
      </c>
      <c r="B37" s="47" t="str">
        <f>MMap!D76</f>
        <v>VRF-Retro-MiniMart-GasHt</v>
      </c>
      <c r="C37" s="47">
        <f>MMap!T76</f>
        <v>5.1635785174249342</v>
      </c>
      <c r="D37" s="47">
        <f>MMap!K40</f>
        <v>20</v>
      </c>
      <c r="E37" s="47">
        <f>MMap!U76</f>
        <v>5.501687545116555</v>
      </c>
      <c r="F37" s="47"/>
      <c r="G37" s="150" t="s">
        <v>593</v>
      </c>
      <c r="Q37" s="47" t="s">
        <v>483</v>
      </c>
    </row>
    <row r="38" spans="1:131">
      <c r="A38" s="21" t="str">
        <f>MMap!A77</f>
        <v>VRF-Retro-Restaurant</v>
      </c>
      <c r="B38" s="47" t="str">
        <f>MMap!D77</f>
        <v>VRF-Retro-Restaurant-GasHt</v>
      </c>
      <c r="C38" s="47">
        <f>MMap!T77</f>
        <v>5.1889638404706258</v>
      </c>
      <c r="D38" s="47">
        <f>MMap!K41</f>
        <v>20</v>
      </c>
      <c r="E38" s="47">
        <f>MMap!U77</f>
        <v>5.0417110771500182</v>
      </c>
      <c r="F38" s="47"/>
      <c r="G38" s="150" t="s">
        <v>593</v>
      </c>
      <c r="Q38" s="47" t="s">
        <v>483</v>
      </c>
    </row>
    <row r="39" spans="1:131">
      <c r="A39" s="21" t="str">
        <f>MMap!A78</f>
        <v>VRF-Retro-Lodging</v>
      </c>
      <c r="B39" s="47" t="str">
        <f>MMap!D78</f>
        <v>VRF-Retro-Lodging-GasHt</v>
      </c>
      <c r="C39" s="47">
        <f>MMap!T78</f>
        <v>1.0560695467087726</v>
      </c>
      <c r="D39" s="47">
        <f>MMap!K42</f>
        <v>20</v>
      </c>
      <c r="E39" s="47">
        <f>MMap!U78</f>
        <v>1.1779229685984127</v>
      </c>
      <c r="F39" s="47"/>
      <c r="G39" s="150" t="s">
        <v>593</v>
      </c>
      <c r="Q39" s="47" t="s">
        <v>483</v>
      </c>
    </row>
    <row r="40" spans="1:131" ht="15">
      <c r="A40" s="21" t="str">
        <f>MMap!A79</f>
        <v>VRF-Retro-Hospital</v>
      </c>
      <c r="B40" s="47" t="str">
        <f>MMap!D79</f>
        <v>VRF-Retro-Hospital-GasHt</v>
      </c>
      <c r="C40" s="47">
        <f>MMap!T79</f>
        <v>3.5498839171974521</v>
      </c>
      <c r="D40" s="47">
        <f>MMap!K43</f>
        <v>20</v>
      </c>
      <c r="E40" s="47">
        <f>MMap!U79</f>
        <v>4.8231816587388661</v>
      </c>
      <c r="F40" s="47"/>
      <c r="G40" s="426" t="s">
        <v>788</v>
      </c>
      <c r="Q40" s="47" t="s">
        <v>483</v>
      </c>
    </row>
    <row r="41" spans="1:131" ht="15">
      <c r="A41" s="21" t="str">
        <f>MMap!A80</f>
        <v>VRF-Retro-Residential Care</v>
      </c>
      <c r="B41" s="47" t="str">
        <f>MMap!D80</f>
        <v>VRF-Retro-Residential Care-GasHt</v>
      </c>
      <c r="C41" s="47">
        <f>MMap!T80</f>
        <v>1.7335968189865898</v>
      </c>
      <c r="D41" s="47">
        <f>MMap!K44</f>
        <v>20</v>
      </c>
      <c r="E41" s="47">
        <f>MMap!U80</f>
        <v>2.1495818880330169</v>
      </c>
      <c r="F41" s="47"/>
      <c r="G41" s="426" t="s">
        <v>788</v>
      </c>
      <c r="Q41" s="47" t="s">
        <v>483</v>
      </c>
    </row>
    <row r="42" spans="1:131">
      <c r="A42" s="21" t="str">
        <f>MMap!A81</f>
        <v>VRF-Retro-Assembly</v>
      </c>
      <c r="B42" s="47" t="str">
        <f>MMap!D81</f>
        <v>VRF-Retro-Assembly-GasHt</v>
      </c>
      <c r="C42" s="47">
        <f>MMap!T81</f>
        <v>2.5143595128773089</v>
      </c>
      <c r="D42" s="47">
        <f>MMap!K45</f>
        <v>20</v>
      </c>
      <c r="E42" s="47">
        <f>MMap!U81</f>
        <v>2.6630321293397765</v>
      </c>
      <c r="F42" s="47"/>
      <c r="G42" s="150" t="s">
        <v>593</v>
      </c>
      <c r="Q42" s="47" t="s">
        <v>484</v>
      </c>
    </row>
    <row r="43" spans="1:131">
      <c r="A43" s="21" t="str">
        <f>MMap!A82</f>
        <v>VRF-Retro-Other</v>
      </c>
      <c r="B43" s="47" t="str">
        <f>MMap!D82</f>
        <v>VRF-Retro-Other-GasHt</v>
      </c>
      <c r="C43" s="47">
        <f>MMap!T82</f>
        <v>3.0430399683558509</v>
      </c>
      <c r="D43" s="47">
        <f>MMap!K46</f>
        <v>20</v>
      </c>
      <c r="E43" s="47">
        <f>MMap!U82</f>
        <v>2.4835770139797679</v>
      </c>
      <c r="F43" s="47"/>
      <c r="G43" s="150" t="s">
        <v>593</v>
      </c>
      <c r="Q43" s="47" t="s">
        <v>484</v>
      </c>
    </row>
    <row r="46" spans="1:13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c r="CM46" s="21"/>
      <c r="CN46" s="21"/>
      <c r="CO46" s="21"/>
      <c r="CP46" s="21"/>
      <c r="CQ46" s="21"/>
      <c r="CR46" s="21"/>
      <c r="CS46" s="21"/>
      <c r="CT46" s="21"/>
      <c r="CU46" s="21"/>
      <c r="CV46" s="21"/>
      <c r="CW46" s="21"/>
      <c r="CX46" s="21"/>
      <c r="CY46" s="21"/>
      <c r="CZ46" s="21"/>
      <c r="DA46" s="21"/>
      <c r="DB46" s="21"/>
      <c r="DC46" s="21"/>
      <c r="DD46" s="21"/>
      <c r="DE46" s="21"/>
      <c r="DF46" s="21"/>
      <c r="DG46" s="21"/>
      <c r="DH46" s="21"/>
      <c r="DI46" s="21"/>
      <c r="DJ46" s="21"/>
      <c r="DK46" s="21"/>
      <c r="DL46" s="21"/>
      <c r="DM46" s="21"/>
      <c r="DN46" s="21"/>
      <c r="DO46" s="21"/>
      <c r="DP46" s="21"/>
      <c r="DQ46" s="21"/>
      <c r="DR46" s="21"/>
      <c r="DS46" s="21"/>
      <c r="DT46" s="21"/>
      <c r="DU46" s="21"/>
      <c r="DV46" s="21"/>
      <c r="DW46" s="21"/>
      <c r="DX46" s="21"/>
      <c r="DY46" s="21"/>
      <c r="DZ46" s="21"/>
      <c r="EA46" s="21"/>
    </row>
    <row r="47" spans="1:131">
      <c r="A47" s="50" t="s">
        <v>74</v>
      </c>
      <c r="B47" s="5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c r="CO47" s="21"/>
      <c r="CP47" s="21"/>
      <c r="CQ47" s="21"/>
      <c r="CR47" s="21"/>
      <c r="CS47" s="21"/>
      <c r="CT47" s="21"/>
      <c r="CU47" s="21"/>
      <c r="CV47" s="21"/>
      <c r="CW47" s="21"/>
      <c r="CX47" s="21"/>
      <c r="CY47" s="21"/>
      <c r="CZ47" s="21"/>
      <c r="DA47" s="21"/>
      <c r="DB47" s="21"/>
      <c r="DC47" s="21"/>
      <c r="DD47" s="21"/>
      <c r="DE47" s="21"/>
      <c r="DF47" s="21"/>
      <c r="DG47" s="21"/>
      <c r="DH47" s="21"/>
      <c r="DI47" s="21"/>
      <c r="DJ47" s="21"/>
      <c r="DK47" s="21"/>
      <c r="DL47" s="21"/>
      <c r="DM47" s="21"/>
      <c r="DN47" s="21"/>
      <c r="DO47" s="21"/>
      <c r="DP47" s="21"/>
      <c r="DQ47" s="21"/>
      <c r="DR47" s="21"/>
      <c r="DS47" s="21"/>
      <c r="DT47" s="21"/>
      <c r="DU47" s="21"/>
      <c r="DV47" s="21"/>
      <c r="DW47" s="21"/>
      <c r="DX47" s="21"/>
      <c r="DY47" s="21"/>
      <c r="DZ47" s="21"/>
      <c r="EA47" s="21"/>
    </row>
    <row r="48" spans="1:131" s="229" customFormat="1">
      <c r="A48" s="21" t="s">
        <v>75</v>
      </c>
      <c r="B48" s="21" t="s">
        <v>306</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c r="CD48" s="21"/>
      <c r="CE48" s="21"/>
      <c r="CF48" s="21"/>
      <c r="CG48" s="21"/>
      <c r="CH48" s="21"/>
      <c r="CI48" s="21"/>
      <c r="CJ48" s="21"/>
      <c r="CK48" s="21"/>
      <c r="CL48" s="21"/>
      <c r="CM48" s="21"/>
      <c r="CN48" s="21"/>
      <c r="CO48" s="21"/>
      <c r="CP48" s="21"/>
      <c r="CQ48" s="21"/>
      <c r="CR48" s="21"/>
      <c r="CS48" s="21"/>
      <c r="CT48" s="21"/>
      <c r="CU48" s="21"/>
      <c r="CV48" s="21"/>
      <c r="CW48" s="21"/>
      <c r="CX48" s="21"/>
      <c r="CY48" s="21"/>
      <c r="CZ48" s="21"/>
      <c r="DA48" s="21"/>
      <c r="DB48" s="21"/>
      <c r="DC48" s="21"/>
      <c r="DD48" s="21"/>
      <c r="DE48" s="21"/>
      <c r="DF48" s="21"/>
      <c r="DG48" s="21"/>
      <c r="DH48" s="21"/>
      <c r="DI48" s="21"/>
      <c r="DJ48" s="21"/>
      <c r="DK48" s="21"/>
      <c r="DL48" s="21"/>
      <c r="DM48" s="21"/>
      <c r="DN48" s="21"/>
      <c r="DO48" s="21"/>
      <c r="DP48" s="21"/>
      <c r="DQ48" s="21"/>
      <c r="DR48" s="21"/>
      <c r="DS48" s="21"/>
      <c r="DT48" s="21"/>
      <c r="DU48" s="21"/>
      <c r="DV48" s="21"/>
      <c r="DW48" s="21"/>
      <c r="DX48" s="21"/>
      <c r="DY48" s="21"/>
      <c r="DZ48" s="21"/>
      <c r="EA48" s="21"/>
    </row>
    <row r="49" spans="1:131" s="229" customFormat="1">
      <c r="A49" s="21" t="s">
        <v>76</v>
      </c>
      <c r="B49" s="21" t="s">
        <v>799</v>
      </c>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1"/>
      <c r="DA49" s="21"/>
      <c r="DB49" s="21"/>
      <c r="DC49" s="21"/>
      <c r="DD49" s="21"/>
      <c r="DE49" s="21"/>
      <c r="DF49" s="21"/>
      <c r="DG49" s="21"/>
      <c r="DH49" s="21"/>
      <c r="DI49" s="21"/>
      <c r="DJ49" s="21"/>
      <c r="DK49" s="21"/>
      <c r="DL49" s="21"/>
      <c r="DM49" s="21"/>
      <c r="DN49" s="21"/>
      <c r="DO49" s="21"/>
      <c r="DP49" s="21"/>
      <c r="DQ49" s="21"/>
      <c r="DR49" s="21"/>
      <c r="DS49" s="21"/>
      <c r="DT49" s="21"/>
      <c r="DU49" s="21"/>
      <c r="DV49" s="21"/>
      <c r="DW49" s="21"/>
      <c r="DX49" s="21"/>
      <c r="DY49" s="21"/>
      <c r="DZ49" s="21"/>
      <c r="EA49" s="21"/>
    </row>
    <row r="50" spans="1:131" s="230" customForma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c r="CM50" s="21"/>
      <c r="CN50" s="21"/>
      <c r="CO50" s="21"/>
      <c r="CP50" s="21"/>
      <c r="CQ50" s="21"/>
      <c r="CR50" s="21"/>
      <c r="CS50" s="21"/>
      <c r="CT50" s="21"/>
      <c r="CU50" s="21"/>
      <c r="CV50" s="21"/>
      <c r="CW50" s="21"/>
      <c r="CX50" s="21"/>
      <c r="CY50" s="21"/>
      <c r="CZ50" s="21"/>
      <c r="DA50" s="21"/>
      <c r="DB50" s="21"/>
      <c r="DC50" s="21"/>
      <c r="DD50" s="21"/>
      <c r="DE50" s="21"/>
      <c r="DF50" s="21"/>
      <c r="DG50" s="21"/>
      <c r="DH50" s="21"/>
      <c r="DI50" s="21"/>
      <c r="DJ50" s="21"/>
      <c r="DK50" s="21"/>
      <c r="DL50" s="21"/>
      <c r="DM50" s="21"/>
      <c r="DN50" s="21"/>
      <c r="DO50" s="21"/>
      <c r="DP50" s="21"/>
      <c r="DQ50" s="21"/>
      <c r="DR50" s="21"/>
      <c r="DS50" s="21"/>
      <c r="DT50" s="21"/>
      <c r="DU50" s="21"/>
      <c r="DV50" s="21"/>
      <c r="DW50" s="21"/>
      <c r="DX50" s="21"/>
      <c r="DY50" s="21"/>
      <c r="DZ50" s="21"/>
      <c r="EA50" s="21"/>
    </row>
    <row r="51" spans="1:131" s="21" customFormat="1" ht="13.5" thickBot="1">
      <c r="A51" s="52" t="s">
        <v>77</v>
      </c>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4"/>
    </row>
    <row r="52" spans="1:131" s="21" customFormat="1">
      <c r="B52" s="55" t="s">
        <v>78</v>
      </c>
      <c r="C52" s="56"/>
      <c r="D52" s="56" t="s">
        <v>78</v>
      </c>
      <c r="E52" s="57"/>
      <c r="G52" s="55" t="s">
        <v>79</v>
      </c>
      <c r="H52" s="56"/>
      <c r="I52" s="56"/>
      <c r="J52" s="56"/>
      <c r="K52" s="56"/>
      <c r="L52" s="56"/>
      <c r="M52" s="56"/>
      <c r="N52" s="56"/>
      <c r="O52" s="57"/>
      <c r="Q52" s="55" t="s">
        <v>80</v>
      </c>
      <c r="R52" s="56"/>
      <c r="S52" s="56"/>
      <c r="T52" s="56"/>
      <c r="U52" s="57"/>
      <c r="W52" s="55" t="s">
        <v>81</v>
      </c>
      <c r="X52" s="57"/>
      <c r="Z52" s="55" t="s">
        <v>82</v>
      </c>
      <c r="AA52" s="56"/>
      <c r="AB52" s="57"/>
    </row>
    <row r="53" spans="1:131" s="21" customFormat="1">
      <c r="B53" s="58" t="s">
        <v>85</v>
      </c>
      <c r="C53" s="59" t="s">
        <v>83</v>
      </c>
      <c r="D53" s="59" t="s">
        <v>85</v>
      </c>
      <c r="E53" s="60" t="s">
        <v>83</v>
      </c>
      <c r="G53" s="58" t="s">
        <v>86</v>
      </c>
      <c r="H53" s="59" t="s">
        <v>785</v>
      </c>
      <c r="I53" s="59"/>
      <c r="J53" s="59"/>
      <c r="K53" s="59" t="s">
        <v>324</v>
      </c>
      <c r="L53" s="59"/>
      <c r="M53" s="59"/>
      <c r="N53" s="59"/>
      <c r="O53" s="60"/>
      <c r="Q53" s="58"/>
      <c r="R53" s="59" t="s">
        <v>87</v>
      </c>
      <c r="S53" s="59" t="s">
        <v>88</v>
      </c>
      <c r="T53" s="59" t="s">
        <v>89</v>
      </c>
      <c r="U53" s="60" t="s">
        <v>90</v>
      </c>
      <c r="W53" s="58" t="s">
        <v>91</v>
      </c>
      <c r="X53" s="60">
        <v>20</v>
      </c>
      <c r="Z53" s="58"/>
      <c r="AA53" s="59" t="s">
        <v>83</v>
      </c>
      <c r="AB53" s="60" t="s">
        <v>84</v>
      </c>
    </row>
    <row r="54" spans="1:131" s="21" customFormat="1">
      <c r="B54" s="58" t="s">
        <v>92</v>
      </c>
      <c r="C54" s="59" t="s">
        <v>307</v>
      </c>
      <c r="D54" s="59" t="s">
        <v>92</v>
      </c>
      <c r="E54" s="60" t="s">
        <v>307</v>
      </c>
      <c r="G54" s="58" t="s">
        <v>93</v>
      </c>
      <c r="H54" s="59" t="s">
        <v>308</v>
      </c>
      <c r="I54" s="59"/>
      <c r="J54" s="59"/>
      <c r="K54" s="59" t="s">
        <v>325</v>
      </c>
      <c r="L54" s="59"/>
      <c r="M54" s="59"/>
      <c r="N54" s="59"/>
      <c r="O54" s="60"/>
      <c r="Q54" s="58" t="s">
        <v>94</v>
      </c>
      <c r="R54" s="59">
        <v>6.8012888465852586E-2</v>
      </c>
      <c r="S54" s="59">
        <v>4.387844424080023E-2</v>
      </c>
      <c r="T54" s="59">
        <v>5.3289007766645871E-2</v>
      </c>
      <c r="U54" s="60">
        <v>5.447903102274565E-2</v>
      </c>
      <c r="W54" s="58" t="s">
        <v>95</v>
      </c>
      <c r="X54" s="60">
        <v>2016</v>
      </c>
      <c r="Z54" s="58" t="s">
        <v>309</v>
      </c>
      <c r="AA54" s="59">
        <v>4.03890184699085E-3</v>
      </c>
      <c r="AB54" s="60">
        <v>0.01</v>
      </c>
    </row>
    <row r="55" spans="1:131" s="21" customFormat="1">
      <c r="B55" s="58" t="s">
        <v>97</v>
      </c>
      <c r="C55" s="59" t="s">
        <v>310</v>
      </c>
      <c r="D55" s="59" t="s">
        <v>97</v>
      </c>
      <c r="E55" s="60" t="s">
        <v>310</v>
      </c>
      <c r="G55" s="58" t="s">
        <v>98</v>
      </c>
      <c r="H55" s="59" t="s">
        <v>311</v>
      </c>
      <c r="I55" s="59"/>
      <c r="J55" s="59"/>
      <c r="K55" s="59" t="s">
        <v>326</v>
      </c>
      <c r="L55" s="59"/>
      <c r="M55" s="59"/>
      <c r="N55" s="59"/>
      <c r="O55" s="60"/>
      <c r="Q55" s="58" t="s">
        <v>99</v>
      </c>
      <c r="R55" s="59">
        <v>12</v>
      </c>
      <c r="S55" s="59">
        <v>12</v>
      </c>
      <c r="T55" s="59">
        <v>1</v>
      </c>
      <c r="U55" s="60">
        <v>1</v>
      </c>
      <c r="W55" s="58" t="s">
        <v>100</v>
      </c>
      <c r="X55" s="60">
        <v>2016</v>
      </c>
      <c r="Z55" s="58" t="s">
        <v>96</v>
      </c>
      <c r="AA55" s="59">
        <v>26</v>
      </c>
      <c r="AB55" s="60">
        <v>0</v>
      </c>
    </row>
    <row r="56" spans="1:131" s="21" customFormat="1" ht="13.5" thickBot="1">
      <c r="B56" s="61" t="s">
        <v>101</v>
      </c>
      <c r="C56" s="62" t="s">
        <v>310</v>
      </c>
      <c r="D56" s="62" t="s">
        <v>101</v>
      </c>
      <c r="E56" s="63" t="s">
        <v>310</v>
      </c>
      <c r="G56" s="58" t="s">
        <v>102</v>
      </c>
      <c r="H56" s="59" t="s">
        <v>312</v>
      </c>
      <c r="I56" s="59"/>
      <c r="J56" s="59"/>
      <c r="K56" s="59" t="s">
        <v>325</v>
      </c>
      <c r="L56" s="59"/>
      <c r="M56" s="59"/>
      <c r="N56" s="59"/>
      <c r="O56" s="60"/>
      <c r="Q56" s="58"/>
      <c r="R56" s="59" t="s">
        <v>87</v>
      </c>
      <c r="S56" s="59" t="s">
        <v>88</v>
      </c>
      <c r="T56" s="59" t="s">
        <v>89</v>
      </c>
      <c r="U56" s="60" t="s">
        <v>90</v>
      </c>
      <c r="W56" s="58" t="s">
        <v>103</v>
      </c>
      <c r="X56" s="60">
        <v>2012</v>
      </c>
      <c r="Z56" s="58" t="s">
        <v>313</v>
      </c>
      <c r="AA56" s="59">
        <v>0.9</v>
      </c>
      <c r="AB56" s="60" t="s">
        <v>314</v>
      </c>
    </row>
    <row r="57" spans="1:131" s="21" customFormat="1">
      <c r="G57" s="58" t="s">
        <v>105</v>
      </c>
      <c r="H57" s="59" t="s">
        <v>311</v>
      </c>
      <c r="I57" s="59"/>
      <c r="J57" s="59"/>
      <c r="K57" s="59"/>
      <c r="L57" s="59"/>
      <c r="M57" s="59"/>
      <c r="N57" s="59"/>
      <c r="O57" s="60"/>
      <c r="Q57" s="58" t="s">
        <v>106</v>
      </c>
      <c r="R57" s="59">
        <v>0.35</v>
      </c>
      <c r="S57" s="59">
        <v>0.19500000000000001</v>
      </c>
      <c r="T57" s="59">
        <v>0.45499999999999996</v>
      </c>
      <c r="U57" s="60">
        <v>0</v>
      </c>
      <c r="W57" s="58" t="s">
        <v>107</v>
      </c>
      <c r="X57" s="60">
        <v>0.04</v>
      </c>
      <c r="Z57" s="58" t="s">
        <v>315</v>
      </c>
      <c r="AA57" s="59">
        <v>4.7399348199455904E-2</v>
      </c>
      <c r="AB57" s="60">
        <v>0</v>
      </c>
    </row>
    <row r="58" spans="1:131" s="21" customFormat="1">
      <c r="B58" s="21" t="s">
        <v>108</v>
      </c>
      <c r="C58" s="21" t="s">
        <v>83</v>
      </c>
      <c r="G58" s="58" t="s">
        <v>109</v>
      </c>
      <c r="H58" s="59" t="s">
        <v>316</v>
      </c>
      <c r="I58" s="59"/>
      <c r="J58" s="59"/>
      <c r="K58" s="59" t="s">
        <v>115</v>
      </c>
      <c r="L58" s="59"/>
      <c r="M58" s="59"/>
      <c r="N58" s="59"/>
      <c r="O58" s="60"/>
      <c r="Q58" s="58" t="s">
        <v>110</v>
      </c>
      <c r="R58" s="59">
        <v>1</v>
      </c>
      <c r="S58" s="59">
        <v>0</v>
      </c>
      <c r="T58" s="59">
        <v>0</v>
      </c>
      <c r="U58" s="60">
        <v>0</v>
      </c>
      <c r="W58" s="58" t="s">
        <v>111</v>
      </c>
      <c r="X58" s="60">
        <v>0</v>
      </c>
      <c r="Z58" s="58" t="s">
        <v>104</v>
      </c>
      <c r="AA58" s="59">
        <v>31</v>
      </c>
      <c r="AB58" s="60">
        <v>0</v>
      </c>
    </row>
    <row r="59" spans="1:131" s="21" customFormat="1">
      <c r="B59" s="21" t="s">
        <v>112</v>
      </c>
      <c r="C59" s="21" t="s">
        <v>113</v>
      </c>
      <c r="G59" s="58" t="s">
        <v>114</v>
      </c>
      <c r="H59" s="59" t="s">
        <v>115</v>
      </c>
      <c r="I59" s="59"/>
      <c r="J59" s="59"/>
      <c r="K59" s="59" t="s">
        <v>120</v>
      </c>
      <c r="L59" s="59"/>
      <c r="M59" s="59"/>
      <c r="N59" s="59"/>
      <c r="O59" s="60"/>
      <c r="Q59" s="58" t="s">
        <v>116</v>
      </c>
      <c r="R59" s="59">
        <v>1</v>
      </c>
      <c r="S59" s="59">
        <v>0</v>
      </c>
      <c r="T59" s="59">
        <v>0</v>
      </c>
      <c r="U59" s="60">
        <v>0</v>
      </c>
      <c r="W59" s="58" t="s">
        <v>317</v>
      </c>
      <c r="X59" s="60">
        <v>0.2</v>
      </c>
      <c r="Z59" s="58" t="s">
        <v>318</v>
      </c>
      <c r="AA59" s="59">
        <v>0.7</v>
      </c>
      <c r="AB59" s="60" t="s">
        <v>314</v>
      </c>
    </row>
    <row r="60" spans="1:131" s="21" customFormat="1">
      <c r="B60" s="21" t="s">
        <v>117</v>
      </c>
      <c r="C60" s="21" t="s">
        <v>118</v>
      </c>
      <c r="G60" s="58" t="s">
        <v>119</v>
      </c>
      <c r="H60" s="59" t="s">
        <v>120</v>
      </c>
      <c r="I60" s="59"/>
      <c r="J60" s="59"/>
      <c r="K60" s="59" t="s">
        <v>126</v>
      </c>
      <c r="L60" s="59"/>
      <c r="M60" s="59"/>
      <c r="N60" s="59"/>
      <c r="O60" s="60"/>
      <c r="Q60" s="58" t="s">
        <v>121</v>
      </c>
      <c r="R60" s="59"/>
      <c r="S60" s="59">
        <v>0.3</v>
      </c>
      <c r="T60" s="59">
        <v>0.7</v>
      </c>
      <c r="U60" s="60">
        <v>0</v>
      </c>
      <c r="W60" s="58" t="s">
        <v>122</v>
      </c>
      <c r="X60" s="60">
        <v>0</v>
      </c>
      <c r="Z60" s="58" t="s">
        <v>319</v>
      </c>
      <c r="AA60" s="59">
        <v>0</v>
      </c>
      <c r="AB60" s="60">
        <v>0</v>
      </c>
    </row>
    <row r="61" spans="1:131" s="21" customFormat="1" ht="13.5" thickBot="1">
      <c r="B61" s="21" t="s">
        <v>123</v>
      </c>
      <c r="C61" s="21" t="s">
        <v>124</v>
      </c>
      <c r="G61" s="61" t="s">
        <v>125</v>
      </c>
      <c r="H61" s="62" t="s">
        <v>126</v>
      </c>
      <c r="I61" s="62"/>
      <c r="J61" s="62"/>
      <c r="K61" s="62"/>
      <c r="L61" s="62"/>
      <c r="M61" s="62"/>
      <c r="N61" s="62"/>
      <c r="O61" s="63"/>
      <c r="Q61" s="61" t="s">
        <v>320</v>
      </c>
      <c r="R61" s="62"/>
      <c r="S61" s="62">
        <v>20</v>
      </c>
      <c r="T61" s="62"/>
      <c r="U61" s="63"/>
      <c r="W61" s="61" t="s">
        <v>127</v>
      </c>
      <c r="X61" s="63">
        <v>2018</v>
      </c>
      <c r="Z61" s="61" t="s">
        <v>321</v>
      </c>
      <c r="AA61" s="62">
        <v>0</v>
      </c>
      <c r="AB61" s="63">
        <v>0</v>
      </c>
    </row>
    <row r="62" spans="1:131" s="21" customFormat="1"/>
    <row r="63" spans="1:131" s="21" customFormat="1"/>
    <row r="64" spans="1:131" s="21" customFormat="1"/>
    <row r="65" spans="1:101" s="21" customFormat="1"/>
    <row r="66" spans="1:101" s="21" customFormat="1"/>
    <row r="67" spans="1:101" s="21" customFormat="1"/>
    <row r="68" spans="1:101" s="21" customFormat="1"/>
    <row r="69" spans="1:101" s="21" customFormat="1" ht="13.5" thickBot="1">
      <c r="A69" s="52" t="s">
        <v>128</v>
      </c>
      <c r="B69" s="54"/>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row>
    <row r="70" spans="1:101" s="21" customFormat="1" ht="26.25" thickBot="1">
      <c r="A70" s="64" t="s">
        <v>129</v>
      </c>
      <c r="B70" s="65"/>
      <c r="C70" s="66" t="s">
        <v>130</v>
      </c>
      <c r="D70" s="67"/>
      <c r="E70" s="67"/>
      <c r="F70" s="67"/>
      <c r="G70" s="67"/>
      <c r="H70" s="67"/>
      <c r="I70" s="67"/>
      <c r="J70" s="67"/>
      <c r="K70" s="68"/>
      <c r="L70" s="66" t="s">
        <v>131</v>
      </c>
      <c r="M70" s="67"/>
      <c r="N70" s="67"/>
      <c r="O70" s="67"/>
      <c r="P70" s="67"/>
      <c r="Q70" s="68"/>
      <c r="R70" s="66" t="s">
        <v>132</v>
      </c>
      <c r="S70" s="67"/>
      <c r="T70" s="67"/>
      <c r="U70" s="68"/>
      <c r="V70" s="66" t="s">
        <v>133</v>
      </c>
      <c r="W70" s="67"/>
      <c r="X70" s="67"/>
      <c r="Y70" s="68"/>
      <c r="Z70" s="66" t="s">
        <v>134</v>
      </c>
      <c r="AA70" s="67"/>
      <c r="AB70" s="67"/>
      <c r="AC70" s="68"/>
      <c r="AD70" s="66" t="s">
        <v>135</v>
      </c>
      <c r="AE70" s="67"/>
      <c r="AF70" s="67"/>
      <c r="AG70" s="68"/>
      <c r="AH70" s="66" t="s">
        <v>136</v>
      </c>
      <c r="AI70" s="67"/>
      <c r="AJ70" s="67"/>
      <c r="AK70" s="67"/>
      <c r="AL70" s="68"/>
      <c r="AM70" s="66" t="s">
        <v>137</v>
      </c>
      <c r="AN70" s="67"/>
      <c r="AO70" s="67"/>
      <c r="AP70" s="67"/>
      <c r="AQ70" s="67"/>
      <c r="AR70" s="67"/>
      <c r="AS70" s="68"/>
      <c r="AT70" s="66" t="s">
        <v>138</v>
      </c>
      <c r="AU70" s="67"/>
      <c r="AV70" s="67"/>
      <c r="AW70" s="67"/>
      <c r="AX70" s="67"/>
      <c r="AY70" s="67"/>
      <c r="AZ70" s="68"/>
      <c r="BA70" s="66" t="s">
        <v>139</v>
      </c>
      <c r="BB70" s="67"/>
      <c r="BC70" s="67"/>
      <c r="BD70" s="67"/>
      <c r="BE70" s="67"/>
      <c r="BF70" s="68"/>
      <c r="BG70" s="66" t="s">
        <v>140</v>
      </c>
      <c r="BH70" s="68"/>
      <c r="BI70" s="66" t="s">
        <v>141</v>
      </c>
      <c r="BJ70" s="67"/>
      <c r="BK70" s="67"/>
      <c r="BL70" s="67"/>
      <c r="BM70" s="68"/>
      <c r="BN70" s="66" t="s">
        <v>142</v>
      </c>
      <c r="BO70" s="67"/>
      <c r="BP70" s="67"/>
      <c r="BQ70" s="67"/>
      <c r="BR70" s="67"/>
      <c r="BS70" s="67"/>
      <c r="BT70" s="67"/>
      <c r="BU70" s="67"/>
      <c r="BV70" s="67"/>
      <c r="BW70" s="67"/>
      <c r="BX70" s="67"/>
      <c r="BY70" s="67"/>
      <c r="BZ70" s="67"/>
      <c r="CA70" s="67"/>
      <c r="CB70" s="67"/>
      <c r="CC70" s="68"/>
      <c r="CD70" s="66" t="s">
        <v>143</v>
      </c>
      <c r="CE70" s="68"/>
      <c r="CF70" s="66" t="s">
        <v>144</v>
      </c>
      <c r="CG70" s="67"/>
      <c r="CH70" s="67"/>
      <c r="CI70" s="67"/>
      <c r="CJ70" s="67"/>
      <c r="CK70" s="68"/>
      <c r="CL70" s="69"/>
      <c r="CM70" s="66" t="s">
        <v>18</v>
      </c>
      <c r="CN70" s="67"/>
      <c r="CO70" s="67"/>
      <c r="CP70" s="68"/>
      <c r="CQ70" s="66" t="s">
        <v>145</v>
      </c>
      <c r="CR70" s="67"/>
      <c r="CS70" s="67"/>
      <c r="CT70" s="67"/>
      <c r="CU70" s="68"/>
      <c r="CV70" s="66" t="s">
        <v>146</v>
      </c>
      <c r="CW70" s="68"/>
    </row>
    <row r="71" spans="1:101" s="21" customFormat="1" ht="127.5">
      <c r="A71" s="70" t="s">
        <v>147</v>
      </c>
      <c r="B71" s="71" t="s">
        <v>148</v>
      </c>
      <c r="C71" s="72" t="s">
        <v>9</v>
      </c>
      <c r="D71" s="72" t="s">
        <v>149</v>
      </c>
      <c r="E71" s="72" t="s">
        <v>150</v>
      </c>
      <c r="F71" s="72" t="s">
        <v>151</v>
      </c>
      <c r="G71" s="72" t="s">
        <v>152</v>
      </c>
      <c r="H71" s="72" t="s">
        <v>153</v>
      </c>
      <c r="I71" s="72" t="s">
        <v>154</v>
      </c>
      <c r="J71" s="72" t="s">
        <v>155</v>
      </c>
      <c r="K71" s="72" t="s">
        <v>156</v>
      </c>
      <c r="L71" s="72" t="s">
        <v>157</v>
      </c>
      <c r="M71" s="72" t="s">
        <v>158</v>
      </c>
      <c r="N71" s="72" t="s">
        <v>159</v>
      </c>
      <c r="O71" s="72" t="s">
        <v>160</v>
      </c>
      <c r="P71" s="72" t="s">
        <v>161</v>
      </c>
      <c r="Q71" s="72" t="s">
        <v>162</v>
      </c>
      <c r="R71" s="72" t="s">
        <v>163</v>
      </c>
      <c r="S71" s="72" t="s">
        <v>164</v>
      </c>
      <c r="T71" s="72" t="s">
        <v>165</v>
      </c>
      <c r="U71" s="72" t="s">
        <v>87</v>
      </c>
      <c r="V71" s="72" t="s">
        <v>163</v>
      </c>
      <c r="W71" s="72" t="s">
        <v>164</v>
      </c>
      <c r="X71" s="72" t="s">
        <v>165</v>
      </c>
      <c r="Y71" s="72" t="s">
        <v>87</v>
      </c>
      <c r="Z71" s="72" t="s">
        <v>163</v>
      </c>
      <c r="AA71" s="72" t="s">
        <v>164</v>
      </c>
      <c r="AB71" s="72" t="s">
        <v>165</v>
      </c>
      <c r="AC71" s="72" t="s">
        <v>87</v>
      </c>
      <c r="AD71" s="72" t="s">
        <v>163</v>
      </c>
      <c r="AE71" s="72" t="s">
        <v>164</v>
      </c>
      <c r="AF71" s="72" t="s">
        <v>165</v>
      </c>
      <c r="AG71" s="72" t="s">
        <v>87</v>
      </c>
      <c r="AH71" s="72" t="s">
        <v>163</v>
      </c>
      <c r="AI71" s="72" t="s">
        <v>164</v>
      </c>
      <c r="AJ71" s="72" t="s">
        <v>165</v>
      </c>
      <c r="AK71" s="72" t="s">
        <v>87</v>
      </c>
      <c r="AL71" s="72" t="s">
        <v>166</v>
      </c>
      <c r="AM71" s="72" t="s">
        <v>167</v>
      </c>
      <c r="AN71" s="72" t="s">
        <v>168</v>
      </c>
      <c r="AO71" s="72" t="s">
        <v>169</v>
      </c>
      <c r="AP71" s="72" t="s">
        <v>170</v>
      </c>
      <c r="AQ71" s="72" t="s">
        <v>171</v>
      </c>
      <c r="AR71" s="72" t="s">
        <v>172</v>
      </c>
      <c r="AS71" s="72" t="s">
        <v>173</v>
      </c>
      <c r="AT71" s="72" t="s">
        <v>174</v>
      </c>
      <c r="AU71" s="72" t="s">
        <v>175</v>
      </c>
      <c r="AV71" s="72" t="s">
        <v>176</v>
      </c>
      <c r="AW71" s="72" t="s">
        <v>177</v>
      </c>
      <c r="AX71" s="72" t="s">
        <v>178</v>
      </c>
      <c r="AY71" s="72" t="s">
        <v>179</v>
      </c>
      <c r="AZ71" s="72" t="s">
        <v>180</v>
      </c>
      <c r="BA71" s="72" t="s">
        <v>181</v>
      </c>
      <c r="BB71" s="72" t="s">
        <v>182</v>
      </c>
      <c r="BC71" s="72" t="s">
        <v>183</v>
      </c>
      <c r="BD71" s="72" t="s">
        <v>184</v>
      </c>
      <c r="BE71" s="72" t="s">
        <v>185</v>
      </c>
      <c r="BF71" s="72" t="s">
        <v>186</v>
      </c>
      <c r="BG71" s="72" t="s">
        <v>187</v>
      </c>
      <c r="BH71" s="72" t="s">
        <v>188</v>
      </c>
      <c r="BI71" s="72" t="s">
        <v>189</v>
      </c>
      <c r="BJ71" s="72" t="s">
        <v>190</v>
      </c>
      <c r="BK71" s="72" t="s">
        <v>191</v>
      </c>
      <c r="BL71" s="72" t="s">
        <v>192</v>
      </c>
      <c r="BM71" s="72" t="s">
        <v>193</v>
      </c>
      <c r="BN71" s="72" t="s">
        <v>194</v>
      </c>
      <c r="BO71" s="72" t="s">
        <v>195</v>
      </c>
      <c r="BP71" s="72" t="s">
        <v>196</v>
      </c>
      <c r="BQ71" s="72" t="s">
        <v>197</v>
      </c>
      <c r="BR71" s="72" t="s">
        <v>198</v>
      </c>
      <c r="BS71" s="72" t="s">
        <v>199</v>
      </c>
      <c r="BT71" s="72" t="s">
        <v>200</v>
      </c>
      <c r="BU71" s="72" t="s">
        <v>201</v>
      </c>
      <c r="BV71" s="72" t="s">
        <v>202</v>
      </c>
      <c r="BW71" s="72" t="s">
        <v>203</v>
      </c>
      <c r="BX71" s="72" t="s">
        <v>204</v>
      </c>
      <c r="BY71" s="72" t="s">
        <v>205</v>
      </c>
      <c r="BZ71" s="72" t="s">
        <v>206</v>
      </c>
      <c r="CA71" s="72" t="s">
        <v>207</v>
      </c>
      <c r="CB71" s="72" t="s">
        <v>208</v>
      </c>
      <c r="CC71" s="72" t="s">
        <v>209</v>
      </c>
      <c r="CD71" s="72" t="s">
        <v>210</v>
      </c>
      <c r="CE71" s="72" t="s">
        <v>48</v>
      </c>
      <c r="CF71" s="72" t="s">
        <v>211</v>
      </c>
      <c r="CG71" s="72" t="s">
        <v>212</v>
      </c>
      <c r="CH71" s="72" t="s">
        <v>213</v>
      </c>
      <c r="CI71" s="72" t="s">
        <v>327</v>
      </c>
      <c r="CJ71" s="72" t="s">
        <v>328</v>
      </c>
      <c r="CK71" s="72" t="s">
        <v>329</v>
      </c>
      <c r="CL71" s="72"/>
      <c r="CM71" s="72" t="s">
        <v>214</v>
      </c>
      <c r="CN71" s="72" t="s">
        <v>215</v>
      </c>
      <c r="CO71" s="72" t="s">
        <v>216</v>
      </c>
      <c r="CP71" s="72" t="s">
        <v>217</v>
      </c>
      <c r="CQ71" s="72" t="s">
        <v>218</v>
      </c>
      <c r="CR71" s="72" t="s">
        <v>219</v>
      </c>
      <c r="CS71" s="72" t="s">
        <v>220</v>
      </c>
      <c r="CT71" s="72" t="s">
        <v>221</v>
      </c>
      <c r="CU71" s="72" t="s">
        <v>222</v>
      </c>
      <c r="CV71" s="72" t="s">
        <v>223</v>
      </c>
      <c r="CW71" s="73" t="s">
        <v>224</v>
      </c>
    </row>
    <row r="72" spans="1:101" s="21" customFormat="1">
      <c r="A72" s="21" t="s">
        <v>629</v>
      </c>
      <c r="B72" s="21" t="s">
        <v>642</v>
      </c>
      <c r="C72" s="41">
        <v>20</v>
      </c>
      <c r="D72" s="41">
        <v>1.2424318916594139</v>
      </c>
      <c r="E72" s="41">
        <v>0</v>
      </c>
      <c r="F72" s="41">
        <v>0.89017872137673959</v>
      </c>
      <c r="G72" s="41">
        <v>0</v>
      </c>
      <c r="H72" s="41">
        <v>0</v>
      </c>
      <c r="I72" s="41" t="s">
        <v>593</v>
      </c>
      <c r="J72" s="41"/>
      <c r="K72" s="41"/>
      <c r="L72" s="41">
        <v>1.3353599683645021</v>
      </c>
      <c r="M72" s="41">
        <v>2.5102947257944552E-4</v>
      </c>
      <c r="N72" s="41">
        <v>2.4921765441892198E-4</v>
      </c>
      <c r="O72" s="41">
        <v>0</v>
      </c>
      <c r="P72" s="41">
        <v>0</v>
      </c>
      <c r="Q72" s="41">
        <v>0</v>
      </c>
      <c r="R72" s="41">
        <v>0.17751352849690505</v>
      </c>
      <c r="S72" s="41">
        <v>0.41020676470107581</v>
      </c>
      <c r="T72" s="41">
        <v>0</v>
      </c>
      <c r="U72" s="41">
        <v>0.36425315823380511</v>
      </c>
      <c r="V72" s="41" t="s">
        <v>225</v>
      </c>
      <c r="W72" s="41" t="s">
        <v>225</v>
      </c>
      <c r="X72" s="41" t="s">
        <v>225</v>
      </c>
      <c r="Y72" s="41" t="s">
        <v>225</v>
      </c>
      <c r="Z72" s="41">
        <v>0</v>
      </c>
      <c r="AA72" s="41">
        <v>0</v>
      </c>
      <c r="AB72" s="41">
        <v>0</v>
      </c>
      <c r="AC72" s="41">
        <v>0</v>
      </c>
      <c r="AD72" s="41">
        <v>0</v>
      </c>
      <c r="AE72" s="41">
        <v>0</v>
      </c>
      <c r="AF72" s="41">
        <v>0</v>
      </c>
      <c r="AG72" s="41">
        <v>0</v>
      </c>
      <c r="AH72" s="41">
        <v>0.17751352849690505</v>
      </c>
      <c r="AI72" s="41">
        <v>0.41020676470107581</v>
      </c>
      <c r="AJ72" s="41">
        <v>0</v>
      </c>
      <c r="AK72" s="41">
        <v>0.36425315823380511</v>
      </c>
      <c r="AL72" s="41">
        <v>0.95197345143178591</v>
      </c>
      <c r="AM72" s="41">
        <v>0.69499940471779376</v>
      </c>
      <c r="AN72" s="41">
        <v>8.8700883818554316E-2</v>
      </c>
      <c r="AO72" s="41">
        <v>0</v>
      </c>
      <c r="AP72" s="41">
        <v>0</v>
      </c>
      <c r="AQ72" s="41">
        <v>0.7837002885363481</v>
      </c>
      <c r="AR72" s="41">
        <v>0.17751352849690505</v>
      </c>
      <c r="AS72" s="74">
        <v>4.4148764050398102</v>
      </c>
      <c r="AT72" s="41">
        <v>0.69499940471779376</v>
      </c>
      <c r="AU72" s="41">
        <v>0.10499542688889635</v>
      </c>
      <c r="AV72" s="41">
        <v>0</v>
      </c>
      <c r="AW72" s="41">
        <v>0</v>
      </c>
      <c r="AX72" s="41">
        <v>0.79999483160669005</v>
      </c>
      <c r="AY72" s="41">
        <v>0.41020676470107581</v>
      </c>
      <c r="AZ72" s="74">
        <v>1.950223400605446</v>
      </c>
      <c r="BA72" s="41">
        <v>0.69499940471779376</v>
      </c>
      <c r="BB72" s="41">
        <v>0.19369631070745066</v>
      </c>
      <c r="BC72" s="41">
        <v>0</v>
      </c>
      <c r="BD72" s="41">
        <v>0</v>
      </c>
      <c r="BE72" s="41">
        <v>0.88869571542524439</v>
      </c>
      <c r="BF72" s="41">
        <v>0.5877202931979808</v>
      </c>
      <c r="BG72" s="41">
        <v>21.71172941376976</v>
      </c>
      <c r="BH72" s="74">
        <v>1.5121065678871775</v>
      </c>
      <c r="BI72" s="41">
        <v>9.7814495291563599</v>
      </c>
      <c r="BJ72" s="41">
        <v>22.603442111805286</v>
      </c>
      <c r="BK72" s="41">
        <v>0</v>
      </c>
      <c r="BL72" s="41">
        <v>20.071280838529944</v>
      </c>
      <c r="BM72" s="41">
        <v>52.456172479491585</v>
      </c>
      <c r="BN72" s="41">
        <v>0.69499940471779376</v>
      </c>
      <c r="BO72" s="41">
        <v>0</v>
      </c>
      <c r="BP72" s="41">
        <v>0.19369631070745066</v>
      </c>
      <c r="BQ72" s="41">
        <v>0</v>
      </c>
      <c r="BR72" s="41">
        <v>0</v>
      </c>
      <c r="BS72" s="41">
        <v>0</v>
      </c>
      <c r="BT72" s="41">
        <v>0</v>
      </c>
      <c r="BU72" s="41">
        <v>0</v>
      </c>
      <c r="BV72" s="41">
        <v>0</v>
      </c>
      <c r="BW72" s="41">
        <v>0</v>
      </c>
      <c r="BX72" s="41">
        <v>0.95197345143178591</v>
      </c>
      <c r="BY72" s="41"/>
      <c r="BZ72" s="41">
        <v>0</v>
      </c>
      <c r="CA72" s="41">
        <v>0</v>
      </c>
      <c r="CB72" s="41">
        <v>0.88869571542524439</v>
      </c>
      <c r="CC72" s="41">
        <v>0.95197345143178591</v>
      </c>
      <c r="CD72" s="82">
        <v>0.93352993624835801</v>
      </c>
      <c r="CE72" s="41">
        <v>41.783010252299704</v>
      </c>
      <c r="CF72" s="41">
        <v>1.2686039747770592E-2</v>
      </c>
      <c r="CG72" s="41">
        <v>0</v>
      </c>
      <c r="CH72" s="41">
        <v>1.2686039747770592E-2</v>
      </c>
      <c r="CI72" s="41">
        <v>6.3429598497313842E-4</v>
      </c>
      <c r="CJ72" s="41">
        <v>0</v>
      </c>
      <c r="CK72" s="41">
        <v>6.3429598497313842E-4</v>
      </c>
      <c r="CL72" s="41"/>
      <c r="CM72" s="41">
        <v>0</v>
      </c>
      <c r="CN72" s="41"/>
      <c r="CO72" s="41">
        <v>0</v>
      </c>
      <c r="CP72" s="41">
        <v>0</v>
      </c>
      <c r="CQ72" s="41">
        <v>0</v>
      </c>
      <c r="CR72" s="41">
        <v>0</v>
      </c>
      <c r="CS72" s="41">
        <v>0</v>
      </c>
      <c r="CT72" s="41">
        <v>0</v>
      </c>
      <c r="CU72" s="41">
        <v>0</v>
      </c>
      <c r="CV72" s="41">
        <v>9999</v>
      </c>
      <c r="CW72" s="74">
        <v>9999</v>
      </c>
    </row>
    <row r="73" spans="1:101" s="21" customFormat="1">
      <c r="A73" s="21" t="s">
        <v>628</v>
      </c>
      <c r="B73" s="21" t="s">
        <v>643</v>
      </c>
      <c r="C73" s="41">
        <v>20</v>
      </c>
      <c r="D73" s="41">
        <v>0.71452142464731949</v>
      </c>
      <c r="E73" s="41">
        <v>0</v>
      </c>
      <c r="F73" s="41">
        <v>0.58536189151917439</v>
      </c>
      <c r="G73" s="41">
        <v>0</v>
      </c>
      <c r="H73" s="41">
        <v>0</v>
      </c>
      <c r="I73" s="41" t="s">
        <v>593</v>
      </c>
      <c r="J73" s="41"/>
      <c r="K73" s="41"/>
      <c r="L73" s="41">
        <v>0.76796427507863874</v>
      </c>
      <c r="M73" s="41">
        <v>1.4436681606455411E-4</v>
      </c>
      <c r="N73" s="41">
        <v>1.433248411265717E-4</v>
      </c>
      <c r="O73" s="41">
        <v>0</v>
      </c>
      <c r="P73" s="41">
        <v>0</v>
      </c>
      <c r="Q73" s="41">
        <v>0</v>
      </c>
      <c r="R73" s="41">
        <v>0.11672898072702279</v>
      </c>
      <c r="S73" s="41">
        <v>0.26974292008240425</v>
      </c>
      <c r="T73" s="41">
        <v>0</v>
      </c>
      <c r="U73" s="41">
        <v>0.2395248421191308</v>
      </c>
      <c r="V73" s="41" t="s">
        <v>225</v>
      </c>
      <c r="W73" s="41" t="s">
        <v>225</v>
      </c>
      <c r="X73" s="41" t="s">
        <v>225</v>
      </c>
      <c r="Y73" s="41" t="s">
        <v>225</v>
      </c>
      <c r="Z73" s="41">
        <v>0</v>
      </c>
      <c r="AA73" s="41">
        <v>0</v>
      </c>
      <c r="AB73" s="41">
        <v>0</v>
      </c>
      <c r="AC73" s="41">
        <v>0</v>
      </c>
      <c r="AD73" s="41">
        <v>0</v>
      </c>
      <c r="AE73" s="41">
        <v>0</v>
      </c>
      <c r="AF73" s="41">
        <v>0</v>
      </c>
      <c r="AG73" s="41">
        <v>0</v>
      </c>
      <c r="AH73" s="41">
        <v>0.11672898072702279</v>
      </c>
      <c r="AI73" s="41">
        <v>0.26974292008240425</v>
      </c>
      <c r="AJ73" s="41">
        <v>0</v>
      </c>
      <c r="AK73" s="41">
        <v>0.2395248421191308</v>
      </c>
      <c r="AL73" s="41">
        <v>0.62599674292855789</v>
      </c>
      <c r="AM73" s="41">
        <v>0.39969351086500199</v>
      </c>
      <c r="AN73" s="41">
        <v>5.1011795736231554E-2</v>
      </c>
      <c r="AO73" s="41">
        <v>0</v>
      </c>
      <c r="AP73" s="41">
        <v>0</v>
      </c>
      <c r="AQ73" s="41">
        <v>0.45070530660123354</v>
      </c>
      <c r="AR73" s="41">
        <v>0.11672898072702279</v>
      </c>
      <c r="AS73" s="74">
        <v>3.8611260356606127</v>
      </c>
      <c r="AT73" s="41">
        <v>0.39969351086500199</v>
      </c>
      <c r="AU73" s="41">
        <v>6.0382772291773405E-2</v>
      </c>
      <c r="AV73" s="41">
        <v>0</v>
      </c>
      <c r="AW73" s="41">
        <v>0</v>
      </c>
      <c r="AX73" s="41">
        <v>0.4600762831567754</v>
      </c>
      <c r="AY73" s="41">
        <v>0.26974292008240425</v>
      </c>
      <c r="AZ73" s="74">
        <v>1.7056102270125417</v>
      </c>
      <c r="BA73" s="41">
        <v>0.39969351086500199</v>
      </c>
      <c r="BB73" s="41">
        <v>0.11139456802800496</v>
      </c>
      <c r="BC73" s="41">
        <v>0</v>
      </c>
      <c r="BD73" s="41">
        <v>0</v>
      </c>
      <c r="BE73" s="41">
        <v>0.511088078893007</v>
      </c>
      <c r="BF73" s="41">
        <v>0.38647190080942706</v>
      </c>
      <c r="BG73" s="41">
        <v>26.356267184062858</v>
      </c>
      <c r="BH73" s="74">
        <v>1.3224456365975992</v>
      </c>
      <c r="BI73" s="41">
        <v>11.184273793324047</v>
      </c>
      <c r="BJ73" s="41">
        <v>25.845155617930693</v>
      </c>
      <c r="BK73" s="41">
        <v>0</v>
      </c>
      <c r="BL73" s="41">
        <v>22.949839858773871</v>
      </c>
      <c r="BM73" s="41">
        <v>59.979269270028617</v>
      </c>
      <c r="BN73" s="41">
        <v>0.39969351086500199</v>
      </c>
      <c r="BO73" s="41">
        <v>0</v>
      </c>
      <c r="BP73" s="41">
        <v>0.11139456802800496</v>
      </c>
      <c r="BQ73" s="41">
        <v>0</v>
      </c>
      <c r="BR73" s="41">
        <v>0</v>
      </c>
      <c r="BS73" s="41">
        <v>0</v>
      </c>
      <c r="BT73" s="41">
        <v>0</v>
      </c>
      <c r="BU73" s="41">
        <v>0</v>
      </c>
      <c r="BV73" s="41">
        <v>0</v>
      </c>
      <c r="BW73" s="41">
        <v>0</v>
      </c>
      <c r="BX73" s="41">
        <v>0.62599674292855789</v>
      </c>
      <c r="BY73" s="41"/>
      <c r="BZ73" s="41">
        <v>0</v>
      </c>
      <c r="CA73" s="41">
        <v>0</v>
      </c>
      <c r="CB73" s="41">
        <v>0.51108807889300689</v>
      </c>
      <c r="CC73" s="41">
        <v>0.62599674292855789</v>
      </c>
      <c r="CD73" s="82">
        <v>0.81643887874243304</v>
      </c>
      <c r="CE73" s="41">
        <v>49.306107042836736</v>
      </c>
      <c r="CF73" s="41">
        <v>7.2957296529171725E-3</v>
      </c>
      <c r="CG73" s="41">
        <v>0</v>
      </c>
      <c r="CH73" s="41">
        <v>7.2957296529171725E-3</v>
      </c>
      <c r="CI73" s="41">
        <v>3.6478303066235333E-4</v>
      </c>
      <c r="CJ73" s="41">
        <v>0</v>
      </c>
      <c r="CK73" s="41">
        <v>3.6478303066235333E-4</v>
      </c>
      <c r="CL73" s="41"/>
      <c r="CM73" s="41">
        <v>0</v>
      </c>
      <c r="CN73" s="41"/>
      <c r="CO73" s="41">
        <v>0</v>
      </c>
      <c r="CP73" s="41">
        <v>0</v>
      </c>
      <c r="CQ73" s="41">
        <v>0</v>
      </c>
      <c r="CR73" s="41">
        <v>0</v>
      </c>
      <c r="CS73" s="41">
        <v>0</v>
      </c>
      <c r="CT73" s="41">
        <v>0</v>
      </c>
      <c r="CU73" s="41">
        <v>0</v>
      </c>
      <c r="CV73" s="41">
        <v>9999</v>
      </c>
      <c r="CW73" s="74">
        <v>9999</v>
      </c>
    </row>
    <row r="74" spans="1:101" s="21" customFormat="1">
      <c r="A74" s="21" t="s">
        <v>636</v>
      </c>
      <c r="B74" s="21" t="s">
        <v>644</v>
      </c>
      <c r="C74" s="41">
        <v>20</v>
      </c>
      <c r="D74" s="41">
        <v>1.8177326502084457</v>
      </c>
      <c r="E74" s="41">
        <v>0</v>
      </c>
      <c r="F74" s="41">
        <v>0.81044265367616342</v>
      </c>
      <c r="G74" s="41">
        <v>0</v>
      </c>
      <c r="H74" s="41">
        <v>0</v>
      </c>
      <c r="I74" s="41" t="s">
        <v>593</v>
      </c>
      <c r="J74" s="41"/>
      <c r="K74" s="41"/>
      <c r="L74" s="41">
        <v>1.9536905246656953</v>
      </c>
      <c r="M74" s="41">
        <v>3.6726718907932696E-4</v>
      </c>
      <c r="N74" s="41">
        <v>3.6461641920716476E-4</v>
      </c>
      <c r="O74" s="41">
        <v>0</v>
      </c>
      <c r="P74" s="41">
        <v>0</v>
      </c>
      <c r="Q74" s="41">
        <v>0</v>
      </c>
      <c r="R74" s="41">
        <v>0.16161309144297659</v>
      </c>
      <c r="S74" s="41">
        <v>0.37346327311227095</v>
      </c>
      <c r="T74" s="41">
        <v>0</v>
      </c>
      <c r="U74" s="41">
        <v>0.33162587363621315</v>
      </c>
      <c r="V74" s="41" t="s">
        <v>225</v>
      </c>
      <c r="W74" s="41" t="s">
        <v>225</v>
      </c>
      <c r="X74" s="41" t="s">
        <v>225</v>
      </c>
      <c r="Y74" s="41" t="s">
        <v>225</v>
      </c>
      <c r="Z74" s="41">
        <v>0</v>
      </c>
      <c r="AA74" s="41">
        <v>0</v>
      </c>
      <c r="AB74" s="41">
        <v>0</v>
      </c>
      <c r="AC74" s="41">
        <v>0</v>
      </c>
      <c r="AD74" s="41">
        <v>0</v>
      </c>
      <c r="AE74" s="41">
        <v>0</v>
      </c>
      <c r="AF74" s="41">
        <v>0</v>
      </c>
      <c r="AG74" s="41">
        <v>0</v>
      </c>
      <c r="AH74" s="41">
        <v>0.16161309144297659</v>
      </c>
      <c r="AI74" s="41">
        <v>0.37346327311227095</v>
      </c>
      <c r="AJ74" s="41">
        <v>0</v>
      </c>
      <c r="AK74" s="41">
        <v>0.33162587363621315</v>
      </c>
      <c r="AL74" s="41">
        <v>0.86670223819146064</v>
      </c>
      <c r="AM74" s="41">
        <v>1.0168147793949904</v>
      </c>
      <c r="AN74" s="41">
        <v>0.12977330484006214</v>
      </c>
      <c r="AO74" s="41">
        <v>0</v>
      </c>
      <c r="AP74" s="41">
        <v>0</v>
      </c>
      <c r="AQ74" s="41">
        <v>1.1465880842350527</v>
      </c>
      <c r="AR74" s="41">
        <v>0.16161309144297659</v>
      </c>
      <c r="AS74" s="74">
        <v>7.0946485460901769</v>
      </c>
      <c r="AT74" s="41">
        <v>1.0168147793949904</v>
      </c>
      <c r="AU74" s="41">
        <v>0.1536129399605263</v>
      </c>
      <c r="AV74" s="41">
        <v>0</v>
      </c>
      <c r="AW74" s="41">
        <v>0</v>
      </c>
      <c r="AX74" s="41">
        <v>1.1704277193555168</v>
      </c>
      <c r="AY74" s="41">
        <v>0.37346327311227095</v>
      </c>
      <c r="AZ74" s="74">
        <v>3.1339834559947786</v>
      </c>
      <c r="BA74" s="41">
        <v>1.0168147793949904</v>
      </c>
      <c r="BB74" s="41">
        <v>0.28338624480058844</v>
      </c>
      <c r="BC74" s="41">
        <v>0</v>
      </c>
      <c r="BD74" s="41">
        <v>0</v>
      </c>
      <c r="BE74" s="41">
        <v>1.300201024195579</v>
      </c>
      <c r="BF74" s="41">
        <v>0.53507636455524754</v>
      </c>
      <c r="BG74" s="41">
        <v>9.4793926254717409</v>
      </c>
      <c r="BH74" s="74">
        <v>2.4299354453383466</v>
      </c>
      <c r="BI74" s="41">
        <v>6.0868259298282776</v>
      </c>
      <c r="BJ74" s="41">
        <v>14.065728922835353</v>
      </c>
      <c r="BK74" s="41">
        <v>0</v>
      </c>
      <c r="BL74" s="41">
        <v>12.49000900006347</v>
      </c>
      <c r="BM74" s="41">
        <v>32.6425638527271</v>
      </c>
      <c r="BN74" s="41">
        <v>1.0168147793949904</v>
      </c>
      <c r="BO74" s="41">
        <v>0</v>
      </c>
      <c r="BP74" s="41">
        <v>0.28338624480058844</v>
      </c>
      <c r="BQ74" s="41">
        <v>0</v>
      </c>
      <c r="BR74" s="41">
        <v>0</v>
      </c>
      <c r="BS74" s="41">
        <v>0</v>
      </c>
      <c r="BT74" s="41">
        <v>0</v>
      </c>
      <c r="BU74" s="41">
        <v>0</v>
      </c>
      <c r="BV74" s="41">
        <v>0</v>
      </c>
      <c r="BW74" s="41">
        <v>0</v>
      </c>
      <c r="BX74" s="41">
        <v>0.86670223819146064</v>
      </c>
      <c r="BY74" s="41"/>
      <c r="BZ74" s="41">
        <v>0</v>
      </c>
      <c r="CA74" s="41">
        <v>0</v>
      </c>
      <c r="CB74" s="41">
        <v>1.300201024195579</v>
      </c>
      <c r="CC74" s="41">
        <v>0.86670223819146064</v>
      </c>
      <c r="CD74" s="74">
        <v>1.5001703779012918</v>
      </c>
      <c r="CE74" s="41">
        <v>21.969401625535205</v>
      </c>
      <c r="CF74" s="41">
        <v>1.8560235620292732E-2</v>
      </c>
      <c r="CG74" s="41">
        <v>0</v>
      </c>
      <c r="CH74" s="41">
        <v>1.8560235620292732E-2</v>
      </c>
      <c r="CI74" s="41">
        <v>9.2800299921620515E-4</v>
      </c>
      <c r="CJ74" s="41">
        <v>0</v>
      </c>
      <c r="CK74" s="41">
        <v>9.2800299921620515E-4</v>
      </c>
      <c r="CL74" s="41"/>
      <c r="CM74" s="41">
        <v>0</v>
      </c>
      <c r="CN74" s="41"/>
      <c r="CO74" s="41">
        <v>0</v>
      </c>
      <c r="CP74" s="41">
        <v>0</v>
      </c>
      <c r="CQ74" s="41">
        <v>0</v>
      </c>
      <c r="CR74" s="41">
        <v>0</v>
      </c>
      <c r="CS74" s="41">
        <v>0</v>
      </c>
      <c r="CT74" s="41">
        <v>0</v>
      </c>
      <c r="CU74" s="41">
        <v>0</v>
      </c>
      <c r="CV74" s="41">
        <v>9999</v>
      </c>
      <c r="CW74" s="74">
        <v>9999</v>
      </c>
    </row>
    <row r="75" spans="1:101" s="21" customFormat="1">
      <c r="A75" s="21" t="s">
        <v>633</v>
      </c>
      <c r="B75" s="21" t="s">
        <v>645</v>
      </c>
      <c r="C75" s="41">
        <v>20</v>
      </c>
      <c r="D75" s="41">
        <v>0.15413201958362302</v>
      </c>
      <c r="E75" s="41">
        <v>0</v>
      </c>
      <c r="F75" s="41">
        <v>0.16322833084611529</v>
      </c>
      <c r="G75" s="41">
        <v>0</v>
      </c>
      <c r="H75" s="41">
        <v>0</v>
      </c>
      <c r="I75" s="41" t="s">
        <v>593</v>
      </c>
      <c r="J75" s="41"/>
      <c r="K75" s="41"/>
      <c r="L75" s="41">
        <v>0.16566037154780738</v>
      </c>
      <c r="M75" s="41">
        <v>3.1141891836021989E-5</v>
      </c>
      <c r="N75" s="41">
        <v>3.0917123626130982E-5</v>
      </c>
      <c r="O75" s="41">
        <v>0</v>
      </c>
      <c r="P75" s="41">
        <v>0</v>
      </c>
      <c r="Q75" s="41">
        <v>0</v>
      </c>
      <c r="R75" s="41">
        <v>3.254990965672757E-2</v>
      </c>
      <c r="S75" s="41">
        <v>7.5217890403385876E-2</v>
      </c>
      <c r="T75" s="41">
        <v>0</v>
      </c>
      <c r="U75" s="41">
        <v>6.679157072186058E-2</v>
      </c>
      <c r="V75" s="41" t="s">
        <v>225</v>
      </c>
      <c r="W75" s="41" t="s">
        <v>225</v>
      </c>
      <c r="X75" s="41" t="s">
        <v>225</v>
      </c>
      <c r="Y75" s="41" t="s">
        <v>225</v>
      </c>
      <c r="Z75" s="41">
        <v>0</v>
      </c>
      <c r="AA75" s="41">
        <v>0</v>
      </c>
      <c r="AB75" s="41">
        <v>0</v>
      </c>
      <c r="AC75" s="41">
        <v>0</v>
      </c>
      <c r="AD75" s="41">
        <v>0</v>
      </c>
      <c r="AE75" s="41">
        <v>0</v>
      </c>
      <c r="AF75" s="41">
        <v>0</v>
      </c>
      <c r="AG75" s="41">
        <v>0</v>
      </c>
      <c r="AH75" s="41">
        <v>3.254990965672757E-2</v>
      </c>
      <c r="AI75" s="41">
        <v>7.5217890403385876E-2</v>
      </c>
      <c r="AJ75" s="41">
        <v>0</v>
      </c>
      <c r="AK75" s="41">
        <v>6.679157072186058E-2</v>
      </c>
      <c r="AL75" s="41">
        <v>0.17455937078197403</v>
      </c>
      <c r="AM75" s="41">
        <v>8.6219343352089708E-2</v>
      </c>
      <c r="AN75" s="41">
        <v>1.1003940299331815E-2</v>
      </c>
      <c r="AO75" s="41">
        <v>0</v>
      </c>
      <c r="AP75" s="41">
        <v>0</v>
      </c>
      <c r="AQ75" s="41">
        <v>9.7223283651421522E-2</v>
      </c>
      <c r="AR75" s="41">
        <v>3.254990965672757E-2</v>
      </c>
      <c r="AS75" s="74">
        <v>2.9868987249654917</v>
      </c>
      <c r="AT75" s="41">
        <v>8.6219343352089708E-2</v>
      </c>
      <c r="AU75" s="41">
        <v>1.3025387791531751E-2</v>
      </c>
      <c r="AV75" s="41">
        <v>0</v>
      </c>
      <c r="AW75" s="41">
        <v>0</v>
      </c>
      <c r="AX75" s="41">
        <v>9.9244731143621465E-2</v>
      </c>
      <c r="AY75" s="41">
        <v>7.5217890403385876E-2</v>
      </c>
      <c r="AZ75" s="74">
        <v>1.3194298671683304</v>
      </c>
      <c r="BA75" s="41">
        <v>8.6219343352089708E-2</v>
      </c>
      <c r="BB75" s="41">
        <v>2.4029328090863566E-2</v>
      </c>
      <c r="BC75" s="41">
        <v>0</v>
      </c>
      <c r="BD75" s="41">
        <v>0</v>
      </c>
      <c r="BE75" s="41">
        <v>0.11024867144295328</v>
      </c>
      <c r="BF75" s="41">
        <v>0.10776780006011344</v>
      </c>
      <c r="BG75" s="41">
        <v>37.194310744160475</v>
      </c>
      <c r="BH75" s="74">
        <v>1.0230205254394726</v>
      </c>
      <c r="BI75" s="41">
        <v>14.457768645590445</v>
      </c>
      <c r="BJ75" s="41">
        <v>33.409704325761922</v>
      </c>
      <c r="BK75" s="41">
        <v>0</v>
      </c>
      <c r="BL75" s="41">
        <v>29.666966426515597</v>
      </c>
      <c r="BM75" s="41">
        <v>77.534439397867956</v>
      </c>
      <c r="BN75" s="41">
        <v>8.6219343352089708E-2</v>
      </c>
      <c r="BO75" s="41">
        <v>0</v>
      </c>
      <c r="BP75" s="41">
        <v>2.4029328090863566E-2</v>
      </c>
      <c r="BQ75" s="41">
        <v>0</v>
      </c>
      <c r="BR75" s="41">
        <v>0</v>
      </c>
      <c r="BS75" s="41">
        <v>0</v>
      </c>
      <c r="BT75" s="41">
        <v>0</v>
      </c>
      <c r="BU75" s="41">
        <v>0</v>
      </c>
      <c r="BV75" s="41">
        <v>0</v>
      </c>
      <c r="BW75" s="41">
        <v>0</v>
      </c>
      <c r="BX75" s="41">
        <v>0.17455937078197403</v>
      </c>
      <c r="BY75" s="41"/>
      <c r="BZ75" s="41">
        <v>0</v>
      </c>
      <c r="CA75" s="41">
        <v>0</v>
      </c>
      <c r="CB75" s="41">
        <v>0.11024867144295328</v>
      </c>
      <c r="CC75" s="41">
        <v>0.17455937078197403</v>
      </c>
      <c r="CD75" s="82">
        <v>0.63158265837618477</v>
      </c>
      <c r="CE75" s="41">
        <v>66.86127717067609</v>
      </c>
      <c r="CF75" s="41">
        <v>1.5737884225029272E-3</v>
      </c>
      <c r="CG75" s="41">
        <v>0</v>
      </c>
      <c r="CH75" s="41">
        <v>1.5737884225029272E-3</v>
      </c>
      <c r="CI75" s="41">
        <v>7.8688676485208484E-5</v>
      </c>
      <c r="CJ75" s="41">
        <v>0</v>
      </c>
      <c r="CK75" s="41">
        <v>7.8688676485208484E-5</v>
      </c>
      <c r="CL75" s="41"/>
      <c r="CM75" s="41">
        <v>0</v>
      </c>
      <c r="CN75" s="41"/>
      <c r="CO75" s="41">
        <v>0</v>
      </c>
      <c r="CP75" s="41">
        <v>0</v>
      </c>
      <c r="CQ75" s="41">
        <v>0</v>
      </c>
      <c r="CR75" s="41">
        <v>0</v>
      </c>
      <c r="CS75" s="41">
        <v>0</v>
      </c>
      <c r="CT75" s="41">
        <v>0</v>
      </c>
      <c r="CU75" s="41">
        <v>0</v>
      </c>
      <c r="CV75" s="41">
        <v>9999</v>
      </c>
      <c r="CW75" s="74">
        <v>9999</v>
      </c>
    </row>
    <row r="76" spans="1:101" s="21" customFormat="1">
      <c r="A76" s="21" t="s">
        <v>634</v>
      </c>
      <c r="B76" s="21" t="s">
        <v>646</v>
      </c>
      <c r="C76" s="41">
        <v>20</v>
      </c>
      <c r="D76" s="41">
        <v>3.0808754095759582E-2</v>
      </c>
      <c r="E76" s="41">
        <v>0</v>
      </c>
      <c r="F76" s="41">
        <v>3.2626974720011956E-2</v>
      </c>
      <c r="G76" s="41">
        <v>0</v>
      </c>
      <c r="H76" s="41">
        <v>0</v>
      </c>
      <c r="I76" s="41" t="s">
        <v>593</v>
      </c>
      <c r="J76" s="41"/>
      <c r="K76" s="41"/>
      <c r="L76" s="41">
        <v>3.3113104364791292E-2</v>
      </c>
      <c r="M76" s="41">
        <v>6.2248122761552909E-6</v>
      </c>
      <c r="N76" s="41">
        <v>6.1798843726230914E-6</v>
      </c>
      <c r="O76" s="41">
        <v>0</v>
      </c>
      <c r="P76" s="41">
        <v>0</v>
      </c>
      <c r="Q76" s="41">
        <v>0</v>
      </c>
      <c r="R76" s="41">
        <v>6.506254606683054E-3</v>
      </c>
      <c r="S76" s="41">
        <v>1.5034964800305113E-2</v>
      </c>
      <c r="T76" s="41">
        <v>0</v>
      </c>
      <c r="U76" s="41">
        <v>1.3350665770799918E-2</v>
      </c>
      <c r="V76" s="41" t="s">
        <v>225</v>
      </c>
      <c r="W76" s="41" t="s">
        <v>225</v>
      </c>
      <c r="X76" s="41" t="s">
        <v>225</v>
      </c>
      <c r="Y76" s="41" t="s">
        <v>225</v>
      </c>
      <c r="Z76" s="41">
        <v>0</v>
      </c>
      <c r="AA76" s="41">
        <v>0</v>
      </c>
      <c r="AB76" s="41">
        <v>0</v>
      </c>
      <c r="AC76" s="41">
        <v>0</v>
      </c>
      <c r="AD76" s="41">
        <v>0</v>
      </c>
      <c r="AE76" s="41">
        <v>0</v>
      </c>
      <c r="AF76" s="41">
        <v>0</v>
      </c>
      <c r="AG76" s="41">
        <v>0</v>
      </c>
      <c r="AH76" s="41">
        <v>6.506254606683054E-3</v>
      </c>
      <c r="AI76" s="41">
        <v>1.5034964800305113E-2</v>
      </c>
      <c r="AJ76" s="41">
        <v>0</v>
      </c>
      <c r="AK76" s="41">
        <v>1.3350665770799918E-2</v>
      </c>
      <c r="AL76" s="41">
        <v>3.4891885177788087E-2</v>
      </c>
      <c r="AM76" s="41">
        <v>1.7233995602005586E-2</v>
      </c>
      <c r="AN76" s="41">
        <v>2.1995279869968993E-3</v>
      </c>
      <c r="AO76" s="41">
        <v>0</v>
      </c>
      <c r="AP76" s="41">
        <v>0</v>
      </c>
      <c r="AQ76" s="41">
        <v>1.9433523589002487E-2</v>
      </c>
      <c r="AR76" s="41">
        <v>6.506254606683054E-3</v>
      </c>
      <c r="AS76" s="74">
        <v>2.9868987249654944</v>
      </c>
      <c r="AT76" s="41">
        <v>1.7233995602005586E-2</v>
      </c>
      <c r="AU76" s="41">
        <v>2.6035860073415243E-3</v>
      </c>
      <c r="AV76" s="41">
        <v>0</v>
      </c>
      <c r="AW76" s="41">
        <v>0</v>
      </c>
      <c r="AX76" s="41">
        <v>1.9837581609347111E-2</v>
      </c>
      <c r="AY76" s="41">
        <v>1.5034964800305113E-2</v>
      </c>
      <c r="AZ76" s="74">
        <v>1.3194298671683311</v>
      </c>
      <c r="BA76" s="41">
        <v>1.7233995602005586E-2</v>
      </c>
      <c r="BB76" s="41">
        <v>4.8031139943384236E-3</v>
      </c>
      <c r="BC76" s="41">
        <v>0</v>
      </c>
      <c r="BD76" s="41">
        <v>0</v>
      </c>
      <c r="BE76" s="41">
        <v>2.2037109596344012E-2</v>
      </c>
      <c r="BF76" s="41">
        <v>2.1541219406988166E-2</v>
      </c>
      <c r="BG76" s="41">
        <v>37.194310744160489</v>
      </c>
      <c r="BH76" s="74">
        <v>1.0230205254394733</v>
      </c>
      <c r="BI76" s="41">
        <v>14.457768645590447</v>
      </c>
      <c r="BJ76" s="41">
        <v>33.409704325761929</v>
      </c>
      <c r="BK76" s="41">
        <v>0</v>
      </c>
      <c r="BL76" s="41">
        <v>29.666966426515607</v>
      </c>
      <c r="BM76" s="41">
        <v>77.534439397867999</v>
      </c>
      <c r="BN76" s="41">
        <v>1.7233995602005586E-2</v>
      </c>
      <c r="BO76" s="41">
        <v>0</v>
      </c>
      <c r="BP76" s="41">
        <v>4.8031139943384236E-3</v>
      </c>
      <c r="BQ76" s="41">
        <v>0</v>
      </c>
      <c r="BR76" s="41">
        <v>0</v>
      </c>
      <c r="BS76" s="41">
        <v>0</v>
      </c>
      <c r="BT76" s="41">
        <v>0</v>
      </c>
      <c r="BU76" s="41">
        <v>0</v>
      </c>
      <c r="BV76" s="41">
        <v>0</v>
      </c>
      <c r="BW76" s="41">
        <v>0</v>
      </c>
      <c r="BX76" s="41">
        <v>3.4891885177788087E-2</v>
      </c>
      <c r="BY76" s="41"/>
      <c r="BZ76" s="41">
        <v>0</v>
      </c>
      <c r="CA76" s="41">
        <v>0</v>
      </c>
      <c r="CB76" s="41">
        <v>2.2037109596344012E-2</v>
      </c>
      <c r="CC76" s="41">
        <v>3.4891885177788087E-2</v>
      </c>
      <c r="CD76" s="82">
        <v>0.6315826583761851</v>
      </c>
      <c r="CE76" s="41">
        <v>66.861277170676104</v>
      </c>
      <c r="CF76" s="41">
        <v>3.1457746831987845E-4</v>
      </c>
      <c r="CG76" s="41">
        <v>0</v>
      </c>
      <c r="CH76" s="41">
        <v>3.1457746831987845E-4</v>
      </c>
      <c r="CI76" s="41">
        <v>1.5728724573275862E-5</v>
      </c>
      <c r="CJ76" s="41">
        <v>0</v>
      </c>
      <c r="CK76" s="41">
        <v>1.5728724573275862E-5</v>
      </c>
      <c r="CL76" s="41"/>
      <c r="CM76" s="41">
        <v>0</v>
      </c>
      <c r="CN76" s="41"/>
      <c r="CO76" s="41">
        <v>0</v>
      </c>
      <c r="CP76" s="41">
        <v>0</v>
      </c>
      <c r="CQ76" s="41">
        <v>0</v>
      </c>
      <c r="CR76" s="41">
        <v>0</v>
      </c>
      <c r="CS76" s="41">
        <v>0</v>
      </c>
      <c r="CT76" s="41">
        <v>0</v>
      </c>
      <c r="CU76" s="41">
        <v>0</v>
      </c>
      <c r="CV76" s="41">
        <v>9999</v>
      </c>
      <c r="CW76" s="74">
        <v>9999</v>
      </c>
    </row>
    <row r="77" spans="1:101" s="21" customFormat="1">
      <c r="A77" s="21" t="s">
        <v>631</v>
      </c>
      <c r="B77" s="21" t="s">
        <v>647</v>
      </c>
      <c r="C77" s="41">
        <v>20</v>
      </c>
      <c r="D77" s="41">
        <v>0.34918678678664883</v>
      </c>
      <c r="E77" s="41">
        <v>0</v>
      </c>
      <c r="F77" s="41">
        <v>0.369794521051998</v>
      </c>
      <c r="G77" s="41">
        <v>0</v>
      </c>
      <c r="H77" s="41">
        <v>0</v>
      </c>
      <c r="I77" s="41" t="s">
        <v>593</v>
      </c>
      <c r="J77" s="41"/>
      <c r="K77" s="41"/>
      <c r="L77" s="41">
        <v>0.37530432025045357</v>
      </c>
      <c r="M77" s="41">
        <v>7.0552096663977791E-5</v>
      </c>
      <c r="N77" s="41">
        <v>7.004288326889187E-5</v>
      </c>
      <c r="O77" s="41">
        <v>0</v>
      </c>
      <c r="P77" s="41">
        <v>0</v>
      </c>
      <c r="Q77" s="41">
        <v>0</v>
      </c>
      <c r="R77" s="41">
        <v>7.3741967398681163E-2</v>
      </c>
      <c r="S77" s="41">
        <v>0.17040647056842545</v>
      </c>
      <c r="T77" s="41">
        <v>0</v>
      </c>
      <c r="U77" s="41">
        <v>0.15131660525700283</v>
      </c>
      <c r="V77" s="41" t="s">
        <v>225</v>
      </c>
      <c r="W77" s="41" t="s">
        <v>225</v>
      </c>
      <c r="X77" s="41" t="s">
        <v>225</v>
      </c>
      <c r="Y77" s="41" t="s">
        <v>225</v>
      </c>
      <c r="Z77" s="41">
        <v>0</v>
      </c>
      <c r="AA77" s="41">
        <v>0</v>
      </c>
      <c r="AB77" s="41">
        <v>0</v>
      </c>
      <c r="AC77" s="41">
        <v>0</v>
      </c>
      <c r="AD77" s="41">
        <v>0</v>
      </c>
      <c r="AE77" s="41">
        <v>0</v>
      </c>
      <c r="AF77" s="41">
        <v>0</v>
      </c>
      <c r="AG77" s="41">
        <v>0</v>
      </c>
      <c r="AH77" s="41">
        <v>7.3741967398681163E-2</v>
      </c>
      <c r="AI77" s="41">
        <v>0.17040647056842545</v>
      </c>
      <c r="AJ77" s="41">
        <v>0</v>
      </c>
      <c r="AK77" s="41">
        <v>0.15131660525700283</v>
      </c>
      <c r="AL77" s="41">
        <v>0.39546504322410947</v>
      </c>
      <c r="AM77" s="41">
        <v>0.19533031193195333</v>
      </c>
      <c r="AN77" s="41">
        <v>2.4929476467614262E-2</v>
      </c>
      <c r="AO77" s="41">
        <v>0</v>
      </c>
      <c r="AP77" s="41">
        <v>0</v>
      </c>
      <c r="AQ77" s="41">
        <v>0.22025978839956759</v>
      </c>
      <c r="AR77" s="41">
        <v>7.3741967398681163E-2</v>
      </c>
      <c r="AS77" s="74">
        <v>2.9868987249654912</v>
      </c>
      <c r="AT77" s="41">
        <v>0.19533031193195333</v>
      </c>
      <c r="AU77" s="41">
        <v>2.9509074894768245E-2</v>
      </c>
      <c r="AV77" s="41">
        <v>0</v>
      </c>
      <c r="AW77" s="41">
        <v>0</v>
      </c>
      <c r="AX77" s="41">
        <v>0.22483938682672158</v>
      </c>
      <c r="AY77" s="41">
        <v>0.17040647056842545</v>
      </c>
      <c r="AZ77" s="74">
        <v>1.3194298671683302</v>
      </c>
      <c r="BA77" s="41">
        <v>0.19533031193195333</v>
      </c>
      <c r="BB77" s="41">
        <v>5.4438551362382508E-2</v>
      </c>
      <c r="BC77" s="41">
        <v>0</v>
      </c>
      <c r="BD77" s="41">
        <v>0</v>
      </c>
      <c r="BE77" s="41">
        <v>0.24976886329433584</v>
      </c>
      <c r="BF77" s="41">
        <v>0.24414843796710661</v>
      </c>
      <c r="BG77" s="41">
        <v>37.194310744160497</v>
      </c>
      <c r="BH77" s="74">
        <v>1.0230205254394724</v>
      </c>
      <c r="BI77" s="41">
        <v>14.457768645590452</v>
      </c>
      <c r="BJ77" s="41">
        <v>33.409704325761929</v>
      </c>
      <c r="BK77" s="41">
        <v>0</v>
      </c>
      <c r="BL77" s="41">
        <v>29.666966426515611</v>
      </c>
      <c r="BM77" s="41">
        <v>77.534439397867999</v>
      </c>
      <c r="BN77" s="41">
        <v>0.19533031193195333</v>
      </c>
      <c r="BO77" s="41">
        <v>0</v>
      </c>
      <c r="BP77" s="41">
        <v>5.4438551362382508E-2</v>
      </c>
      <c r="BQ77" s="41">
        <v>0</v>
      </c>
      <c r="BR77" s="41">
        <v>0</v>
      </c>
      <c r="BS77" s="41">
        <v>0</v>
      </c>
      <c r="BT77" s="41">
        <v>0</v>
      </c>
      <c r="BU77" s="41">
        <v>0</v>
      </c>
      <c r="BV77" s="41">
        <v>0</v>
      </c>
      <c r="BW77" s="41">
        <v>0</v>
      </c>
      <c r="BX77" s="41">
        <v>0.39546504322410947</v>
      </c>
      <c r="BY77" s="41"/>
      <c r="BZ77" s="41">
        <v>0</v>
      </c>
      <c r="CA77" s="41">
        <v>0</v>
      </c>
      <c r="CB77" s="41">
        <v>0.24976886329433584</v>
      </c>
      <c r="CC77" s="41">
        <v>0.39546504322410947</v>
      </c>
      <c r="CD77" s="82">
        <v>0.63158265837618466</v>
      </c>
      <c r="CE77" s="41">
        <v>66.861277170676118</v>
      </c>
      <c r="CF77" s="41">
        <v>3.5654247820821792E-3</v>
      </c>
      <c r="CG77" s="41">
        <v>0</v>
      </c>
      <c r="CH77" s="41">
        <v>3.5654247820821792E-3</v>
      </c>
      <c r="CI77" s="41">
        <v>1.782695521189654E-4</v>
      </c>
      <c r="CJ77" s="41">
        <v>0</v>
      </c>
      <c r="CK77" s="41">
        <v>1.782695521189654E-4</v>
      </c>
      <c r="CL77" s="41"/>
      <c r="CM77" s="41">
        <v>0</v>
      </c>
      <c r="CN77" s="41"/>
      <c r="CO77" s="41">
        <v>0</v>
      </c>
      <c r="CP77" s="41">
        <v>0</v>
      </c>
      <c r="CQ77" s="41">
        <v>0</v>
      </c>
      <c r="CR77" s="41">
        <v>0</v>
      </c>
      <c r="CS77" s="41">
        <v>0</v>
      </c>
      <c r="CT77" s="41">
        <v>0</v>
      </c>
      <c r="CU77" s="41">
        <v>0</v>
      </c>
      <c r="CV77" s="41">
        <v>9999</v>
      </c>
      <c r="CW77" s="74">
        <v>9999</v>
      </c>
    </row>
    <row r="78" spans="1:101" s="21" customFormat="1">
      <c r="A78" s="21" t="s">
        <v>627</v>
      </c>
      <c r="B78" s="21" t="s">
        <v>648</v>
      </c>
      <c r="C78" s="41">
        <v>20</v>
      </c>
      <c r="D78" s="41">
        <v>0.79483546716171205</v>
      </c>
      <c r="E78" s="41">
        <v>0</v>
      </c>
      <c r="F78" s="41">
        <v>0.84174376584814303</v>
      </c>
      <c r="G78" s="41">
        <v>0</v>
      </c>
      <c r="H78" s="41">
        <v>0</v>
      </c>
      <c r="I78" s="41" t="s">
        <v>593</v>
      </c>
      <c r="J78" s="41"/>
      <c r="K78" s="41"/>
      <c r="L78" s="41">
        <v>0.85428543118483136</v>
      </c>
      <c r="M78" s="41">
        <v>1.6059401682175901E-4</v>
      </c>
      <c r="N78" s="41">
        <v>1.5943492122569506E-4</v>
      </c>
      <c r="O78" s="41">
        <v>0</v>
      </c>
      <c r="P78" s="41">
        <v>0</v>
      </c>
      <c r="Q78" s="41">
        <v>0</v>
      </c>
      <c r="R78" s="41">
        <v>0.16785495134604425</v>
      </c>
      <c r="S78" s="41">
        <v>0.38788726196672835</v>
      </c>
      <c r="T78" s="41">
        <v>0</v>
      </c>
      <c r="U78" s="41">
        <v>0.34443400832993032</v>
      </c>
      <c r="V78" s="41" t="s">
        <v>225</v>
      </c>
      <c r="W78" s="41" t="s">
        <v>225</v>
      </c>
      <c r="X78" s="41" t="s">
        <v>225</v>
      </c>
      <c r="Y78" s="41" t="s">
        <v>225</v>
      </c>
      <c r="Z78" s="41">
        <v>0</v>
      </c>
      <c r="AA78" s="41">
        <v>0</v>
      </c>
      <c r="AB78" s="41">
        <v>0</v>
      </c>
      <c r="AC78" s="41">
        <v>0</v>
      </c>
      <c r="AD78" s="41">
        <v>0</v>
      </c>
      <c r="AE78" s="41">
        <v>0</v>
      </c>
      <c r="AF78" s="41">
        <v>0</v>
      </c>
      <c r="AG78" s="41">
        <v>0</v>
      </c>
      <c r="AH78" s="41">
        <v>0.16785495134604425</v>
      </c>
      <c r="AI78" s="41">
        <v>0.38788726196672835</v>
      </c>
      <c r="AJ78" s="41">
        <v>0</v>
      </c>
      <c r="AK78" s="41">
        <v>0.34443400832993032</v>
      </c>
      <c r="AL78" s="41">
        <v>0.90017622164270295</v>
      </c>
      <c r="AM78" s="41">
        <v>0.44462008761556421</v>
      </c>
      <c r="AN78" s="41">
        <v>5.6745652539080309E-2</v>
      </c>
      <c r="AO78" s="41">
        <v>0</v>
      </c>
      <c r="AP78" s="41">
        <v>0</v>
      </c>
      <c r="AQ78" s="41">
        <v>0.50136574015464452</v>
      </c>
      <c r="AR78" s="41">
        <v>0.16785495134604425</v>
      </c>
      <c r="AS78" s="74">
        <v>2.9868987249654935</v>
      </c>
      <c r="AT78" s="41">
        <v>0.44462008761556421</v>
      </c>
      <c r="AU78" s="41">
        <v>6.7169950917483734E-2</v>
      </c>
      <c r="AV78" s="41">
        <v>0</v>
      </c>
      <c r="AW78" s="41">
        <v>0</v>
      </c>
      <c r="AX78" s="41">
        <v>0.51179003853304794</v>
      </c>
      <c r="AY78" s="41">
        <v>0.38788726196672835</v>
      </c>
      <c r="AZ78" s="74">
        <v>1.3194298671683309</v>
      </c>
      <c r="BA78" s="41">
        <v>0.44462008761556421</v>
      </c>
      <c r="BB78" s="41">
        <v>0.12391560345656405</v>
      </c>
      <c r="BC78" s="41">
        <v>0</v>
      </c>
      <c r="BD78" s="41">
        <v>0</v>
      </c>
      <c r="BE78" s="41">
        <v>0.5685356910721282</v>
      </c>
      <c r="BF78" s="41">
        <v>0.55574221331277263</v>
      </c>
      <c r="BG78" s="41">
        <v>37.194310744160504</v>
      </c>
      <c r="BH78" s="74">
        <v>1.0230205254394729</v>
      </c>
      <c r="BI78" s="41">
        <v>14.457768645590448</v>
      </c>
      <c r="BJ78" s="41">
        <v>33.409704325761936</v>
      </c>
      <c r="BK78" s="41">
        <v>0</v>
      </c>
      <c r="BL78" s="41">
        <v>29.666966426515604</v>
      </c>
      <c r="BM78" s="41">
        <v>77.534439397867985</v>
      </c>
      <c r="BN78" s="41">
        <v>0.44462008761556421</v>
      </c>
      <c r="BO78" s="41">
        <v>0</v>
      </c>
      <c r="BP78" s="41">
        <v>0.12391560345656405</v>
      </c>
      <c r="BQ78" s="41">
        <v>0</v>
      </c>
      <c r="BR78" s="41">
        <v>0</v>
      </c>
      <c r="BS78" s="41">
        <v>0</v>
      </c>
      <c r="BT78" s="41">
        <v>0</v>
      </c>
      <c r="BU78" s="41">
        <v>0</v>
      </c>
      <c r="BV78" s="41">
        <v>0</v>
      </c>
      <c r="BW78" s="41">
        <v>0</v>
      </c>
      <c r="BX78" s="41">
        <v>0.90017622164270295</v>
      </c>
      <c r="BY78" s="41"/>
      <c r="BZ78" s="41">
        <v>0</v>
      </c>
      <c r="CA78" s="41">
        <v>0</v>
      </c>
      <c r="CB78" s="41">
        <v>0.5685356910721282</v>
      </c>
      <c r="CC78" s="41">
        <v>0.90017622164270295</v>
      </c>
      <c r="CD78" s="82">
        <v>0.63158265837618499</v>
      </c>
      <c r="CE78" s="41">
        <v>66.861277170676104</v>
      </c>
      <c r="CF78" s="41">
        <v>8.115788396162173E-3</v>
      </c>
      <c r="CG78" s="41">
        <v>0</v>
      </c>
      <c r="CH78" s="41">
        <v>8.115788396162173E-3</v>
      </c>
      <c r="CI78" s="41">
        <v>4.0578557981279471E-4</v>
      </c>
      <c r="CJ78" s="41">
        <v>0</v>
      </c>
      <c r="CK78" s="41">
        <v>4.0578557981279471E-4</v>
      </c>
      <c r="CL78" s="41"/>
      <c r="CM78" s="41">
        <v>0</v>
      </c>
      <c r="CN78" s="41"/>
      <c r="CO78" s="41">
        <v>0</v>
      </c>
      <c r="CP78" s="41">
        <v>0</v>
      </c>
      <c r="CQ78" s="41">
        <v>0</v>
      </c>
      <c r="CR78" s="41">
        <v>0</v>
      </c>
      <c r="CS78" s="41">
        <v>0</v>
      </c>
      <c r="CT78" s="41">
        <v>0</v>
      </c>
      <c r="CU78" s="41">
        <v>0</v>
      </c>
      <c r="CV78" s="41">
        <v>9999</v>
      </c>
      <c r="CW78" s="74">
        <v>9999</v>
      </c>
    </row>
    <row r="79" spans="1:101" s="21" customFormat="1">
      <c r="A79" s="21" t="s">
        <v>632</v>
      </c>
      <c r="B79" s="21" t="s">
        <v>649</v>
      </c>
      <c r="C79" s="41">
        <v>20</v>
      </c>
      <c r="D79" s="41">
        <v>0.16666175404647182</v>
      </c>
      <c r="E79" s="41">
        <v>0</v>
      </c>
      <c r="F79" s="41">
        <v>0.1797786971518654</v>
      </c>
      <c r="G79" s="41">
        <v>0</v>
      </c>
      <c r="H79" s="41">
        <v>0</v>
      </c>
      <c r="I79" s="41" t="s">
        <v>787</v>
      </c>
      <c r="J79" s="41"/>
      <c r="K79" s="41"/>
      <c r="L79" s="41">
        <v>0.17932160050727455</v>
      </c>
      <c r="M79" s="41">
        <v>1.6513991288215751E-5</v>
      </c>
      <c r="N79" s="41">
        <v>1.6394800704690752E-5</v>
      </c>
      <c r="O79" s="41">
        <v>0</v>
      </c>
      <c r="P79" s="41">
        <v>0</v>
      </c>
      <c r="Q79" s="41">
        <v>0</v>
      </c>
      <c r="R79" s="41">
        <v>3.5850273786198386E-2</v>
      </c>
      <c r="S79" s="41">
        <v>8.2844529924042523E-2</v>
      </c>
      <c r="T79" s="41">
        <v>0</v>
      </c>
      <c r="U79" s="41">
        <v>7.3563832349808941E-2</v>
      </c>
      <c r="V79" s="41" t="s">
        <v>225</v>
      </c>
      <c r="W79" s="41" t="s">
        <v>225</v>
      </c>
      <c r="X79" s="41" t="s">
        <v>225</v>
      </c>
      <c r="Y79" s="41" t="s">
        <v>225</v>
      </c>
      <c r="Z79" s="41">
        <v>0</v>
      </c>
      <c r="AA79" s="41">
        <v>0</v>
      </c>
      <c r="AB79" s="41">
        <v>0</v>
      </c>
      <c r="AC79" s="41">
        <v>0</v>
      </c>
      <c r="AD79" s="41">
        <v>0</v>
      </c>
      <c r="AE79" s="41">
        <v>0</v>
      </c>
      <c r="AF79" s="41">
        <v>0</v>
      </c>
      <c r="AG79" s="41">
        <v>0</v>
      </c>
      <c r="AH79" s="41">
        <v>3.5850273786198386E-2</v>
      </c>
      <c r="AI79" s="41">
        <v>8.2844529924042523E-2</v>
      </c>
      <c r="AJ79" s="41">
        <v>0</v>
      </c>
      <c r="AK79" s="41">
        <v>7.3563832349808941E-2</v>
      </c>
      <c r="AL79" s="41">
        <v>0.19225863606004984</v>
      </c>
      <c r="AM79" s="41">
        <v>9.6047428909426524E-2</v>
      </c>
      <c r="AN79" s="41">
        <v>5.8351938024849394E-3</v>
      </c>
      <c r="AO79" s="41">
        <v>0</v>
      </c>
      <c r="AP79" s="41">
        <v>0</v>
      </c>
      <c r="AQ79" s="41">
        <v>0.10188262271191147</v>
      </c>
      <c r="AR79" s="41">
        <v>3.5850273786198386E-2</v>
      </c>
      <c r="AS79" s="74">
        <v>2.8418924586047143</v>
      </c>
      <c r="AT79" s="41">
        <v>9.6047428909426524E-2</v>
      </c>
      <c r="AU79" s="41">
        <v>6.9071314500610565E-3</v>
      </c>
      <c r="AV79" s="41">
        <v>0</v>
      </c>
      <c r="AW79" s="41">
        <v>0</v>
      </c>
      <c r="AX79" s="41">
        <v>0.10295456035948758</v>
      </c>
      <c r="AY79" s="41">
        <v>8.2844529924042523E-2</v>
      </c>
      <c r="AZ79" s="74">
        <v>1.2427442156275532</v>
      </c>
      <c r="BA79" s="41">
        <v>9.6047428909426524E-2</v>
      </c>
      <c r="BB79" s="41">
        <v>1.2742325252545997E-2</v>
      </c>
      <c r="BC79" s="41">
        <v>0</v>
      </c>
      <c r="BD79" s="41">
        <v>0</v>
      </c>
      <c r="BE79" s="41">
        <v>0.10878975416197252</v>
      </c>
      <c r="BF79" s="41">
        <v>0.11869480371024091</v>
      </c>
      <c r="BG79" s="41">
        <v>43.475904712646511</v>
      </c>
      <c r="BH79" s="82">
        <v>0.9165502680938864</v>
      </c>
      <c r="BI79" s="41">
        <v>14.710586384945989</v>
      </c>
      <c r="BJ79" s="41">
        <v>33.993927668051491</v>
      </c>
      <c r="BK79" s="41">
        <v>0</v>
      </c>
      <c r="BL79" s="41">
        <v>30.185741873083291</v>
      </c>
      <c r="BM79" s="41">
        <v>78.890255926080769</v>
      </c>
      <c r="BN79" s="41">
        <v>9.6047428909426524E-2</v>
      </c>
      <c r="BO79" s="41">
        <v>0</v>
      </c>
      <c r="BP79" s="41">
        <v>1.2742325252545997E-2</v>
      </c>
      <c r="BQ79" s="41">
        <v>0</v>
      </c>
      <c r="BR79" s="41">
        <v>0</v>
      </c>
      <c r="BS79" s="41">
        <v>0</v>
      </c>
      <c r="BT79" s="41">
        <v>0</v>
      </c>
      <c r="BU79" s="41">
        <v>0</v>
      </c>
      <c r="BV79" s="41">
        <v>0</v>
      </c>
      <c r="BW79" s="41">
        <v>0</v>
      </c>
      <c r="BX79" s="41">
        <v>0.19225863606004984</v>
      </c>
      <c r="BY79" s="41"/>
      <c r="BZ79" s="41">
        <v>0</v>
      </c>
      <c r="CA79" s="41">
        <v>0</v>
      </c>
      <c r="CB79" s="41">
        <v>0.10878975416197252</v>
      </c>
      <c r="CC79" s="41">
        <v>0.19225863606004984</v>
      </c>
      <c r="CD79" s="82">
        <v>0.56585106599837343</v>
      </c>
      <c r="CE79" s="41">
        <v>73.661646585729798</v>
      </c>
      <c r="CF79" s="41">
        <v>1.7035593439777613E-3</v>
      </c>
      <c r="CG79" s="41">
        <v>0</v>
      </c>
      <c r="CH79" s="41">
        <v>1.7035593439777613E-3</v>
      </c>
      <c r="CI79" s="41">
        <v>8.5177760240955422E-5</v>
      </c>
      <c r="CJ79" s="41">
        <v>0</v>
      </c>
      <c r="CK79" s="41">
        <v>8.5177760240955422E-5</v>
      </c>
      <c r="CL79" s="41"/>
      <c r="CM79" s="41">
        <v>0</v>
      </c>
      <c r="CN79" s="41"/>
      <c r="CO79" s="41">
        <v>0</v>
      </c>
      <c r="CP79" s="41">
        <v>0</v>
      </c>
      <c r="CQ79" s="41">
        <v>0</v>
      </c>
      <c r="CR79" s="41">
        <v>0</v>
      </c>
      <c r="CS79" s="41">
        <v>0</v>
      </c>
      <c r="CT79" s="41">
        <v>0</v>
      </c>
      <c r="CU79" s="41">
        <v>0</v>
      </c>
      <c r="CV79" s="41">
        <v>9999</v>
      </c>
      <c r="CW79" s="74">
        <v>9999</v>
      </c>
    </row>
    <row r="80" spans="1:101" s="21" customFormat="1">
      <c r="A80" s="21" t="s">
        <v>626</v>
      </c>
      <c r="B80" s="21" t="s">
        <v>650</v>
      </c>
      <c r="C80" s="41">
        <v>20</v>
      </c>
      <c r="D80" s="41">
        <v>0.29399999999999998</v>
      </c>
      <c r="E80" s="41">
        <v>0</v>
      </c>
      <c r="F80" s="41">
        <v>0.30800191525352644</v>
      </c>
      <c r="G80" s="41">
        <v>0</v>
      </c>
      <c r="H80" s="41">
        <v>0</v>
      </c>
      <c r="I80" s="41" t="s">
        <v>593</v>
      </c>
      <c r="J80" s="41"/>
      <c r="K80" s="41"/>
      <c r="L80" s="41">
        <v>0.31598982071750081</v>
      </c>
      <c r="M80" s="41">
        <v>5.9401779231362808E-5</v>
      </c>
      <c r="N80" s="41">
        <v>5.8973043827217252E-5</v>
      </c>
      <c r="O80" s="41">
        <v>0</v>
      </c>
      <c r="P80" s="41">
        <v>0</v>
      </c>
      <c r="Q80" s="41">
        <v>0</v>
      </c>
      <c r="R80" s="41">
        <v>6.1419696345807143E-2</v>
      </c>
      <c r="S80" s="41">
        <v>0.14193157637208087</v>
      </c>
      <c r="T80" s="41">
        <v>0</v>
      </c>
      <c r="U80" s="41">
        <v>0.12603162452551672</v>
      </c>
      <c r="V80" s="41" t="s">
        <v>225</v>
      </c>
      <c r="W80" s="41" t="s">
        <v>225</v>
      </c>
      <c r="X80" s="41" t="s">
        <v>225</v>
      </c>
      <c r="Y80" s="41" t="s">
        <v>225</v>
      </c>
      <c r="Z80" s="41">
        <v>0</v>
      </c>
      <c r="AA80" s="41">
        <v>0</v>
      </c>
      <c r="AB80" s="41">
        <v>0</v>
      </c>
      <c r="AC80" s="41">
        <v>0</v>
      </c>
      <c r="AD80" s="41">
        <v>0</v>
      </c>
      <c r="AE80" s="41">
        <v>0</v>
      </c>
      <c r="AF80" s="41">
        <v>0</v>
      </c>
      <c r="AG80" s="41">
        <v>0</v>
      </c>
      <c r="AH80" s="41">
        <v>6.1419696345807143E-2</v>
      </c>
      <c r="AI80" s="41">
        <v>0.14193157637208087</v>
      </c>
      <c r="AJ80" s="41">
        <v>0</v>
      </c>
      <c r="AK80" s="41">
        <v>0.12603162452551672</v>
      </c>
      <c r="AL80" s="41">
        <v>0.32938289724340475</v>
      </c>
      <c r="AM80" s="41">
        <v>0.16445957831469146</v>
      </c>
      <c r="AN80" s="41">
        <v>2.0989528695874549E-2</v>
      </c>
      <c r="AO80" s="41">
        <v>0</v>
      </c>
      <c r="AP80" s="41">
        <v>0</v>
      </c>
      <c r="AQ80" s="41">
        <v>0.18544910701056602</v>
      </c>
      <c r="AR80" s="41">
        <v>6.1419696345807143E-2</v>
      </c>
      <c r="AS80" s="74">
        <v>3.0193751848990673</v>
      </c>
      <c r="AT80" s="41">
        <v>0.16445957831469146</v>
      </c>
      <c r="AU80" s="41">
        <v>2.4845350246206901E-2</v>
      </c>
      <c r="AV80" s="41">
        <v>0</v>
      </c>
      <c r="AW80" s="41">
        <v>0</v>
      </c>
      <c r="AX80" s="41">
        <v>0.18930492856089837</v>
      </c>
      <c r="AY80" s="41">
        <v>0.14193157637208087</v>
      </c>
      <c r="AZ80" s="74">
        <v>1.3337759884003955</v>
      </c>
      <c r="BA80" s="41">
        <v>0.16445957831469146</v>
      </c>
      <c r="BB80" s="41">
        <v>4.583487894208145E-2</v>
      </c>
      <c r="BC80" s="41">
        <v>0</v>
      </c>
      <c r="BD80" s="41">
        <v>0</v>
      </c>
      <c r="BE80" s="41">
        <v>0.21029445725677293</v>
      </c>
      <c r="BF80" s="41">
        <v>0.203351272717888</v>
      </c>
      <c r="BG80" s="41">
        <v>36.67944724662285</v>
      </c>
      <c r="BH80" s="74">
        <v>1.0341437968205751</v>
      </c>
      <c r="BI80" s="41">
        <v>14.302260596608759</v>
      </c>
      <c r="BJ80" s="41">
        <v>33.050348877205977</v>
      </c>
      <c r="BK80" s="41">
        <v>0</v>
      </c>
      <c r="BL80" s="41">
        <v>29.347867941729728</v>
      </c>
      <c r="BM80" s="41">
        <v>76.700477415544469</v>
      </c>
      <c r="BN80" s="41">
        <v>0.16445957831469146</v>
      </c>
      <c r="BO80" s="41">
        <v>0</v>
      </c>
      <c r="BP80" s="41">
        <v>4.583487894208145E-2</v>
      </c>
      <c r="BQ80" s="41">
        <v>0</v>
      </c>
      <c r="BR80" s="41">
        <v>0</v>
      </c>
      <c r="BS80" s="41">
        <v>0</v>
      </c>
      <c r="BT80" s="41">
        <v>0</v>
      </c>
      <c r="BU80" s="41">
        <v>0</v>
      </c>
      <c r="BV80" s="41">
        <v>0</v>
      </c>
      <c r="BW80" s="41">
        <v>0</v>
      </c>
      <c r="BX80" s="41">
        <v>0.32938289724340475</v>
      </c>
      <c r="BY80" s="41"/>
      <c r="BZ80" s="41">
        <v>0</v>
      </c>
      <c r="CA80" s="41">
        <v>0</v>
      </c>
      <c r="CB80" s="41">
        <v>0.21029445725677293</v>
      </c>
      <c r="CC80" s="41">
        <v>0.32938289724340475</v>
      </c>
      <c r="CD80" s="82">
        <v>0.63844983761063712</v>
      </c>
      <c r="CE80" s="41">
        <v>66.027315188352574</v>
      </c>
      <c r="CF80" s="41">
        <v>3.0019317041702007E-3</v>
      </c>
      <c r="CG80" s="41">
        <v>0</v>
      </c>
      <c r="CH80" s="41">
        <v>3.0019317041702007E-3</v>
      </c>
      <c r="CI80" s="41">
        <v>1.5009516484081292E-4</v>
      </c>
      <c r="CJ80" s="41">
        <v>0</v>
      </c>
      <c r="CK80" s="41">
        <v>1.5009516484081292E-4</v>
      </c>
      <c r="CL80" s="41"/>
      <c r="CM80" s="41">
        <v>0</v>
      </c>
      <c r="CN80" s="41"/>
      <c r="CO80" s="41">
        <v>0</v>
      </c>
      <c r="CP80" s="41">
        <v>0</v>
      </c>
      <c r="CQ80" s="41">
        <v>0</v>
      </c>
      <c r="CR80" s="41">
        <v>0</v>
      </c>
      <c r="CS80" s="41">
        <v>0</v>
      </c>
      <c r="CT80" s="41">
        <v>0</v>
      </c>
      <c r="CU80" s="41">
        <v>0</v>
      </c>
      <c r="CV80" s="41">
        <v>9999</v>
      </c>
      <c r="CW80" s="74">
        <v>9999</v>
      </c>
    </row>
    <row r="81" spans="1:101" s="21" customFormat="1">
      <c r="A81" s="21" t="s">
        <v>635</v>
      </c>
      <c r="B81" s="21" t="s">
        <v>651</v>
      </c>
      <c r="C81" s="41">
        <v>20</v>
      </c>
      <c r="D81" s="41">
        <v>2.5666792467800532E-2</v>
      </c>
      <c r="E81" s="41">
        <v>0</v>
      </c>
      <c r="F81" s="41">
        <v>1.9690296641274179E-2</v>
      </c>
      <c r="G81" s="41">
        <v>0</v>
      </c>
      <c r="H81" s="41">
        <v>0</v>
      </c>
      <c r="I81" s="41" t="s">
        <v>593</v>
      </c>
      <c r="J81" s="41"/>
      <c r="K81" s="41"/>
      <c r="L81" s="41">
        <v>2.7586548130250309E-2</v>
      </c>
      <c r="M81" s="41">
        <v>5.1858950331615409E-6</v>
      </c>
      <c r="N81" s="41">
        <v>5.1484655683935048E-6</v>
      </c>
      <c r="O81" s="41">
        <v>0</v>
      </c>
      <c r="P81" s="41">
        <v>0</v>
      </c>
      <c r="Q81" s="41">
        <v>0</v>
      </c>
      <c r="R81" s="41">
        <v>3.9265081831405257E-3</v>
      </c>
      <c r="S81" s="41">
        <v>9.0735631927143876E-3</v>
      </c>
      <c r="T81" s="41">
        <v>0</v>
      </c>
      <c r="U81" s="41">
        <v>8.0570929925757907E-3</v>
      </c>
      <c r="V81" s="41" t="s">
        <v>225</v>
      </c>
      <c r="W81" s="41" t="s">
        <v>225</v>
      </c>
      <c r="X81" s="41" t="s">
        <v>225</v>
      </c>
      <c r="Y81" s="41" t="s">
        <v>225</v>
      </c>
      <c r="Z81" s="41">
        <v>0</v>
      </c>
      <c r="AA81" s="41">
        <v>0</v>
      </c>
      <c r="AB81" s="41">
        <v>0</v>
      </c>
      <c r="AC81" s="41">
        <v>0</v>
      </c>
      <c r="AD81" s="41">
        <v>0</v>
      </c>
      <c r="AE81" s="41">
        <v>0</v>
      </c>
      <c r="AF81" s="41">
        <v>0</v>
      </c>
      <c r="AG81" s="41">
        <v>0</v>
      </c>
      <c r="AH81" s="41">
        <v>3.9265081831405257E-3</v>
      </c>
      <c r="AI81" s="41">
        <v>9.0735631927143876E-3</v>
      </c>
      <c r="AJ81" s="41">
        <v>0</v>
      </c>
      <c r="AK81" s="41">
        <v>8.0570929925757907E-3</v>
      </c>
      <c r="AL81" s="41">
        <v>2.1057164368430706E-2</v>
      </c>
      <c r="AM81" s="41">
        <v>1.4357652605255669E-2</v>
      </c>
      <c r="AN81" s="41">
        <v>1.8324281531767212E-3</v>
      </c>
      <c r="AO81" s="41">
        <v>0</v>
      </c>
      <c r="AP81" s="41">
        <v>0</v>
      </c>
      <c r="AQ81" s="41">
        <v>1.6190080758432389E-2</v>
      </c>
      <c r="AR81" s="41">
        <v>3.9265081831405257E-3</v>
      </c>
      <c r="AS81" s="74">
        <v>4.1232769685667972</v>
      </c>
      <c r="AT81" s="41">
        <v>1.4357652605255669E-2</v>
      </c>
      <c r="AU81" s="41">
        <v>2.1690491447592147E-3</v>
      </c>
      <c r="AV81" s="41">
        <v>0</v>
      </c>
      <c r="AW81" s="41">
        <v>0</v>
      </c>
      <c r="AX81" s="41">
        <v>1.6526701750014885E-2</v>
      </c>
      <c r="AY81" s="41">
        <v>9.0735631927143876E-3</v>
      </c>
      <c r="AZ81" s="74">
        <v>1.8214125365088094</v>
      </c>
      <c r="BA81" s="41">
        <v>1.4357652605255669E-2</v>
      </c>
      <c r="BB81" s="41">
        <v>4.0014772979359362E-3</v>
      </c>
      <c r="BC81" s="41">
        <v>0</v>
      </c>
      <c r="BD81" s="41">
        <v>0</v>
      </c>
      <c r="BE81" s="41">
        <v>1.8359129903191607E-2</v>
      </c>
      <c r="BF81" s="41">
        <v>1.3000071375854913E-2</v>
      </c>
      <c r="BG81" s="41">
        <v>24.001999076645774</v>
      </c>
      <c r="BH81" s="74">
        <v>1.4122330079887173</v>
      </c>
      <c r="BI81" s="41">
        <v>10.473196698297558</v>
      </c>
      <c r="BJ81" s="41">
        <v>24.201964605540105</v>
      </c>
      <c r="BK81" s="41">
        <v>0</v>
      </c>
      <c r="BL81" s="41">
        <v>21.490728095268857</v>
      </c>
      <c r="BM81" s="41">
        <v>56.165889399106518</v>
      </c>
      <c r="BN81" s="41">
        <v>1.4357652605255669E-2</v>
      </c>
      <c r="BO81" s="41">
        <v>0</v>
      </c>
      <c r="BP81" s="41">
        <v>4.0014772979359362E-3</v>
      </c>
      <c r="BQ81" s="41">
        <v>0</v>
      </c>
      <c r="BR81" s="41">
        <v>0</v>
      </c>
      <c r="BS81" s="41">
        <v>0</v>
      </c>
      <c r="BT81" s="41">
        <v>0</v>
      </c>
      <c r="BU81" s="41">
        <v>0</v>
      </c>
      <c r="BV81" s="41">
        <v>0</v>
      </c>
      <c r="BW81" s="41">
        <v>0</v>
      </c>
      <c r="BX81" s="41">
        <v>2.1057164368430706E-2</v>
      </c>
      <c r="BY81" s="41"/>
      <c r="BZ81" s="41">
        <v>0</v>
      </c>
      <c r="CA81" s="41">
        <v>0</v>
      </c>
      <c r="CB81" s="41">
        <v>1.8359129903191603E-2</v>
      </c>
      <c r="CC81" s="41">
        <v>2.1057164368430706E-2</v>
      </c>
      <c r="CD81" s="82">
        <v>0.87187095004662418</v>
      </c>
      <c r="CE81" s="41">
        <v>45.492727171914638</v>
      </c>
      <c r="CF81" s="41">
        <v>2.6207468725662417E-4</v>
      </c>
      <c r="CG81" s="41">
        <v>0</v>
      </c>
      <c r="CH81" s="41">
        <v>2.6207468725662417E-4</v>
      </c>
      <c r="CI81" s="41">
        <v>1.3103610361868894E-5</v>
      </c>
      <c r="CJ81" s="41">
        <v>0</v>
      </c>
      <c r="CK81" s="41">
        <v>1.3103610361868894E-5</v>
      </c>
      <c r="CL81" s="41"/>
      <c r="CM81" s="41">
        <v>0</v>
      </c>
      <c r="CN81" s="41"/>
      <c r="CO81" s="41">
        <v>0</v>
      </c>
      <c r="CP81" s="41">
        <v>0</v>
      </c>
      <c r="CQ81" s="41">
        <v>0</v>
      </c>
      <c r="CR81" s="41">
        <v>0</v>
      </c>
      <c r="CS81" s="41">
        <v>0</v>
      </c>
      <c r="CT81" s="41">
        <v>0</v>
      </c>
      <c r="CU81" s="41">
        <v>0</v>
      </c>
      <c r="CV81" s="41">
        <v>9999</v>
      </c>
      <c r="CW81" s="74">
        <v>9999</v>
      </c>
    </row>
    <row r="82" spans="1:101" s="21" customFormat="1">
      <c r="A82" s="21" t="s">
        <v>637</v>
      </c>
      <c r="B82" s="21" t="s">
        <v>652</v>
      </c>
      <c r="C82" s="41">
        <v>20</v>
      </c>
      <c r="D82" s="41">
        <v>0.28966900829333347</v>
      </c>
      <c r="E82" s="41">
        <v>0</v>
      </c>
      <c r="F82" s="41">
        <v>0.2240183089626509</v>
      </c>
      <c r="G82" s="41">
        <v>0</v>
      </c>
      <c r="H82" s="41">
        <v>0</v>
      </c>
      <c r="I82" s="41" t="s">
        <v>593</v>
      </c>
      <c r="J82" s="41"/>
      <c r="K82" s="41"/>
      <c r="L82" s="41">
        <v>0.31133489114975071</v>
      </c>
      <c r="M82" s="41">
        <v>5.8526715921117001E-5</v>
      </c>
      <c r="N82" s="41">
        <v>5.8104296331528277E-5</v>
      </c>
      <c r="O82" s="41">
        <v>0</v>
      </c>
      <c r="P82" s="41">
        <v>0</v>
      </c>
      <c r="Q82" s="41">
        <v>0</v>
      </c>
      <c r="R82" s="41">
        <v>4.4672243356219485E-2</v>
      </c>
      <c r="S82" s="41">
        <v>0.10323075978636422</v>
      </c>
      <c r="T82" s="41">
        <v>0</v>
      </c>
      <c r="U82" s="41">
        <v>9.166628518781185E-2</v>
      </c>
      <c r="V82" s="41" t="s">
        <v>225</v>
      </c>
      <c r="W82" s="41" t="s">
        <v>225</v>
      </c>
      <c r="X82" s="41" t="s">
        <v>225</v>
      </c>
      <c r="Y82" s="41" t="s">
        <v>225</v>
      </c>
      <c r="Z82" s="41">
        <v>0</v>
      </c>
      <c r="AA82" s="41">
        <v>0</v>
      </c>
      <c r="AB82" s="41">
        <v>0</v>
      </c>
      <c r="AC82" s="41">
        <v>0</v>
      </c>
      <c r="AD82" s="41">
        <v>0</v>
      </c>
      <c r="AE82" s="41">
        <v>0</v>
      </c>
      <c r="AF82" s="41">
        <v>0</v>
      </c>
      <c r="AG82" s="41">
        <v>0</v>
      </c>
      <c r="AH82" s="41">
        <v>4.4672243356219485E-2</v>
      </c>
      <c r="AI82" s="41">
        <v>0.10323075978636422</v>
      </c>
      <c r="AJ82" s="41">
        <v>0</v>
      </c>
      <c r="AK82" s="41">
        <v>9.166628518781185E-2</v>
      </c>
      <c r="AL82" s="41">
        <v>0.23956928833039554</v>
      </c>
      <c r="AM82" s="41">
        <v>0.16203688079849118</v>
      </c>
      <c r="AN82" s="41">
        <v>2.0680326400947094E-2</v>
      </c>
      <c r="AO82" s="41">
        <v>0</v>
      </c>
      <c r="AP82" s="41">
        <v>0</v>
      </c>
      <c r="AQ82" s="41">
        <v>0.18271720719943829</v>
      </c>
      <c r="AR82" s="41">
        <v>4.4672243356219485E-2</v>
      </c>
      <c r="AS82" s="74">
        <v>4.0901730800138898</v>
      </c>
      <c r="AT82" s="41">
        <v>0.16203688079849118</v>
      </c>
      <c r="AU82" s="41">
        <v>2.4479346824895512E-2</v>
      </c>
      <c r="AV82" s="41">
        <v>0</v>
      </c>
      <c r="AW82" s="41">
        <v>0</v>
      </c>
      <c r="AX82" s="41">
        <v>0.18651622762338671</v>
      </c>
      <c r="AY82" s="41">
        <v>0.10323075978636422</v>
      </c>
      <c r="AZ82" s="74">
        <v>1.8067892555414835</v>
      </c>
      <c r="BA82" s="41">
        <v>0.16203688079849118</v>
      </c>
      <c r="BB82" s="41">
        <v>4.5159673225842606E-2</v>
      </c>
      <c r="BC82" s="41">
        <v>0</v>
      </c>
      <c r="BD82" s="41">
        <v>0</v>
      </c>
      <c r="BE82" s="41">
        <v>0.20719655402433379</v>
      </c>
      <c r="BF82" s="41">
        <v>0.1479030031425837</v>
      </c>
      <c r="BG82" s="41">
        <v>24.28264311123819</v>
      </c>
      <c r="BH82" s="74">
        <v>1.4008948406854798</v>
      </c>
      <c r="BI82" s="41">
        <v>10.557961702005409</v>
      </c>
      <c r="BJ82" s="41">
        <v>24.397843636424664</v>
      </c>
      <c r="BK82" s="41">
        <v>0</v>
      </c>
      <c r="BL82" s="41">
        <v>21.664663685247412</v>
      </c>
      <c r="BM82" s="41">
        <v>56.620469023677479</v>
      </c>
      <c r="BN82" s="41">
        <v>0.16203688079849118</v>
      </c>
      <c r="BO82" s="41">
        <v>0</v>
      </c>
      <c r="BP82" s="41">
        <v>4.5159673225842606E-2</v>
      </c>
      <c r="BQ82" s="41">
        <v>0</v>
      </c>
      <c r="BR82" s="41">
        <v>0</v>
      </c>
      <c r="BS82" s="41">
        <v>0</v>
      </c>
      <c r="BT82" s="41">
        <v>0</v>
      </c>
      <c r="BU82" s="41">
        <v>0</v>
      </c>
      <c r="BV82" s="41">
        <v>0</v>
      </c>
      <c r="BW82" s="41">
        <v>0</v>
      </c>
      <c r="BX82" s="41">
        <v>0.23956928833039554</v>
      </c>
      <c r="BY82" s="41"/>
      <c r="BZ82" s="41">
        <v>0</v>
      </c>
      <c r="CA82" s="41">
        <v>0</v>
      </c>
      <c r="CB82" s="41">
        <v>0.20719655402433379</v>
      </c>
      <c r="CC82" s="41">
        <v>0.23956928833039554</v>
      </c>
      <c r="CD82" s="82">
        <v>0.86487110041661197</v>
      </c>
      <c r="CE82" s="41">
        <v>45.947306796485599</v>
      </c>
      <c r="CF82" s="41">
        <v>2.9577094548003395E-3</v>
      </c>
      <c r="CG82" s="41">
        <v>0</v>
      </c>
      <c r="CH82" s="41">
        <v>2.9577094548003395E-3</v>
      </c>
      <c r="CI82" s="41">
        <v>1.4788407329613154E-4</v>
      </c>
      <c r="CJ82" s="41">
        <v>0</v>
      </c>
      <c r="CK82" s="41">
        <v>1.4788407329613154E-4</v>
      </c>
      <c r="CL82" s="41"/>
      <c r="CM82" s="41">
        <v>0</v>
      </c>
      <c r="CN82" s="41"/>
      <c r="CO82" s="41">
        <v>0</v>
      </c>
      <c r="CP82" s="41">
        <v>0</v>
      </c>
      <c r="CQ82" s="41">
        <v>0</v>
      </c>
      <c r="CR82" s="41">
        <v>0</v>
      </c>
      <c r="CS82" s="41">
        <v>0</v>
      </c>
      <c r="CT82" s="41">
        <v>0</v>
      </c>
      <c r="CU82" s="41">
        <v>0</v>
      </c>
      <c r="CV82" s="41">
        <v>9999</v>
      </c>
      <c r="CW82" s="74">
        <v>9999</v>
      </c>
    </row>
    <row r="83" spans="1:101" s="21" customFormat="1">
      <c r="A83" s="21" t="s">
        <v>639</v>
      </c>
      <c r="B83" s="21" t="s">
        <v>653</v>
      </c>
      <c r="C83" s="41">
        <v>20</v>
      </c>
      <c r="D83" s="41">
        <v>7.3144581506743328E-2</v>
      </c>
      <c r="E83" s="41">
        <v>0</v>
      </c>
      <c r="F83" s="41">
        <v>5.6567064441800465E-2</v>
      </c>
      <c r="G83" s="41">
        <v>0</v>
      </c>
      <c r="H83" s="41">
        <v>0</v>
      </c>
      <c r="I83" s="41" t="s">
        <v>593</v>
      </c>
      <c r="J83" s="41"/>
      <c r="K83" s="41"/>
      <c r="L83" s="41">
        <v>7.8615453050246434E-2</v>
      </c>
      <c r="M83" s="41">
        <v>1.4778633614401328E-5</v>
      </c>
      <c r="N83" s="41">
        <v>1.4671968064355915E-5</v>
      </c>
      <c r="O83" s="41">
        <v>0</v>
      </c>
      <c r="P83" s="41">
        <v>0</v>
      </c>
      <c r="Q83" s="41">
        <v>0</v>
      </c>
      <c r="R83" s="41">
        <v>1.1280228300948235E-2</v>
      </c>
      <c r="S83" s="41">
        <v>2.6066891890451967E-2</v>
      </c>
      <c r="T83" s="41">
        <v>0</v>
      </c>
      <c r="U83" s="41">
        <v>2.3146736020688032E-2</v>
      </c>
      <c r="V83" s="41" t="s">
        <v>225</v>
      </c>
      <c r="W83" s="41" t="s">
        <v>225</v>
      </c>
      <c r="X83" s="41" t="s">
        <v>225</v>
      </c>
      <c r="Y83" s="41" t="s">
        <v>225</v>
      </c>
      <c r="Z83" s="41">
        <v>0</v>
      </c>
      <c r="AA83" s="41">
        <v>0</v>
      </c>
      <c r="AB83" s="41">
        <v>0</v>
      </c>
      <c r="AC83" s="41">
        <v>0</v>
      </c>
      <c r="AD83" s="41">
        <v>0</v>
      </c>
      <c r="AE83" s="41">
        <v>0</v>
      </c>
      <c r="AF83" s="41">
        <v>0</v>
      </c>
      <c r="AG83" s="41">
        <v>0</v>
      </c>
      <c r="AH83" s="41">
        <v>1.1280228300948235E-2</v>
      </c>
      <c r="AI83" s="41">
        <v>2.6066891890451967E-2</v>
      </c>
      <c r="AJ83" s="41">
        <v>0</v>
      </c>
      <c r="AK83" s="41">
        <v>2.3146736020688032E-2</v>
      </c>
      <c r="AL83" s="41">
        <v>6.0493856212088234E-2</v>
      </c>
      <c r="AM83" s="41">
        <v>4.0916078335386311E-2</v>
      </c>
      <c r="AN83" s="41">
        <v>5.2220077975630077E-3</v>
      </c>
      <c r="AO83" s="41">
        <v>0</v>
      </c>
      <c r="AP83" s="41">
        <v>0</v>
      </c>
      <c r="AQ83" s="41">
        <v>4.613808613294932E-2</v>
      </c>
      <c r="AR83" s="41">
        <v>1.1280228300948235E-2</v>
      </c>
      <c r="AS83" s="74">
        <v>4.0901730800138925</v>
      </c>
      <c r="AT83" s="41">
        <v>4.0916078335386311E-2</v>
      </c>
      <c r="AU83" s="41">
        <v>6.1813018576437626E-3</v>
      </c>
      <c r="AV83" s="41">
        <v>0</v>
      </c>
      <c r="AW83" s="41">
        <v>0</v>
      </c>
      <c r="AX83" s="41">
        <v>4.7097380193030072E-2</v>
      </c>
      <c r="AY83" s="41">
        <v>2.6066891890451967E-2</v>
      </c>
      <c r="AZ83" s="74">
        <v>1.8067892555414846</v>
      </c>
      <c r="BA83" s="41">
        <v>4.0916078335386311E-2</v>
      </c>
      <c r="BB83" s="41">
        <v>1.1403309655206771E-2</v>
      </c>
      <c r="BC83" s="41">
        <v>0</v>
      </c>
      <c r="BD83" s="41">
        <v>0</v>
      </c>
      <c r="BE83" s="41">
        <v>5.2319387990593082E-2</v>
      </c>
      <c r="BF83" s="41">
        <v>3.7347120191400199E-2</v>
      </c>
      <c r="BG83" s="41">
        <v>24.28264311123818</v>
      </c>
      <c r="BH83" s="74">
        <v>1.4008948406854806</v>
      </c>
      <c r="BI83" s="41">
        <v>10.557961702005407</v>
      </c>
      <c r="BJ83" s="41">
        <v>24.397843636424657</v>
      </c>
      <c r="BK83" s="41">
        <v>0</v>
      </c>
      <c r="BL83" s="41">
        <v>21.664663685247408</v>
      </c>
      <c r="BM83" s="41">
        <v>56.620469023677472</v>
      </c>
      <c r="BN83" s="41">
        <v>4.0916078335386311E-2</v>
      </c>
      <c r="BO83" s="41">
        <v>0</v>
      </c>
      <c r="BP83" s="41">
        <v>1.1403309655206771E-2</v>
      </c>
      <c r="BQ83" s="41">
        <v>0</v>
      </c>
      <c r="BR83" s="41">
        <v>0</v>
      </c>
      <c r="BS83" s="41">
        <v>0</v>
      </c>
      <c r="BT83" s="41">
        <v>0</v>
      </c>
      <c r="BU83" s="41">
        <v>0</v>
      </c>
      <c r="BV83" s="41">
        <v>0</v>
      </c>
      <c r="BW83" s="41">
        <v>0</v>
      </c>
      <c r="BX83" s="41">
        <v>6.0493856212088234E-2</v>
      </c>
      <c r="BY83" s="41"/>
      <c r="BZ83" s="41">
        <v>0</v>
      </c>
      <c r="CA83" s="41">
        <v>0</v>
      </c>
      <c r="CB83" s="41">
        <v>5.2319387990593082E-2</v>
      </c>
      <c r="CC83" s="41">
        <v>6.0493856212088234E-2</v>
      </c>
      <c r="CD83" s="82">
        <v>0.86487110041661253</v>
      </c>
      <c r="CE83" s="41">
        <v>45.947306796485591</v>
      </c>
      <c r="CF83" s="41">
        <v>7.4685387147399444E-4</v>
      </c>
      <c r="CG83" s="41">
        <v>0</v>
      </c>
      <c r="CH83" s="41">
        <v>7.4685387147399444E-4</v>
      </c>
      <c r="CI83" s="41">
        <v>3.7342340198867052E-5</v>
      </c>
      <c r="CJ83" s="41">
        <v>0</v>
      </c>
      <c r="CK83" s="41">
        <v>3.7342340198867052E-5</v>
      </c>
      <c r="CL83" s="41"/>
      <c r="CM83" s="41">
        <v>0</v>
      </c>
      <c r="CN83" s="41"/>
      <c r="CO83" s="41">
        <v>0</v>
      </c>
      <c r="CP83" s="41">
        <v>0</v>
      </c>
      <c r="CQ83" s="41">
        <v>0</v>
      </c>
      <c r="CR83" s="41">
        <v>0</v>
      </c>
      <c r="CS83" s="41">
        <v>0</v>
      </c>
      <c r="CT83" s="41">
        <v>0</v>
      </c>
      <c r="CU83" s="41">
        <v>0</v>
      </c>
      <c r="CV83" s="41">
        <v>9999</v>
      </c>
      <c r="CW83" s="74">
        <v>9999</v>
      </c>
    </row>
    <row r="84" spans="1:101" s="21" customFormat="1">
      <c r="A84" s="21" t="s">
        <v>638</v>
      </c>
      <c r="B84" s="21" t="s">
        <v>654</v>
      </c>
      <c r="C84" s="41">
        <v>20</v>
      </c>
      <c r="D84" s="41">
        <v>0.24361764438539857</v>
      </c>
      <c r="E84" s="41">
        <v>0</v>
      </c>
      <c r="F84" s="41">
        <v>0.17180760931273098</v>
      </c>
      <c r="G84" s="41">
        <v>0</v>
      </c>
      <c r="H84" s="41">
        <v>0</v>
      </c>
      <c r="I84" s="41" t="s">
        <v>593</v>
      </c>
      <c r="J84" s="41"/>
      <c r="K84" s="41"/>
      <c r="L84" s="41">
        <v>0.26183910126857812</v>
      </c>
      <c r="M84" s="41">
        <v>4.9222182070224834E-5</v>
      </c>
      <c r="N84" s="41">
        <v>4.886691843341339E-5</v>
      </c>
      <c r="O84" s="41">
        <v>0</v>
      </c>
      <c r="P84" s="41">
        <v>0</v>
      </c>
      <c r="Q84" s="41">
        <v>0</v>
      </c>
      <c r="R84" s="41">
        <v>3.4260732389280769E-2</v>
      </c>
      <c r="S84" s="41">
        <v>7.9171341523647604E-2</v>
      </c>
      <c r="T84" s="41">
        <v>0</v>
      </c>
      <c r="U84" s="41">
        <v>7.0302134614017991E-2</v>
      </c>
      <c r="V84" s="41" t="s">
        <v>225</v>
      </c>
      <c r="W84" s="41" t="s">
        <v>225</v>
      </c>
      <c r="X84" s="41" t="s">
        <v>225</v>
      </c>
      <c r="Y84" s="41" t="s">
        <v>225</v>
      </c>
      <c r="Z84" s="41">
        <v>0</v>
      </c>
      <c r="AA84" s="41">
        <v>0</v>
      </c>
      <c r="AB84" s="41">
        <v>0</v>
      </c>
      <c r="AC84" s="41">
        <v>0</v>
      </c>
      <c r="AD84" s="41">
        <v>0</v>
      </c>
      <c r="AE84" s="41">
        <v>0</v>
      </c>
      <c r="AF84" s="41">
        <v>0</v>
      </c>
      <c r="AG84" s="41">
        <v>0</v>
      </c>
      <c r="AH84" s="41">
        <v>3.4260732389280769E-2</v>
      </c>
      <c r="AI84" s="41">
        <v>7.9171341523647604E-2</v>
      </c>
      <c r="AJ84" s="41">
        <v>0</v>
      </c>
      <c r="AK84" s="41">
        <v>7.0302134614017991E-2</v>
      </c>
      <c r="AL84" s="41">
        <v>0.18373420852694636</v>
      </c>
      <c r="AM84" s="41">
        <v>0.13627637777428941</v>
      </c>
      <c r="AN84" s="41">
        <v>1.7392583461390089E-2</v>
      </c>
      <c r="AO84" s="41">
        <v>0</v>
      </c>
      <c r="AP84" s="41">
        <v>0</v>
      </c>
      <c r="AQ84" s="41">
        <v>0.1536689612356795</v>
      </c>
      <c r="AR84" s="41">
        <v>3.4260732389280769E-2</v>
      </c>
      <c r="AS84" s="74">
        <v>4.4852795173683511</v>
      </c>
      <c r="AT84" s="41">
        <v>0.13627637777428941</v>
      </c>
      <c r="AU84" s="41">
        <v>2.0587638438473149E-2</v>
      </c>
      <c r="AV84" s="41">
        <v>0</v>
      </c>
      <c r="AW84" s="41">
        <v>0</v>
      </c>
      <c r="AX84" s="41">
        <v>0.15686401621276255</v>
      </c>
      <c r="AY84" s="41">
        <v>7.9171341523647604E-2</v>
      </c>
      <c r="AZ84" s="74">
        <v>1.9813232060228385</v>
      </c>
      <c r="BA84" s="41">
        <v>0.13627637777428941</v>
      </c>
      <c r="BB84" s="41">
        <v>3.7980221899863234E-2</v>
      </c>
      <c r="BC84" s="41">
        <v>0</v>
      </c>
      <c r="BD84" s="41">
        <v>0</v>
      </c>
      <c r="BE84" s="41">
        <v>0.17425659967415263</v>
      </c>
      <c r="BF84" s="41">
        <v>0.11343207391292837</v>
      </c>
      <c r="BG84" s="41">
        <v>21.203400522534032</v>
      </c>
      <c r="BH84" s="74">
        <v>1.536219815639744</v>
      </c>
      <c r="BI84" s="41">
        <v>9.6279151758857342</v>
      </c>
      <c r="BJ84" s="41">
        <v>22.248647573840177</v>
      </c>
      <c r="BK84" s="41">
        <v>0</v>
      </c>
      <c r="BL84" s="41">
        <v>19.756232326172839</v>
      </c>
      <c r="BM84" s="41">
        <v>51.632795075898748</v>
      </c>
      <c r="BN84" s="41">
        <v>0.13627637777428941</v>
      </c>
      <c r="BO84" s="41">
        <v>0</v>
      </c>
      <c r="BP84" s="41">
        <v>3.7980221899863234E-2</v>
      </c>
      <c r="BQ84" s="41">
        <v>0</v>
      </c>
      <c r="BR84" s="41">
        <v>0</v>
      </c>
      <c r="BS84" s="41">
        <v>0</v>
      </c>
      <c r="BT84" s="41">
        <v>0</v>
      </c>
      <c r="BU84" s="41">
        <v>0</v>
      </c>
      <c r="BV84" s="41">
        <v>0</v>
      </c>
      <c r="BW84" s="41">
        <v>0</v>
      </c>
      <c r="BX84" s="41">
        <v>0.18373420852694636</v>
      </c>
      <c r="BY84" s="41"/>
      <c r="BZ84" s="41">
        <v>0</v>
      </c>
      <c r="CA84" s="41">
        <v>0</v>
      </c>
      <c r="CB84" s="41">
        <v>0.17425659967415263</v>
      </c>
      <c r="CC84" s="41">
        <v>0.18373420852694636</v>
      </c>
      <c r="CD84" s="82">
        <v>0.94841674324678771</v>
      </c>
      <c r="CE84" s="41">
        <v>40.959632848706875</v>
      </c>
      <c r="CF84" s="41">
        <v>2.4874950012781978E-3</v>
      </c>
      <c r="CG84" s="41">
        <v>0</v>
      </c>
      <c r="CH84" s="41">
        <v>2.4874950012781978E-3</v>
      </c>
      <c r="CI84" s="41">
        <v>1.2437357310257462E-4</v>
      </c>
      <c r="CJ84" s="41">
        <v>0</v>
      </c>
      <c r="CK84" s="41">
        <v>1.2437357310257462E-4</v>
      </c>
      <c r="CL84" s="41"/>
      <c r="CM84" s="41">
        <v>0</v>
      </c>
      <c r="CN84" s="41"/>
      <c r="CO84" s="41">
        <v>0</v>
      </c>
      <c r="CP84" s="41">
        <v>0</v>
      </c>
      <c r="CQ84" s="41">
        <v>0</v>
      </c>
      <c r="CR84" s="41">
        <v>0</v>
      </c>
      <c r="CS84" s="41">
        <v>0</v>
      </c>
      <c r="CT84" s="41">
        <v>0</v>
      </c>
      <c r="CU84" s="41">
        <v>0</v>
      </c>
      <c r="CV84" s="41">
        <v>9999</v>
      </c>
      <c r="CW84" s="74">
        <v>9999</v>
      </c>
    </row>
    <row r="85" spans="1:101" s="21" customFormat="1">
      <c r="A85" s="21" t="s">
        <v>641</v>
      </c>
      <c r="B85" s="21" t="s">
        <v>655</v>
      </c>
      <c r="C85" s="41">
        <v>20</v>
      </c>
      <c r="D85" s="41">
        <v>2.4593153179890144</v>
      </c>
      <c r="E85" s="41">
        <v>0</v>
      </c>
      <c r="F85" s="41">
        <v>1.8990558749016722</v>
      </c>
      <c r="G85" s="41">
        <v>0</v>
      </c>
      <c r="H85" s="41">
        <v>0</v>
      </c>
      <c r="I85" s="41" t="s">
        <v>593</v>
      </c>
      <c r="J85" s="41"/>
      <c r="K85" s="41"/>
      <c r="L85" s="41">
        <v>2.6432605660515383</v>
      </c>
      <c r="M85" s="41">
        <v>4.9689695775337502E-4</v>
      </c>
      <c r="N85" s="41">
        <v>4.9331057834256086E-4</v>
      </c>
      <c r="O85" s="41">
        <v>0</v>
      </c>
      <c r="P85" s="41">
        <v>0</v>
      </c>
      <c r="Q85" s="41">
        <v>0</v>
      </c>
      <c r="R85" s="41">
        <v>0.37869710999742351</v>
      </c>
      <c r="S85" s="41">
        <v>0.87511142169876333</v>
      </c>
      <c r="T85" s="41">
        <v>0</v>
      </c>
      <c r="U85" s="41">
        <v>0.77707665155774996</v>
      </c>
      <c r="V85" s="41" t="s">
        <v>225</v>
      </c>
      <c r="W85" s="41" t="s">
        <v>225</v>
      </c>
      <c r="X85" s="41" t="s">
        <v>225</v>
      </c>
      <c r="Y85" s="41" t="s">
        <v>225</v>
      </c>
      <c r="Z85" s="41">
        <v>0</v>
      </c>
      <c r="AA85" s="41">
        <v>0</v>
      </c>
      <c r="AB85" s="41">
        <v>0</v>
      </c>
      <c r="AC85" s="41">
        <v>0</v>
      </c>
      <c r="AD85" s="41">
        <v>0</v>
      </c>
      <c r="AE85" s="41">
        <v>0</v>
      </c>
      <c r="AF85" s="41">
        <v>0</v>
      </c>
      <c r="AG85" s="41">
        <v>0</v>
      </c>
      <c r="AH85" s="41">
        <v>0.37869710999742351</v>
      </c>
      <c r="AI85" s="41">
        <v>0.87511142169876333</v>
      </c>
      <c r="AJ85" s="41">
        <v>0</v>
      </c>
      <c r="AK85" s="41">
        <v>0.77707665155774996</v>
      </c>
      <c r="AL85" s="41">
        <v>2.030885183253937</v>
      </c>
      <c r="AM85" s="41">
        <v>1.3757073474127006</v>
      </c>
      <c r="AN85" s="41">
        <v>0.17557778720793965</v>
      </c>
      <c r="AO85" s="41">
        <v>0</v>
      </c>
      <c r="AP85" s="41">
        <v>0</v>
      </c>
      <c r="AQ85" s="41">
        <v>1.5512851346206402</v>
      </c>
      <c r="AR85" s="41">
        <v>0.37869710999742351</v>
      </c>
      <c r="AS85" s="74">
        <v>4.0963743679776021</v>
      </c>
      <c r="AT85" s="41">
        <v>1.3757073474127006</v>
      </c>
      <c r="AU85" s="41">
        <v>0.20783180422210459</v>
      </c>
      <c r="AV85" s="41">
        <v>0</v>
      </c>
      <c r="AW85" s="41">
        <v>0</v>
      </c>
      <c r="AX85" s="41">
        <v>1.5835391516348052</v>
      </c>
      <c r="AY85" s="41">
        <v>0.87511142169876333</v>
      </c>
      <c r="AZ85" s="74">
        <v>1.8095286067239809</v>
      </c>
      <c r="BA85" s="41">
        <v>1.3757073474127006</v>
      </c>
      <c r="BB85" s="41">
        <v>0.38340959143004427</v>
      </c>
      <c r="BC85" s="41">
        <v>0</v>
      </c>
      <c r="BD85" s="41">
        <v>0</v>
      </c>
      <c r="BE85" s="41">
        <v>1.7591169388427448</v>
      </c>
      <c r="BF85" s="41">
        <v>1.2538085316961869</v>
      </c>
      <c r="BG85" s="41">
        <v>24.229725336778504</v>
      </c>
      <c r="BH85" s="74">
        <v>1.4030187978247066</v>
      </c>
      <c r="BI85" s="41">
        <v>10.541978553263975</v>
      </c>
      <c r="BJ85" s="41">
        <v>24.360909010706404</v>
      </c>
      <c r="BK85" s="41">
        <v>0</v>
      </c>
      <c r="BL85" s="41">
        <v>21.631866678411455</v>
      </c>
      <c r="BM85" s="41">
        <v>56.534754242381837</v>
      </c>
      <c r="BN85" s="41">
        <v>1.3757073474127006</v>
      </c>
      <c r="BO85" s="41">
        <v>0</v>
      </c>
      <c r="BP85" s="41">
        <v>0.38340959143004427</v>
      </c>
      <c r="BQ85" s="41">
        <v>0</v>
      </c>
      <c r="BR85" s="41">
        <v>0</v>
      </c>
      <c r="BS85" s="41">
        <v>0</v>
      </c>
      <c r="BT85" s="41">
        <v>0</v>
      </c>
      <c r="BU85" s="41">
        <v>0</v>
      </c>
      <c r="BV85" s="41">
        <v>0</v>
      </c>
      <c r="BW85" s="41">
        <v>0</v>
      </c>
      <c r="BX85" s="41">
        <v>2.030885183253937</v>
      </c>
      <c r="BY85" s="41"/>
      <c r="BZ85" s="41">
        <v>0</v>
      </c>
      <c r="CA85" s="41">
        <v>0</v>
      </c>
      <c r="CB85" s="41">
        <v>1.7591169388427448</v>
      </c>
      <c r="CC85" s="41">
        <v>2.030885183253937</v>
      </c>
      <c r="CD85" s="82">
        <v>0.86618236882512578</v>
      </c>
      <c r="CE85" s="41">
        <v>45.861592015189956</v>
      </c>
      <c r="CF85" s="41">
        <v>2.5111213005519245E-2</v>
      </c>
      <c r="CG85" s="41">
        <v>0</v>
      </c>
      <c r="CH85" s="41">
        <v>2.5111213005519245E-2</v>
      </c>
      <c r="CI85" s="41">
        <v>1.2555487688744799E-3</v>
      </c>
      <c r="CJ85" s="41">
        <v>0</v>
      </c>
      <c r="CK85" s="41">
        <v>1.2555487688744799E-3</v>
      </c>
      <c r="CL85" s="41"/>
      <c r="CM85" s="41">
        <v>0</v>
      </c>
      <c r="CN85" s="41"/>
      <c r="CO85" s="41">
        <v>0</v>
      </c>
      <c r="CP85" s="41">
        <v>0</v>
      </c>
      <c r="CQ85" s="41">
        <v>0</v>
      </c>
      <c r="CR85" s="41">
        <v>0</v>
      </c>
      <c r="CS85" s="41">
        <v>0</v>
      </c>
      <c r="CT85" s="41">
        <v>0</v>
      </c>
      <c r="CU85" s="41">
        <v>0</v>
      </c>
      <c r="CV85" s="41">
        <v>9999</v>
      </c>
      <c r="CW85" s="74">
        <v>9999</v>
      </c>
    </row>
    <row r="86" spans="1:101" s="21" customFormat="1">
      <c r="A86" s="21" t="s">
        <v>625</v>
      </c>
      <c r="B86" s="21" t="s">
        <v>656</v>
      </c>
      <c r="C86" s="41">
        <v>20</v>
      </c>
      <c r="D86" s="41">
        <v>0.42547770700636939</v>
      </c>
      <c r="E86" s="41">
        <v>0</v>
      </c>
      <c r="F86" s="41">
        <v>0.3816143729991191</v>
      </c>
      <c r="G86" s="41">
        <v>0</v>
      </c>
      <c r="H86" s="41">
        <v>0</v>
      </c>
      <c r="I86" s="41" t="s">
        <v>788</v>
      </c>
      <c r="J86" s="41"/>
      <c r="K86" s="41"/>
      <c r="L86" s="41">
        <v>0.45669983244354317</v>
      </c>
      <c r="M86" s="41">
        <v>5.538050577450114E-5</v>
      </c>
      <c r="N86" s="41">
        <v>5.4980794118852957E-5</v>
      </c>
      <c r="O86" s="41">
        <v>0</v>
      </c>
      <c r="P86" s="41">
        <v>0</v>
      </c>
      <c r="Q86" s="41">
        <v>0</v>
      </c>
      <c r="R86" s="41">
        <v>7.6099003772455015E-2</v>
      </c>
      <c r="S86" s="41">
        <v>0.17585322312500815</v>
      </c>
      <c r="T86" s="41">
        <v>0</v>
      </c>
      <c r="U86" s="41">
        <v>0.15615318278711512</v>
      </c>
      <c r="V86" s="41" t="s">
        <v>225</v>
      </c>
      <c r="W86" s="41" t="s">
        <v>225</v>
      </c>
      <c r="X86" s="41" t="s">
        <v>225</v>
      </c>
      <c r="Y86" s="41" t="s">
        <v>225</v>
      </c>
      <c r="Z86" s="41">
        <v>0</v>
      </c>
      <c r="AA86" s="41">
        <v>0</v>
      </c>
      <c r="AB86" s="41">
        <v>0</v>
      </c>
      <c r="AC86" s="41">
        <v>0</v>
      </c>
      <c r="AD86" s="41">
        <v>0</v>
      </c>
      <c r="AE86" s="41">
        <v>0</v>
      </c>
      <c r="AF86" s="41">
        <v>0</v>
      </c>
      <c r="AG86" s="41">
        <v>0</v>
      </c>
      <c r="AH86" s="41">
        <v>7.6099003772455015E-2</v>
      </c>
      <c r="AI86" s="41">
        <v>0.17585322312500815</v>
      </c>
      <c r="AJ86" s="41">
        <v>0</v>
      </c>
      <c r="AK86" s="41">
        <v>0.15615318278711512</v>
      </c>
      <c r="AL86" s="41">
        <v>0.40810540968457831</v>
      </c>
      <c r="AM86" s="41">
        <v>0.23027147605222884</v>
      </c>
      <c r="AN86" s="41">
        <v>1.9568617812245774E-2</v>
      </c>
      <c r="AO86" s="41">
        <v>0</v>
      </c>
      <c r="AP86" s="41">
        <v>0</v>
      </c>
      <c r="AQ86" s="41">
        <v>0.24984009386447462</v>
      </c>
      <c r="AR86" s="41">
        <v>7.6099003772455015E-2</v>
      </c>
      <c r="AS86" s="74">
        <v>3.2830928327462199</v>
      </c>
      <c r="AT86" s="41">
        <v>0.23027147605222884</v>
      </c>
      <c r="AU86" s="41">
        <v>2.3163414978201444E-2</v>
      </c>
      <c r="AV86" s="41">
        <v>0</v>
      </c>
      <c r="AW86" s="41">
        <v>0</v>
      </c>
      <c r="AX86" s="41">
        <v>0.25343489103043026</v>
      </c>
      <c r="AY86" s="41">
        <v>0.17585322312500815</v>
      </c>
      <c r="AZ86" s="74">
        <v>1.4411728515790234</v>
      </c>
      <c r="BA86" s="41">
        <v>0.23027147605222884</v>
      </c>
      <c r="BB86" s="41">
        <v>4.2732032790447218E-2</v>
      </c>
      <c r="BC86" s="41">
        <v>0</v>
      </c>
      <c r="BD86" s="41">
        <v>0</v>
      </c>
      <c r="BE86" s="41">
        <v>0.27300350884267605</v>
      </c>
      <c r="BF86" s="41">
        <v>0.25195222689746316</v>
      </c>
      <c r="BG86" s="41">
        <v>33.708766662166006</v>
      </c>
      <c r="BH86" s="74">
        <v>1.0835526726810003</v>
      </c>
      <c r="BI86" s="41">
        <v>12.260783775379148</v>
      </c>
      <c r="BJ86" s="41">
        <v>28.332806450216051</v>
      </c>
      <c r="BK86" s="41">
        <v>0</v>
      </c>
      <c r="BL86" s="41">
        <v>25.158810432194837</v>
      </c>
      <c r="BM86" s="41">
        <v>65.752400657790034</v>
      </c>
      <c r="BN86" s="41">
        <v>0.23027147605222884</v>
      </c>
      <c r="BO86" s="41">
        <v>0</v>
      </c>
      <c r="BP86" s="41">
        <v>4.2732032790447218E-2</v>
      </c>
      <c r="BQ86" s="41">
        <v>0</v>
      </c>
      <c r="BR86" s="41">
        <v>0</v>
      </c>
      <c r="BS86" s="41">
        <v>0</v>
      </c>
      <c r="BT86" s="41">
        <v>0</v>
      </c>
      <c r="BU86" s="41">
        <v>0</v>
      </c>
      <c r="BV86" s="41">
        <v>0</v>
      </c>
      <c r="BW86" s="41">
        <v>0</v>
      </c>
      <c r="BX86" s="41">
        <v>0.40810540968457831</v>
      </c>
      <c r="BY86" s="41"/>
      <c r="BZ86" s="41">
        <v>0</v>
      </c>
      <c r="CA86" s="41">
        <v>0</v>
      </c>
      <c r="CB86" s="41">
        <v>0.27300350884267605</v>
      </c>
      <c r="CC86" s="41">
        <v>0.40810540968457831</v>
      </c>
      <c r="CD86" s="82">
        <v>0.66895341831826849</v>
      </c>
      <c r="CE86" s="41">
        <v>58.867577094360847</v>
      </c>
      <c r="CF86" s="41">
        <v>4.3386898929760253E-3</v>
      </c>
      <c r="CG86" s="41">
        <v>0</v>
      </c>
      <c r="CH86" s="41">
        <v>4.3386898929760253E-3</v>
      </c>
      <c r="CI86" s="41">
        <v>2.1693242041068302E-4</v>
      </c>
      <c r="CJ86" s="41">
        <v>0</v>
      </c>
      <c r="CK86" s="41">
        <v>2.1693242041068302E-4</v>
      </c>
      <c r="CL86" s="41"/>
      <c r="CM86" s="41">
        <v>0</v>
      </c>
      <c r="CN86" s="41"/>
      <c r="CO86" s="41">
        <v>0</v>
      </c>
      <c r="CP86" s="41">
        <v>0</v>
      </c>
      <c r="CQ86" s="41">
        <v>0</v>
      </c>
      <c r="CR86" s="41">
        <v>0</v>
      </c>
      <c r="CS86" s="41">
        <v>0</v>
      </c>
      <c r="CT86" s="41">
        <v>0</v>
      </c>
      <c r="CU86" s="41">
        <v>0</v>
      </c>
      <c r="CV86" s="41">
        <v>9999</v>
      </c>
      <c r="CW86" s="74">
        <v>9999</v>
      </c>
    </row>
    <row r="87" spans="1:101" s="21" customFormat="1">
      <c r="A87" s="21" t="s">
        <v>624</v>
      </c>
      <c r="B87" s="21" t="s">
        <v>657</v>
      </c>
      <c r="C87" s="41">
        <v>20</v>
      </c>
      <c r="D87" s="41">
        <v>1.9805987662871691</v>
      </c>
      <c r="E87" s="41">
        <v>0</v>
      </c>
      <c r="F87" s="41">
        <v>1.6211785266051828</v>
      </c>
      <c r="G87" s="41">
        <v>0</v>
      </c>
      <c r="H87" s="41">
        <v>0</v>
      </c>
      <c r="I87" s="41" t="s">
        <v>788</v>
      </c>
      <c r="J87" s="41"/>
      <c r="K87" s="41"/>
      <c r="L87" s="41">
        <v>2.1259377631451266</v>
      </c>
      <c r="M87" s="41">
        <v>2.5779625960918888E-4</v>
      </c>
      <c r="N87" s="41">
        <v>2.5593560181440684E-4</v>
      </c>
      <c r="O87" s="41">
        <v>0</v>
      </c>
      <c r="P87" s="41">
        <v>0</v>
      </c>
      <c r="Q87" s="41">
        <v>0</v>
      </c>
      <c r="R87" s="41">
        <v>0.32328465472194268</v>
      </c>
      <c r="S87" s="41">
        <v>0.74706166574399757</v>
      </c>
      <c r="T87" s="41">
        <v>0</v>
      </c>
      <c r="U87" s="41">
        <v>0.66337172996392735</v>
      </c>
      <c r="V87" s="41" t="s">
        <v>225</v>
      </c>
      <c r="W87" s="41" t="s">
        <v>225</v>
      </c>
      <c r="X87" s="41" t="s">
        <v>225</v>
      </c>
      <c r="Y87" s="41" t="s">
        <v>225</v>
      </c>
      <c r="Z87" s="41">
        <v>0</v>
      </c>
      <c r="AA87" s="41">
        <v>0</v>
      </c>
      <c r="AB87" s="41">
        <v>0</v>
      </c>
      <c r="AC87" s="41">
        <v>0</v>
      </c>
      <c r="AD87" s="41">
        <v>0</v>
      </c>
      <c r="AE87" s="41">
        <v>0</v>
      </c>
      <c r="AF87" s="41">
        <v>0</v>
      </c>
      <c r="AG87" s="41">
        <v>0</v>
      </c>
      <c r="AH87" s="41">
        <v>0.32328465472194268</v>
      </c>
      <c r="AI87" s="41">
        <v>0.74706166574399757</v>
      </c>
      <c r="AJ87" s="41">
        <v>0</v>
      </c>
      <c r="AK87" s="41">
        <v>0.66337172996392735</v>
      </c>
      <c r="AL87" s="41">
        <v>1.7337180504298675</v>
      </c>
      <c r="AM87" s="41">
        <v>1.0719137427647714</v>
      </c>
      <c r="AN87" s="41">
        <v>9.1091917763623076E-2</v>
      </c>
      <c r="AO87" s="41">
        <v>0</v>
      </c>
      <c r="AP87" s="41">
        <v>0</v>
      </c>
      <c r="AQ87" s="41">
        <v>1.1630056605283945</v>
      </c>
      <c r="AR87" s="41">
        <v>0.32328465472194268</v>
      </c>
      <c r="AS87" s="74">
        <v>3.5974663304965597</v>
      </c>
      <c r="AT87" s="41">
        <v>1.0719137427647714</v>
      </c>
      <c r="AU87" s="41">
        <v>0.10782569891055825</v>
      </c>
      <c r="AV87" s="41">
        <v>0</v>
      </c>
      <c r="AW87" s="41">
        <v>0</v>
      </c>
      <c r="AX87" s="41">
        <v>1.1797394416753295</v>
      </c>
      <c r="AY87" s="41">
        <v>0.74706166574399757</v>
      </c>
      <c r="AZ87" s="74">
        <v>1.5791727721705928</v>
      </c>
      <c r="BA87" s="41">
        <v>1.0719137427647714</v>
      </c>
      <c r="BB87" s="41">
        <v>0.19891761667418134</v>
      </c>
      <c r="BC87" s="41">
        <v>0</v>
      </c>
      <c r="BD87" s="41">
        <v>0</v>
      </c>
      <c r="BE87" s="41">
        <v>1.2708313594389526</v>
      </c>
      <c r="BF87" s="41">
        <v>1.0703463204659402</v>
      </c>
      <c r="BG87" s="41">
        <v>30.161395325488954</v>
      </c>
      <c r="BH87" s="74">
        <v>1.1873085702632562</v>
      </c>
      <c r="BI87" s="41">
        <v>11.189344844053695</v>
      </c>
      <c r="BJ87" s="41">
        <v>25.856874044864444</v>
      </c>
      <c r="BK87" s="41">
        <v>0</v>
      </c>
      <c r="BL87" s="41">
        <v>22.960245523398303</v>
      </c>
      <c r="BM87" s="41">
        <v>60.00646441231644</v>
      </c>
      <c r="BN87" s="41">
        <v>1.0719137427647714</v>
      </c>
      <c r="BO87" s="41">
        <v>0</v>
      </c>
      <c r="BP87" s="41">
        <v>0.19891761667418134</v>
      </c>
      <c r="BQ87" s="41">
        <v>0</v>
      </c>
      <c r="BR87" s="41">
        <v>0</v>
      </c>
      <c r="BS87" s="41">
        <v>0</v>
      </c>
      <c r="BT87" s="41">
        <v>0</v>
      </c>
      <c r="BU87" s="41">
        <v>0</v>
      </c>
      <c r="BV87" s="41">
        <v>0</v>
      </c>
      <c r="BW87" s="41">
        <v>0</v>
      </c>
      <c r="BX87" s="41">
        <v>1.7337180504298675</v>
      </c>
      <c r="BY87" s="41"/>
      <c r="BZ87" s="41">
        <v>0</v>
      </c>
      <c r="CA87" s="41">
        <v>0</v>
      </c>
      <c r="CB87" s="41">
        <v>1.2708313594389526</v>
      </c>
      <c r="CC87" s="41">
        <v>1.7337180504298675</v>
      </c>
      <c r="CD87" s="82">
        <v>0.73300924514447763</v>
      </c>
      <c r="CE87" s="41">
        <v>53.121640848887253</v>
      </c>
      <c r="CF87" s="41">
        <v>2.0196601861451453E-2</v>
      </c>
      <c r="CG87" s="41">
        <v>0</v>
      </c>
      <c r="CH87" s="41">
        <v>2.0196601861451453E-2</v>
      </c>
      <c r="CI87" s="41">
        <v>1.0098204374939348E-3</v>
      </c>
      <c r="CJ87" s="41">
        <v>0</v>
      </c>
      <c r="CK87" s="41">
        <v>1.0098204374939348E-3</v>
      </c>
      <c r="CL87" s="41"/>
      <c r="CM87" s="41">
        <v>0</v>
      </c>
      <c r="CN87" s="41"/>
      <c r="CO87" s="41">
        <v>0</v>
      </c>
      <c r="CP87" s="41">
        <v>0</v>
      </c>
      <c r="CQ87" s="41">
        <v>0</v>
      </c>
      <c r="CR87" s="41">
        <v>0</v>
      </c>
      <c r="CS87" s="41">
        <v>0</v>
      </c>
      <c r="CT87" s="41">
        <v>0</v>
      </c>
      <c r="CU87" s="41">
        <v>0</v>
      </c>
      <c r="CV87" s="41">
        <v>9999</v>
      </c>
      <c r="CW87" s="74">
        <v>9999</v>
      </c>
    </row>
    <row r="88" spans="1:101" s="21" customFormat="1">
      <c r="A88" s="21" t="s">
        <v>640</v>
      </c>
      <c r="B88" s="21" t="s">
        <v>658</v>
      </c>
      <c r="C88" s="41">
        <v>20</v>
      </c>
      <c r="D88" s="41">
        <v>0.46873283129234572</v>
      </c>
      <c r="E88" s="41">
        <v>0</v>
      </c>
      <c r="F88" s="41">
        <v>0.32771992797593102</v>
      </c>
      <c r="G88" s="41">
        <v>0</v>
      </c>
      <c r="H88" s="41">
        <v>0</v>
      </c>
      <c r="I88" s="41" t="s">
        <v>593</v>
      </c>
      <c r="J88" s="41"/>
      <c r="K88" s="41"/>
      <c r="L88" s="41">
        <v>0.5037918480424316</v>
      </c>
      <c r="M88" s="41">
        <v>9.4706000554148128E-5</v>
      </c>
      <c r="N88" s="41">
        <v>9.4022455112446036E-5</v>
      </c>
      <c r="O88" s="41">
        <v>0</v>
      </c>
      <c r="P88" s="41">
        <v>0</v>
      </c>
      <c r="Q88" s="41">
        <v>0</v>
      </c>
      <c r="R88" s="41">
        <v>6.5351731485770406E-2</v>
      </c>
      <c r="S88" s="41">
        <v>0.1510179115213672</v>
      </c>
      <c r="T88" s="41">
        <v>0</v>
      </c>
      <c r="U88" s="41">
        <v>0.13410005869020006</v>
      </c>
      <c r="V88" s="41" t="s">
        <v>225</v>
      </c>
      <c r="W88" s="41" t="s">
        <v>225</v>
      </c>
      <c r="X88" s="41" t="s">
        <v>225</v>
      </c>
      <c r="Y88" s="41" t="s">
        <v>225</v>
      </c>
      <c r="Z88" s="41">
        <v>0</v>
      </c>
      <c r="AA88" s="41">
        <v>0</v>
      </c>
      <c r="AB88" s="41">
        <v>0</v>
      </c>
      <c r="AC88" s="41">
        <v>0</v>
      </c>
      <c r="AD88" s="41">
        <v>0</v>
      </c>
      <c r="AE88" s="41">
        <v>0</v>
      </c>
      <c r="AF88" s="41">
        <v>0</v>
      </c>
      <c r="AG88" s="41">
        <v>0</v>
      </c>
      <c r="AH88" s="41">
        <v>6.5351731485770406E-2</v>
      </c>
      <c r="AI88" s="41">
        <v>0.1510179115213672</v>
      </c>
      <c r="AJ88" s="41">
        <v>0</v>
      </c>
      <c r="AK88" s="41">
        <v>0.13410005869020006</v>
      </c>
      <c r="AL88" s="41">
        <v>0.35046970169733771</v>
      </c>
      <c r="AM88" s="41">
        <v>0.26220273393398141</v>
      </c>
      <c r="AN88" s="41">
        <v>3.3464221813296655E-2</v>
      </c>
      <c r="AO88" s="41">
        <v>0</v>
      </c>
      <c r="AP88" s="41">
        <v>0</v>
      </c>
      <c r="AQ88" s="41">
        <v>0.29566695574727808</v>
      </c>
      <c r="AR88" s="41">
        <v>6.5351731485770406E-2</v>
      </c>
      <c r="AS88" s="74">
        <v>4.5242405828475434</v>
      </c>
      <c r="AT88" s="41">
        <v>0.26220273393398141</v>
      </c>
      <c r="AU88" s="41">
        <v>3.9611671310729728E-2</v>
      </c>
      <c r="AV88" s="41">
        <v>0</v>
      </c>
      <c r="AW88" s="41">
        <v>0</v>
      </c>
      <c r="AX88" s="41">
        <v>0.30181440524471115</v>
      </c>
      <c r="AY88" s="41">
        <v>0.1510179115213672</v>
      </c>
      <c r="AZ88" s="74">
        <v>1.9985338308827563</v>
      </c>
      <c r="BA88" s="41">
        <v>0.26220273393398141</v>
      </c>
      <c r="BB88" s="41">
        <v>7.3075893124026375E-2</v>
      </c>
      <c r="BC88" s="41">
        <v>0</v>
      </c>
      <c r="BD88" s="41">
        <v>0</v>
      </c>
      <c r="BE88" s="41">
        <v>0.33527862705800782</v>
      </c>
      <c r="BF88" s="41">
        <v>0.21636964300713762</v>
      </c>
      <c r="BG88" s="41">
        <v>20.928891502555697</v>
      </c>
      <c r="BH88" s="74">
        <v>1.5495640811633988</v>
      </c>
      <c r="BI88" s="41">
        <v>9.5450031762414316</v>
      </c>
      <c r="BJ88" s="41">
        <v>22.057050553506151</v>
      </c>
      <c r="BK88" s="41">
        <v>0</v>
      </c>
      <c r="BL88" s="41">
        <v>19.586099052491431</v>
      </c>
      <c r="BM88" s="41">
        <v>51.188152782239023</v>
      </c>
      <c r="BN88" s="41">
        <v>0.26220273393398141</v>
      </c>
      <c r="BO88" s="41">
        <v>0</v>
      </c>
      <c r="BP88" s="41">
        <v>7.3075893124026375E-2</v>
      </c>
      <c r="BQ88" s="41">
        <v>0</v>
      </c>
      <c r="BR88" s="41">
        <v>0</v>
      </c>
      <c r="BS88" s="41">
        <v>0</v>
      </c>
      <c r="BT88" s="41">
        <v>0</v>
      </c>
      <c r="BU88" s="41">
        <v>0</v>
      </c>
      <c r="BV88" s="41">
        <v>0</v>
      </c>
      <c r="BW88" s="41">
        <v>0</v>
      </c>
      <c r="BX88" s="41">
        <v>0.35046970169733771</v>
      </c>
      <c r="BY88" s="41"/>
      <c r="BZ88" s="41">
        <v>0</v>
      </c>
      <c r="CA88" s="41">
        <v>0</v>
      </c>
      <c r="CB88" s="41">
        <v>0.33527862705800782</v>
      </c>
      <c r="CC88" s="41">
        <v>0.35046970169733771</v>
      </c>
      <c r="CD88" s="82">
        <v>0.95665509866970255</v>
      </c>
      <c r="CE88" s="41">
        <v>40.514990555047135</v>
      </c>
      <c r="CF88" s="41">
        <v>4.7860678470814828E-3</v>
      </c>
      <c r="CG88" s="41">
        <v>0</v>
      </c>
      <c r="CH88" s="41">
        <v>4.7860678470814828E-3</v>
      </c>
      <c r="CI88" s="41">
        <v>2.3930112782015491E-4</v>
      </c>
      <c r="CJ88" s="41">
        <v>0</v>
      </c>
      <c r="CK88" s="41">
        <v>2.3930112782015491E-4</v>
      </c>
      <c r="CL88" s="41"/>
      <c r="CM88" s="41">
        <v>0</v>
      </c>
      <c r="CN88" s="41"/>
      <c r="CO88" s="41">
        <v>0</v>
      </c>
      <c r="CP88" s="41">
        <v>0</v>
      </c>
      <c r="CQ88" s="41">
        <v>0</v>
      </c>
      <c r="CR88" s="41">
        <v>0</v>
      </c>
      <c r="CS88" s="41">
        <v>0</v>
      </c>
      <c r="CT88" s="41">
        <v>0</v>
      </c>
      <c r="CU88" s="41">
        <v>0</v>
      </c>
      <c r="CV88" s="41">
        <v>9999</v>
      </c>
      <c r="CW88" s="74">
        <v>9999</v>
      </c>
    </row>
    <row r="89" spans="1:101" s="21" customFormat="1">
      <c r="A89" s="21" t="s">
        <v>630</v>
      </c>
      <c r="B89" s="21" t="s">
        <v>659</v>
      </c>
      <c r="C89" s="41">
        <v>20</v>
      </c>
      <c r="D89" s="41">
        <v>0.96840257575698818</v>
      </c>
      <c r="E89" s="41">
        <v>0</v>
      </c>
      <c r="F89" s="41">
        <v>0.52174026777543847</v>
      </c>
      <c r="G89" s="41">
        <v>0</v>
      </c>
      <c r="H89" s="41">
        <v>0</v>
      </c>
      <c r="I89" s="41" t="s">
        <v>593</v>
      </c>
      <c r="J89" s="41"/>
      <c r="K89" s="41"/>
      <c r="L89" s="41">
        <v>1.0408345452238663</v>
      </c>
      <c r="M89" s="41">
        <v>1.9566270752448882E-4</v>
      </c>
      <c r="N89" s="41">
        <v>1.942505018452617E-4</v>
      </c>
      <c r="O89" s="41">
        <v>0</v>
      </c>
      <c r="P89" s="41">
        <v>0</v>
      </c>
      <c r="Q89" s="41">
        <v>0</v>
      </c>
      <c r="R89" s="41">
        <v>0.10404197906292285</v>
      </c>
      <c r="S89" s="41">
        <v>0.24042518891872941</v>
      </c>
      <c r="T89" s="41">
        <v>0</v>
      </c>
      <c r="U89" s="41">
        <v>0.21349144362946862</v>
      </c>
      <c r="V89" s="41" t="s">
        <v>225</v>
      </c>
      <c r="W89" s="41" t="s">
        <v>225</v>
      </c>
      <c r="X89" s="41" t="s">
        <v>225</v>
      </c>
      <c r="Y89" s="41" t="s">
        <v>225</v>
      </c>
      <c r="Z89" s="41">
        <v>0</v>
      </c>
      <c r="AA89" s="41">
        <v>0</v>
      </c>
      <c r="AB89" s="41">
        <v>0</v>
      </c>
      <c r="AC89" s="41">
        <v>0</v>
      </c>
      <c r="AD89" s="41">
        <v>0</v>
      </c>
      <c r="AE89" s="41">
        <v>0</v>
      </c>
      <c r="AF89" s="41">
        <v>0</v>
      </c>
      <c r="AG89" s="41">
        <v>0</v>
      </c>
      <c r="AH89" s="41">
        <v>0.10404197906292285</v>
      </c>
      <c r="AI89" s="41">
        <v>0.24042518891872941</v>
      </c>
      <c r="AJ89" s="41">
        <v>0</v>
      </c>
      <c r="AK89" s="41">
        <v>0.21349144362946862</v>
      </c>
      <c r="AL89" s="41">
        <v>0.55795861161112092</v>
      </c>
      <c r="AM89" s="41">
        <v>0.54171115390426927</v>
      </c>
      <c r="AN89" s="41">
        <v>6.9137121268741941E-2</v>
      </c>
      <c r="AO89" s="41">
        <v>0</v>
      </c>
      <c r="AP89" s="41">
        <v>0</v>
      </c>
      <c r="AQ89" s="41">
        <v>0.61084827517301121</v>
      </c>
      <c r="AR89" s="41">
        <v>0.10404197906292285</v>
      </c>
      <c r="AS89" s="74">
        <v>5.8711712394819049</v>
      </c>
      <c r="AT89" s="41">
        <v>0.54171115390426927</v>
      </c>
      <c r="AU89" s="41">
        <v>8.1837759095276463E-2</v>
      </c>
      <c r="AV89" s="41">
        <v>0</v>
      </c>
      <c r="AW89" s="41">
        <v>0</v>
      </c>
      <c r="AX89" s="41">
        <v>0.62354891299954573</v>
      </c>
      <c r="AY89" s="41">
        <v>0.24042518891872941</v>
      </c>
      <c r="AZ89" s="74">
        <v>2.5935257274990562</v>
      </c>
      <c r="BA89" s="41">
        <v>0.54171115390426927</v>
      </c>
      <c r="BB89" s="41">
        <v>0.1509748803640184</v>
      </c>
      <c r="BC89" s="41">
        <v>0</v>
      </c>
      <c r="BD89" s="41">
        <v>0</v>
      </c>
      <c r="BE89" s="41">
        <v>0.69268603426828768</v>
      </c>
      <c r="BF89" s="41">
        <v>0.34446716798165228</v>
      </c>
      <c r="BG89" s="41">
        <v>13.678928378509696</v>
      </c>
      <c r="BH89" s="74">
        <v>2.0108913088204186</v>
      </c>
      <c r="BI89" s="41">
        <v>7.3552429271626716</v>
      </c>
      <c r="BJ89" s="41">
        <v>16.996847678538906</v>
      </c>
      <c r="BK89" s="41">
        <v>0</v>
      </c>
      <c r="BL89" s="41">
        <v>15.092767793428049</v>
      </c>
      <c r="BM89" s="41">
        <v>39.444858399129629</v>
      </c>
      <c r="BN89" s="41">
        <v>0.54171115390426927</v>
      </c>
      <c r="BO89" s="41">
        <v>0</v>
      </c>
      <c r="BP89" s="41">
        <v>0.1509748803640184</v>
      </c>
      <c r="BQ89" s="41">
        <v>0</v>
      </c>
      <c r="BR89" s="41">
        <v>0</v>
      </c>
      <c r="BS89" s="41">
        <v>0</v>
      </c>
      <c r="BT89" s="41">
        <v>0</v>
      </c>
      <c r="BU89" s="41">
        <v>0</v>
      </c>
      <c r="BV89" s="41">
        <v>0</v>
      </c>
      <c r="BW89" s="41">
        <v>0</v>
      </c>
      <c r="BX89" s="41">
        <v>0.55795861161112092</v>
      </c>
      <c r="BY89" s="41"/>
      <c r="BZ89" s="41">
        <v>0</v>
      </c>
      <c r="CA89" s="41">
        <v>0</v>
      </c>
      <c r="CB89" s="41">
        <v>0.69268603426828768</v>
      </c>
      <c r="CC89" s="41">
        <v>0.55795861161112092</v>
      </c>
      <c r="CD89" s="74">
        <v>1.2414649041227943</v>
      </c>
      <c r="CE89" s="41">
        <v>28.771696171937748</v>
      </c>
      <c r="CF89" s="41">
        <v>9.8880217502210627E-3</v>
      </c>
      <c r="CG89" s="41">
        <v>0</v>
      </c>
      <c r="CH89" s="41">
        <v>9.8880217502210627E-3</v>
      </c>
      <c r="CI89" s="41">
        <v>4.9439640898133646E-4</v>
      </c>
      <c r="CJ89" s="41">
        <v>0</v>
      </c>
      <c r="CK89" s="41">
        <v>4.9439640898133646E-4</v>
      </c>
      <c r="CL89" s="41"/>
      <c r="CM89" s="41">
        <v>0</v>
      </c>
      <c r="CN89" s="41"/>
      <c r="CO89" s="41">
        <v>0</v>
      </c>
      <c r="CP89" s="41">
        <v>0</v>
      </c>
      <c r="CQ89" s="41">
        <v>0</v>
      </c>
      <c r="CR89" s="41">
        <v>0</v>
      </c>
      <c r="CS89" s="41">
        <v>0</v>
      </c>
      <c r="CT89" s="41">
        <v>0</v>
      </c>
      <c r="CU89" s="41">
        <v>0</v>
      </c>
      <c r="CV89" s="41">
        <v>9999</v>
      </c>
      <c r="CW89" s="74">
        <v>9999</v>
      </c>
    </row>
    <row r="90" spans="1:101" s="21" customFormat="1">
      <c r="A90" s="21" t="s">
        <v>629</v>
      </c>
      <c r="B90" s="21" t="s">
        <v>660</v>
      </c>
      <c r="C90" s="41">
        <v>20</v>
      </c>
      <c r="D90" s="41">
        <v>2.4659044641132382</v>
      </c>
      <c r="E90" s="41">
        <v>0</v>
      </c>
      <c r="F90" s="41">
        <v>2.5520060982628561</v>
      </c>
      <c r="G90" s="41">
        <v>0</v>
      </c>
      <c r="H90" s="41">
        <v>0</v>
      </c>
      <c r="I90" s="41" t="s">
        <v>593</v>
      </c>
      <c r="J90" s="41"/>
      <c r="K90" s="41"/>
      <c r="L90" s="41">
        <v>2.6503425493932897</v>
      </c>
      <c r="M90" s="41">
        <v>4.9822827409145101E-4</v>
      </c>
      <c r="N90" s="41">
        <v>4.9463228583632884E-4</v>
      </c>
      <c r="O90" s="41">
        <v>0</v>
      </c>
      <c r="P90" s="41">
        <v>0</v>
      </c>
      <c r="Q90" s="41">
        <v>0</v>
      </c>
      <c r="R90" s="41">
        <v>0.50890410697262067</v>
      </c>
      <c r="S90" s="41">
        <v>1.1759999873359996</v>
      </c>
      <c r="T90" s="41">
        <v>0</v>
      </c>
      <c r="U90" s="41">
        <v>1.0442580335851033</v>
      </c>
      <c r="V90" s="41" t="s">
        <v>225</v>
      </c>
      <c r="W90" s="41" t="s">
        <v>225</v>
      </c>
      <c r="X90" s="41" t="s">
        <v>225</v>
      </c>
      <c r="Y90" s="41" t="s">
        <v>225</v>
      </c>
      <c r="Z90" s="41">
        <v>0</v>
      </c>
      <c r="AA90" s="41">
        <v>0</v>
      </c>
      <c r="AB90" s="41">
        <v>0</v>
      </c>
      <c r="AC90" s="41">
        <v>0</v>
      </c>
      <c r="AD90" s="41">
        <v>0</v>
      </c>
      <c r="AE90" s="41">
        <v>0</v>
      </c>
      <c r="AF90" s="41">
        <v>0</v>
      </c>
      <c r="AG90" s="41">
        <v>0</v>
      </c>
      <c r="AH90" s="41">
        <v>0.50890410697262067</v>
      </c>
      <c r="AI90" s="41">
        <v>1.1759999873359996</v>
      </c>
      <c r="AJ90" s="41">
        <v>0</v>
      </c>
      <c r="AK90" s="41">
        <v>1.0442580335851033</v>
      </c>
      <c r="AL90" s="41">
        <v>2.7291621278937237</v>
      </c>
      <c r="AM90" s="41">
        <v>1.3793932256203314</v>
      </c>
      <c r="AN90" s="41">
        <v>0.17604820581901345</v>
      </c>
      <c r="AO90" s="41">
        <v>0</v>
      </c>
      <c r="AP90" s="41">
        <v>0</v>
      </c>
      <c r="AQ90" s="41">
        <v>1.5554414314393448</v>
      </c>
      <c r="AR90" s="41">
        <v>0.50890410697262067</v>
      </c>
      <c r="AS90" s="74">
        <v>3.056452895796788</v>
      </c>
      <c r="AT90" s="41">
        <v>1.3793932256203314</v>
      </c>
      <c r="AU90" s="41">
        <v>0.20838863974346442</v>
      </c>
      <c r="AV90" s="41">
        <v>0</v>
      </c>
      <c r="AW90" s="41">
        <v>0</v>
      </c>
      <c r="AX90" s="41">
        <v>1.5877818653637958</v>
      </c>
      <c r="AY90" s="41">
        <v>1.1759999873359996</v>
      </c>
      <c r="AZ90" s="74">
        <v>1.3501546619576148</v>
      </c>
      <c r="BA90" s="41">
        <v>1.3793932256203314</v>
      </c>
      <c r="BB90" s="41">
        <v>0.38443684556247787</v>
      </c>
      <c r="BC90" s="41">
        <v>0</v>
      </c>
      <c r="BD90" s="41">
        <v>0</v>
      </c>
      <c r="BE90" s="41">
        <v>1.7638300711828092</v>
      </c>
      <c r="BF90" s="41">
        <v>1.6849040943086204</v>
      </c>
      <c r="BG90" s="41">
        <v>36.105014587530512</v>
      </c>
      <c r="BH90" s="74">
        <v>1.0468430085372753</v>
      </c>
      <c r="BI90" s="41">
        <v>14.128760431003633</v>
      </c>
      <c r="BJ90" s="41">
        <v>32.649416383718751</v>
      </c>
      <c r="BK90" s="41">
        <v>0</v>
      </c>
      <c r="BL90" s="41">
        <v>28.991850100098812</v>
      </c>
      <c r="BM90" s="41">
        <v>75.770026914821202</v>
      </c>
      <c r="BN90" s="41">
        <v>1.3793932256203314</v>
      </c>
      <c r="BO90" s="41">
        <v>0</v>
      </c>
      <c r="BP90" s="41">
        <v>0.38443684556247787</v>
      </c>
      <c r="BQ90" s="41">
        <v>0</v>
      </c>
      <c r="BR90" s="41">
        <v>0</v>
      </c>
      <c r="BS90" s="41">
        <v>0</v>
      </c>
      <c r="BT90" s="41">
        <v>0</v>
      </c>
      <c r="BU90" s="41">
        <v>0</v>
      </c>
      <c r="BV90" s="41">
        <v>0</v>
      </c>
      <c r="BW90" s="41">
        <v>0</v>
      </c>
      <c r="BX90" s="41">
        <v>2.7291621278937237</v>
      </c>
      <c r="BY90" s="41"/>
      <c r="BZ90" s="41">
        <v>0</v>
      </c>
      <c r="CA90" s="41">
        <v>0</v>
      </c>
      <c r="CB90" s="41">
        <v>1.7638300711828092</v>
      </c>
      <c r="CC90" s="41">
        <v>2.7291621278937237</v>
      </c>
      <c r="CD90" s="82">
        <v>0.64628995586424709</v>
      </c>
      <c r="CE90" s="41">
        <v>65.096864687629335</v>
      </c>
      <c r="CF90" s="41">
        <v>2.517849248393321E-2</v>
      </c>
      <c r="CG90" s="41">
        <v>0</v>
      </c>
      <c r="CH90" s="41">
        <v>2.517849248393321E-2</v>
      </c>
      <c r="CI90" s="41">
        <v>1.258912710961812E-3</v>
      </c>
      <c r="CJ90" s="41">
        <v>0</v>
      </c>
      <c r="CK90" s="41">
        <v>1.258912710961812E-3</v>
      </c>
      <c r="CL90" s="41"/>
      <c r="CM90" s="41">
        <v>0</v>
      </c>
      <c r="CN90" s="41"/>
      <c r="CO90" s="41">
        <v>0</v>
      </c>
      <c r="CP90" s="41">
        <v>0</v>
      </c>
      <c r="CQ90" s="41">
        <v>0</v>
      </c>
      <c r="CR90" s="41">
        <v>0</v>
      </c>
      <c r="CS90" s="41">
        <v>0</v>
      </c>
      <c r="CT90" s="41">
        <v>0</v>
      </c>
      <c r="CU90" s="41">
        <v>0</v>
      </c>
      <c r="CV90" s="41">
        <v>9999</v>
      </c>
      <c r="CW90" s="74">
        <v>9999</v>
      </c>
    </row>
    <row r="91" spans="1:101" s="21" customFormat="1">
      <c r="A91" s="21" t="s">
        <v>628</v>
      </c>
      <c r="B91" s="21" t="s">
        <v>661</v>
      </c>
      <c r="C91" s="41">
        <v>20</v>
      </c>
      <c r="D91" s="41">
        <v>1.5255101628922039</v>
      </c>
      <c r="E91" s="41">
        <v>0</v>
      </c>
      <c r="F91" s="41">
        <v>1.5114537876898932</v>
      </c>
      <c r="G91" s="41">
        <v>0</v>
      </c>
      <c r="H91" s="41">
        <v>0</v>
      </c>
      <c r="I91" s="41" t="s">
        <v>593</v>
      </c>
      <c r="J91" s="41"/>
      <c r="K91" s="41"/>
      <c r="L91" s="41">
        <v>1.6396111662416089</v>
      </c>
      <c r="M91" s="41">
        <v>3.082245507187858E-4</v>
      </c>
      <c r="N91" s="41">
        <v>3.0599992413301794E-4</v>
      </c>
      <c r="O91" s="41">
        <v>0</v>
      </c>
      <c r="P91" s="41">
        <v>0</v>
      </c>
      <c r="Q91" s="41">
        <v>0</v>
      </c>
      <c r="R91" s="41">
        <v>0.30140407602407082</v>
      </c>
      <c r="S91" s="41">
        <v>0.696498976390449</v>
      </c>
      <c r="T91" s="41">
        <v>0</v>
      </c>
      <c r="U91" s="41">
        <v>0.61847334975499524</v>
      </c>
      <c r="V91" s="41" t="s">
        <v>225</v>
      </c>
      <c r="W91" s="41" t="s">
        <v>225</v>
      </c>
      <c r="X91" s="41" t="s">
        <v>225</v>
      </c>
      <c r="Y91" s="41" t="s">
        <v>225</v>
      </c>
      <c r="Z91" s="41">
        <v>0</v>
      </c>
      <c r="AA91" s="41">
        <v>0</v>
      </c>
      <c r="AB91" s="41">
        <v>0</v>
      </c>
      <c r="AC91" s="41">
        <v>0</v>
      </c>
      <c r="AD91" s="41">
        <v>0</v>
      </c>
      <c r="AE91" s="41">
        <v>0</v>
      </c>
      <c r="AF91" s="41">
        <v>0</v>
      </c>
      <c r="AG91" s="41">
        <v>0</v>
      </c>
      <c r="AH91" s="41">
        <v>0.30140407602407082</v>
      </c>
      <c r="AI91" s="41">
        <v>0.696498976390449</v>
      </c>
      <c r="AJ91" s="41">
        <v>0</v>
      </c>
      <c r="AK91" s="41">
        <v>0.61847334975499524</v>
      </c>
      <c r="AL91" s="41">
        <v>1.6163764021695151</v>
      </c>
      <c r="AM91" s="41">
        <v>0.85334951736063969</v>
      </c>
      <c r="AN91" s="41">
        <v>0.10891067802678292</v>
      </c>
      <c r="AO91" s="41">
        <v>0</v>
      </c>
      <c r="AP91" s="41">
        <v>0</v>
      </c>
      <c r="AQ91" s="41">
        <v>0.96226019538742258</v>
      </c>
      <c r="AR91" s="41">
        <v>0.30140407602407082</v>
      </c>
      <c r="AS91" s="74">
        <v>3.1925918457405809</v>
      </c>
      <c r="AT91" s="41">
        <v>0.85334951736063969</v>
      </c>
      <c r="AU91" s="41">
        <v>0.12891780374559506</v>
      </c>
      <c r="AV91" s="41">
        <v>0</v>
      </c>
      <c r="AW91" s="41">
        <v>0</v>
      </c>
      <c r="AX91" s="41">
        <v>0.98226732110623471</v>
      </c>
      <c r="AY91" s="41">
        <v>0.696498976390449</v>
      </c>
      <c r="AZ91" s="74">
        <v>1.4102925551976511</v>
      </c>
      <c r="BA91" s="41">
        <v>0.85334951736063969</v>
      </c>
      <c r="BB91" s="41">
        <v>0.23782848177237798</v>
      </c>
      <c r="BC91" s="41">
        <v>0</v>
      </c>
      <c r="BD91" s="41">
        <v>0</v>
      </c>
      <c r="BE91" s="41">
        <v>1.0911779991330177</v>
      </c>
      <c r="BF91" s="41">
        <v>0.99790305241451982</v>
      </c>
      <c r="BG91" s="41">
        <v>34.110293000949525</v>
      </c>
      <c r="BH91" s="74">
        <v>1.0934709504022564</v>
      </c>
      <c r="BI91" s="41">
        <v>13.526279844062843</v>
      </c>
      <c r="BJ91" s="41">
        <v>31.257175384078568</v>
      </c>
      <c r="BK91" s="41">
        <v>0</v>
      </c>
      <c r="BL91" s="41">
        <v>27.755575555696602</v>
      </c>
      <c r="BM91" s="41">
        <v>72.539030783838015</v>
      </c>
      <c r="BN91" s="41">
        <v>0.85334951736063969</v>
      </c>
      <c r="BO91" s="41">
        <v>0</v>
      </c>
      <c r="BP91" s="41">
        <v>0.23782848177237798</v>
      </c>
      <c r="BQ91" s="41">
        <v>0</v>
      </c>
      <c r="BR91" s="41">
        <v>0</v>
      </c>
      <c r="BS91" s="41">
        <v>0</v>
      </c>
      <c r="BT91" s="41">
        <v>0</v>
      </c>
      <c r="BU91" s="41">
        <v>0</v>
      </c>
      <c r="BV91" s="41">
        <v>0</v>
      </c>
      <c r="BW91" s="41">
        <v>0</v>
      </c>
      <c r="BX91" s="41">
        <v>1.6163764021695151</v>
      </c>
      <c r="BY91" s="41"/>
      <c r="BZ91" s="41">
        <v>0</v>
      </c>
      <c r="CA91" s="41">
        <v>0</v>
      </c>
      <c r="CB91" s="41">
        <v>1.0911779991330177</v>
      </c>
      <c r="CC91" s="41">
        <v>1.6163764021695151</v>
      </c>
      <c r="CD91" s="82">
        <v>0.67507667005558158</v>
      </c>
      <c r="CE91" s="41">
        <v>61.865868556646127</v>
      </c>
      <c r="CF91" s="41">
        <v>1.557645347965971E-2</v>
      </c>
      <c r="CG91" s="41">
        <v>0</v>
      </c>
      <c r="CH91" s="41">
        <v>1.557645347965971E-2</v>
      </c>
      <c r="CI91" s="41">
        <v>7.7881530396476403E-4</v>
      </c>
      <c r="CJ91" s="41">
        <v>0</v>
      </c>
      <c r="CK91" s="41">
        <v>7.7881530396476403E-4</v>
      </c>
      <c r="CL91" s="41"/>
      <c r="CM91" s="41">
        <v>0</v>
      </c>
      <c r="CN91" s="41"/>
      <c r="CO91" s="41">
        <v>0</v>
      </c>
      <c r="CP91" s="41">
        <v>0</v>
      </c>
      <c r="CQ91" s="41">
        <v>0</v>
      </c>
      <c r="CR91" s="41">
        <v>0</v>
      </c>
      <c r="CS91" s="41">
        <v>0</v>
      </c>
      <c r="CT91" s="41">
        <v>0</v>
      </c>
      <c r="CU91" s="41">
        <v>0</v>
      </c>
      <c r="CV91" s="41">
        <v>9999</v>
      </c>
      <c r="CW91" s="74">
        <v>9999</v>
      </c>
    </row>
    <row r="92" spans="1:101" s="21" customFormat="1">
      <c r="A92" s="21" t="s">
        <v>636</v>
      </c>
      <c r="B92" s="21" t="s">
        <v>662</v>
      </c>
      <c r="C92" s="41">
        <v>20</v>
      </c>
      <c r="D92" s="41">
        <v>1.4946910152804733</v>
      </c>
      <c r="E92" s="41">
        <v>0</v>
      </c>
      <c r="F92" s="41">
        <v>0.96259709926978987</v>
      </c>
      <c r="G92" s="41">
        <v>0</v>
      </c>
      <c r="H92" s="41">
        <v>0</v>
      </c>
      <c r="I92" s="41" t="s">
        <v>593</v>
      </c>
      <c r="J92" s="41"/>
      <c r="K92" s="41"/>
      <c r="L92" s="41">
        <v>1.6064868909746126</v>
      </c>
      <c r="M92" s="41">
        <v>3.0199763846527964E-4</v>
      </c>
      <c r="N92" s="41">
        <v>2.9981795493973879E-4</v>
      </c>
      <c r="O92" s="41">
        <v>0</v>
      </c>
      <c r="P92" s="41">
        <v>0</v>
      </c>
      <c r="Q92" s="41">
        <v>0</v>
      </c>
      <c r="R92" s="41">
        <v>0.19195472044983769</v>
      </c>
      <c r="S92" s="41">
        <v>0.44357816281140622</v>
      </c>
      <c r="T92" s="41">
        <v>0</v>
      </c>
      <c r="U92" s="41">
        <v>0.39388610971675658</v>
      </c>
      <c r="V92" s="41" t="s">
        <v>225</v>
      </c>
      <c r="W92" s="41" t="s">
        <v>225</v>
      </c>
      <c r="X92" s="41" t="s">
        <v>225</v>
      </c>
      <c r="Y92" s="41" t="s">
        <v>225</v>
      </c>
      <c r="Z92" s="41">
        <v>0</v>
      </c>
      <c r="AA92" s="41">
        <v>0</v>
      </c>
      <c r="AB92" s="41">
        <v>0</v>
      </c>
      <c r="AC92" s="41">
        <v>0</v>
      </c>
      <c r="AD92" s="41">
        <v>0</v>
      </c>
      <c r="AE92" s="41">
        <v>0</v>
      </c>
      <c r="AF92" s="41">
        <v>0</v>
      </c>
      <c r="AG92" s="41">
        <v>0</v>
      </c>
      <c r="AH92" s="41">
        <v>0.19195472044983769</v>
      </c>
      <c r="AI92" s="41">
        <v>0.44357816281140622</v>
      </c>
      <c r="AJ92" s="41">
        <v>0</v>
      </c>
      <c r="AK92" s="41">
        <v>0.39388610971675658</v>
      </c>
      <c r="AL92" s="41">
        <v>1.0294189929780004</v>
      </c>
      <c r="AM92" s="41">
        <v>0.83610970776797477</v>
      </c>
      <c r="AN92" s="41">
        <v>0.10671040801597063</v>
      </c>
      <c r="AO92" s="41">
        <v>0</v>
      </c>
      <c r="AP92" s="41">
        <v>0</v>
      </c>
      <c r="AQ92" s="41">
        <v>0.94282011578394542</v>
      </c>
      <c r="AR92" s="41">
        <v>0.19195472044983769</v>
      </c>
      <c r="AS92" s="74">
        <v>4.9116797626778164</v>
      </c>
      <c r="AT92" s="41">
        <v>0.83610970776797477</v>
      </c>
      <c r="AU92" s="41">
        <v>0.12631333940306783</v>
      </c>
      <c r="AV92" s="41">
        <v>0</v>
      </c>
      <c r="AW92" s="41">
        <v>0</v>
      </c>
      <c r="AX92" s="41">
        <v>0.96242304717104266</v>
      </c>
      <c r="AY92" s="41">
        <v>0.44357816281140622</v>
      </c>
      <c r="AZ92" s="74">
        <v>2.1696808541502324</v>
      </c>
      <c r="BA92" s="41">
        <v>0.83610970776797477</v>
      </c>
      <c r="BB92" s="41">
        <v>0.23302374741903847</v>
      </c>
      <c r="BC92" s="41">
        <v>0</v>
      </c>
      <c r="BD92" s="41">
        <v>0</v>
      </c>
      <c r="BE92" s="41">
        <v>1.0691334551870133</v>
      </c>
      <c r="BF92" s="41">
        <v>0.63553288326124391</v>
      </c>
      <c r="BG92" s="41">
        <v>18.436083671100025</v>
      </c>
      <c r="BH92" s="74">
        <v>1.6822630006188559</v>
      </c>
      <c r="BI92" s="41">
        <v>8.7920818986408449</v>
      </c>
      <c r="BJ92" s="41">
        <v>20.317163999651068</v>
      </c>
      <c r="BK92" s="41">
        <v>0</v>
      </c>
      <c r="BL92" s="41">
        <v>18.041124111202791</v>
      </c>
      <c r="BM92" s="41">
        <v>47.150370009494701</v>
      </c>
      <c r="BN92" s="41">
        <v>0.83610970776797477</v>
      </c>
      <c r="BO92" s="41">
        <v>0</v>
      </c>
      <c r="BP92" s="41">
        <v>0.23302374741903847</v>
      </c>
      <c r="BQ92" s="41">
        <v>0</v>
      </c>
      <c r="BR92" s="41">
        <v>0</v>
      </c>
      <c r="BS92" s="41">
        <v>0</v>
      </c>
      <c r="BT92" s="41">
        <v>0</v>
      </c>
      <c r="BU92" s="41">
        <v>0</v>
      </c>
      <c r="BV92" s="41">
        <v>0</v>
      </c>
      <c r="BW92" s="41">
        <v>0</v>
      </c>
      <c r="BX92" s="41">
        <v>1.0294189929780004</v>
      </c>
      <c r="BY92" s="41"/>
      <c r="BZ92" s="41">
        <v>0</v>
      </c>
      <c r="CA92" s="41">
        <v>0</v>
      </c>
      <c r="CB92" s="41">
        <v>1.0691334551870133</v>
      </c>
      <c r="CC92" s="41">
        <v>1.0294189929780004</v>
      </c>
      <c r="CD92" s="74">
        <v>1.0385794923932024</v>
      </c>
      <c r="CE92" s="41">
        <v>36.47720778230282</v>
      </c>
      <c r="CF92" s="41">
        <v>1.5261769886764646E-2</v>
      </c>
      <c r="CG92" s="41">
        <v>0</v>
      </c>
      <c r="CH92" s="41">
        <v>1.5261769886764646E-2</v>
      </c>
      <c r="CI92" s="41">
        <v>7.6308127321294086E-4</v>
      </c>
      <c r="CJ92" s="41">
        <v>0</v>
      </c>
      <c r="CK92" s="41">
        <v>7.6308127321294086E-4</v>
      </c>
      <c r="CL92" s="41"/>
      <c r="CM92" s="41">
        <v>0</v>
      </c>
      <c r="CN92" s="41"/>
      <c r="CO92" s="41">
        <v>0</v>
      </c>
      <c r="CP92" s="41">
        <v>0</v>
      </c>
      <c r="CQ92" s="41">
        <v>0</v>
      </c>
      <c r="CR92" s="41">
        <v>0</v>
      </c>
      <c r="CS92" s="41">
        <v>0</v>
      </c>
      <c r="CT92" s="41">
        <v>0</v>
      </c>
      <c r="CU92" s="41">
        <v>0</v>
      </c>
      <c r="CV92" s="41">
        <v>9999</v>
      </c>
      <c r="CW92" s="74">
        <v>9999</v>
      </c>
    </row>
    <row r="93" spans="1:101" s="21" customFormat="1">
      <c r="A93" s="21" t="s">
        <v>633</v>
      </c>
      <c r="B93" s="21" t="s">
        <v>663</v>
      </c>
      <c r="C93" s="41">
        <v>20</v>
      </c>
      <c r="D93" s="41">
        <v>1.8486766860511361</v>
      </c>
      <c r="E93" s="41">
        <v>0</v>
      </c>
      <c r="F93" s="41">
        <v>3.1350053655933352</v>
      </c>
      <c r="G93" s="41">
        <v>0</v>
      </c>
      <c r="H93" s="41">
        <v>0</v>
      </c>
      <c r="I93" s="41" t="s">
        <v>593</v>
      </c>
      <c r="J93" s="41"/>
      <c r="K93" s="41"/>
      <c r="L93" s="41">
        <v>1.9869490292174221</v>
      </c>
      <c r="M93" s="41">
        <v>3.7351933460876534E-4</v>
      </c>
      <c r="N93" s="41">
        <v>3.7082343955390613E-4</v>
      </c>
      <c r="O93" s="41">
        <v>0</v>
      </c>
      <c r="P93" s="41">
        <v>0</v>
      </c>
      <c r="Q93" s="41">
        <v>0</v>
      </c>
      <c r="R93" s="41">
        <v>0.6251619488752973</v>
      </c>
      <c r="S93" s="41">
        <v>1.4446541772551504</v>
      </c>
      <c r="T93" s="41">
        <v>0</v>
      </c>
      <c r="U93" s="41">
        <v>1.2828161110514902</v>
      </c>
      <c r="V93" s="41" t="s">
        <v>225</v>
      </c>
      <c r="W93" s="41" t="s">
        <v>225</v>
      </c>
      <c r="X93" s="41" t="s">
        <v>225</v>
      </c>
      <c r="Y93" s="41" t="s">
        <v>225</v>
      </c>
      <c r="Z93" s="41">
        <v>0</v>
      </c>
      <c r="AA93" s="41">
        <v>0</v>
      </c>
      <c r="AB93" s="41">
        <v>0</v>
      </c>
      <c r="AC93" s="41">
        <v>0</v>
      </c>
      <c r="AD93" s="41">
        <v>0</v>
      </c>
      <c r="AE93" s="41">
        <v>0</v>
      </c>
      <c r="AF93" s="41">
        <v>0</v>
      </c>
      <c r="AG93" s="41">
        <v>0</v>
      </c>
      <c r="AH93" s="41">
        <v>0.6251619488752973</v>
      </c>
      <c r="AI93" s="41">
        <v>1.4446541772551504</v>
      </c>
      <c r="AJ93" s="41">
        <v>0</v>
      </c>
      <c r="AK93" s="41">
        <v>1.2828161110514902</v>
      </c>
      <c r="AL93" s="41">
        <v>3.3526322371819379</v>
      </c>
      <c r="AM93" s="41">
        <v>1.0341244497556832</v>
      </c>
      <c r="AN93" s="41">
        <v>0.13198249099069592</v>
      </c>
      <c r="AO93" s="41">
        <v>0</v>
      </c>
      <c r="AP93" s="41">
        <v>0</v>
      </c>
      <c r="AQ93" s="41">
        <v>1.1661069407463791</v>
      </c>
      <c r="AR93" s="41">
        <v>0.6251619488752973</v>
      </c>
      <c r="AS93" s="74">
        <v>1.8652877751825321</v>
      </c>
      <c r="AT93" s="41">
        <v>1.0341244497556832</v>
      </c>
      <c r="AU93" s="41">
        <v>0.15622795835693046</v>
      </c>
      <c r="AV93" s="41">
        <v>0</v>
      </c>
      <c r="AW93" s="41">
        <v>0</v>
      </c>
      <c r="AX93" s="41">
        <v>1.1903524081126136</v>
      </c>
      <c r="AY93" s="41">
        <v>1.4446541772551504</v>
      </c>
      <c r="AZ93" s="82">
        <v>0.82397048847654919</v>
      </c>
      <c r="BA93" s="41">
        <v>1.0341244497556832</v>
      </c>
      <c r="BB93" s="41">
        <v>0.28821044934762641</v>
      </c>
      <c r="BC93" s="41">
        <v>0</v>
      </c>
      <c r="BD93" s="41">
        <v>0</v>
      </c>
      <c r="BE93" s="41">
        <v>1.3223348991033095</v>
      </c>
      <c r="BF93" s="41">
        <v>2.0698161261304477</v>
      </c>
      <c r="BG93" s="41">
        <v>65.977366387065217</v>
      </c>
      <c r="BH93" s="82">
        <v>0.63886587915199711</v>
      </c>
      <c r="BI93" s="41">
        <v>23.151328876925884</v>
      </c>
      <c r="BJ93" s="41">
        <v>53.499199737331203</v>
      </c>
      <c r="BK93" s="41">
        <v>0</v>
      </c>
      <c r="BL93" s="41">
        <v>47.50592663069493</v>
      </c>
      <c r="BM93" s="41">
        <v>124.15645524495201</v>
      </c>
      <c r="BN93" s="41">
        <v>1.0341244497556832</v>
      </c>
      <c r="BO93" s="41">
        <v>0</v>
      </c>
      <c r="BP93" s="41">
        <v>0.28821044934762641</v>
      </c>
      <c r="BQ93" s="41">
        <v>0</v>
      </c>
      <c r="BR93" s="41">
        <v>0</v>
      </c>
      <c r="BS93" s="41">
        <v>0</v>
      </c>
      <c r="BT93" s="41">
        <v>0</v>
      </c>
      <c r="BU93" s="41">
        <v>0</v>
      </c>
      <c r="BV93" s="41">
        <v>0</v>
      </c>
      <c r="BW93" s="41">
        <v>0</v>
      </c>
      <c r="BX93" s="41">
        <v>3.3526322371819379</v>
      </c>
      <c r="BY93" s="41"/>
      <c r="BZ93" s="41">
        <v>0</v>
      </c>
      <c r="CA93" s="41">
        <v>0</v>
      </c>
      <c r="CB93" s="41">
        <v>1.3223348991033095</v>
      </c>
      <c r="CC93" s="41">
        <v>3.3526322371819379</v>
      </c>
      <c r="CD93" s="82">
        <v>0.39441692543492357</v>
      </c>
      <c r="CE93" s="41">
        <v>113.48329301776013</v>
      </c>
      <c r="CF93" s="41">
        <v>1.8876194403459914E-2</v>
      </c>
      <c r="CG93" s="41">
        <v>0</v>
      </c>
      <c r="CH93" s="41">
        <v>1.8876194403459914E-2</v>
      </c>
      <c r="CI93" s="41">
        <v>9.4380078887827549E-4</v>
      </c>
      <c r="CJ93" s="41">
        <v>0</v>
      </c>
      <c r="CK93" s="41">
        <v>9.4380078887827549E-4</v>
      </c>
      <c r="CL93" s="41"/>
      <c r="CM93" s="41">
        <v>0</v>
      </c>
      <c r="CN93" s="41"/>
      <c r="CO93" s="41">
        <v>0</v>
      </c>
      <c r="CP93" s="41">
        <v>0</v>
      </c>
      <c r="CQ93" s="41">
        <v>0</v>
      </c>
      <c r="CR93" s="41">
        <v>0</v>
      </c>
      <c r="CS93" s="41">
        <v>0</v>
      </c>
      <c r="CT93" s="41">
        <v>0</v>
      </c>
      <c r="CU93" s="41">
        <v>0</v>
      </c>
      <c r="CV93" s="41">
        <v>9999</v>
      </c>
      <c r="CW93" s="74">
        <v>9999</v>
      </c>
    </row>
    <row r="94" spans="1:101" s="21" customFormat="1">
      <c r="A94" s="21" t="s">
        <v>634</v>
      </c>
      <c r="B94" s="21" t="s">
        <v>664</v>
      </c>
      <c r="C94" s="41">
        <v>20</v>
      </c>
      <c r="D94" s="41">
        <v>1.9842009085409287</v>
      </c>
      <c r="E94" s="41">
        <v>0</v>
      </c>
      <c r="F94" s="41">
        <v>3.3648287673158435</v>
      </c>
      <c r="G94" s="41">
        <v>0</v>
      </c>
      <c r="H94" s="41">
        <v>0</v>
      </c>
      <c r="I94" s="41" t="s">
        <v>593</v>
      </c>
      <c r="J94" s="41"/>
      <c r="K94" s="41"/>
      <c r="L94" s="41">
        <v>2.1326098277460894</v>
      </c>
      <c r="M94" s="41">
        <v>4.0090157931910804E-4</v>
      </c>
      <c r="N94" s="41">
        <v>3.9800805150132137E-4</v>
      </c>
      <c r="O94" s="41">
        <v>0</v>
      </c>
      <c r="P94" s="41">
        <v>0</v>
      </c>
      <c r="Q94" s="41">
        <v>0</v>
      </c>
      <c r="R94" s="41">
        <v>0.67099180527517654</v>
      </c>
      <c r="S94" s="41">
        <v>1.5505600047134624</v>
      </c>
      <c r="T94" s="41">
        <v>0</v>
      </c>
      <c r="U94" s="41">
        <v>1.376857788192446</v>
      </c>
      <c r="V94" s="41" t="s">
        <v>225</v>
      </c>
      <c r="W94" s="41" t="s">
        <v>225</v>
      </c>
      <c r="X94" s="41" t="s">
        <v>225</v>
      </c>
      <c r="Y94" s="41" t="s">
        <v>225</v>
      </c>
      <c r="Z94" s="41">
        <v>0</v>
      </c>
      <c r="AA94" s="41">
        <v>0</v>
      </c>
      <c r="AB94" s="41">
        <v>0</v>
      </c>
      <c r="AC94" s="41">
        <v>0</v>
      </c>
      <c r="AD94" s="41">
        <v>0</v>
      </c>
      <c r="AE94" s="41">
        <v>0</v>
      </c>
      <c r="AF94" s="41">
        <v>0</v>
      </c>
      <c r="AG94" s="41">
        <v>0</v>
      </c>
      <c r="AH94" s="41">
        <v>0.67099180527517654</v>
      </c>
      <c r="AI94" s="41">
        <v>1.5505600047134624</v>
      </c>
      <c r="AJ94" s="41">
        <v>0</v>
      </c>
      <c r="AK94" s="41">
        <v>1.376857788192446</v>
      </c>
      <c r="AL94" s="41">
        <v>3.5984095981810853</v>
      </c>
      <c r="AM94" s="41">
        <v>1.1099348459532929</v>
      </c>
      <c r="AN94" s="41">
        <v>0.14165796567415023</v>
      </c>
      <c r="AO94" s="41">
        <v>0</v>
      </c>
      <c r="AP94" s="41">
        <v>0</v>
      </c>
      <c r="AQ94" s="41">
        <v>1.2515928116274431</v>
      </c>
      <c r="AR94" s="41">
        <v>0.67099180527517654</v>
      </c>
      <c r="AS94" s="74">
        <v>1.8652877751825294</v>
      </c>
      <c r="AT94" s="41">
        <v>1.1099348459532929</v>
      </c>
      <c r="AU94" s="41">
        <v>0.16768083854265761</v>
      </c>
      <c r="AV94" s="41">
        <v>0</v>
      </c>
      <c r="AW94" s="41">
        <v>0</v>
      </c>
      <c r="AX94" s="41">
        <v>1.2776156844959505</v>
      </c>
      <c r="AY94" s="41">
        <v>1.5505600047134624</v>
      </c>
      <c r="AZ94" s="82">
        <v>0.82397048847654819</v>
      </c>
      <c r="BA94" s="41">
        <v>1.1099348459532929</v>
      </c>
      <c r="BB94" s="41">
        <v>0.30933880421680782</v>
      </c>
      <c r="BC94" s="41">
        <v>0</v>
      </c>
      <c r="BD94" s="41">
        <v>0</v>
      </c>
      <c r="BE94" s="41">
        <v>1.4192736501701009</v>
      </c>
      <c r="BF94" s="41">
        <v>2.2215518099886391</v>
      </c>
      <c r="BG94" s="41">
        <v>65.977366387065217</v>
      </c>
      <c r="BH94" s="82">
        <v>0.63886587915199644</v>
      </c>
      <c r="BI94" s="41">
        <v>23.151328876925888</v>
      </c>
      <c r="BJ94" s="41">
        <v>53.499199737331217</v>
      </c>
      <c r="BK94" s="41">
        <v>0</v>
      </c>
      <c r="BL94" s="41">
        <v>47.505926630694937</v>
      </c>
      <c r="BM94" s="41">
        <v>124.15645524495206</v>
      </c>
      <c r="BN94" s="41">
        <v>1.1099348459532929</v>
      </c>
      <c r="BO94" s="41">
        <v>0</v>
      </c>
      <c r="BP94" s="41">
        <v>0.30933880421680782</v>
      </c>
      <c r="BQ94" s="41">
        <v>0</v>
      </c>
      <c r="BR94" s="41">
        <v>0</v>
      </c>
      <c r="BS94" s="41">
        <v>0</v>
      </c>
      <c r="BT94" s="41">
        <v>0</v>
      </c>
      <c r="BU94" s="41">
        <v>0</v>
      </c>
      <c r="BV94" s="41">
        <v>0</v>
      </c>
      <c r="BW94" s="41">
        <v>0</v>
      </c>
      <c r="BX94" s="41">
        <v>3.5984095981810853</v>
      </c>
      <c r="BY94" s="41"/>
      <c r="BZ94" s="41">
        <v>0</v>
      </c>
      <c r="CA94" s="41">
        <v>0</v>
      </c>
      <c r="CB94" s="41">
        <v>1.4192736501701007</v>
      </c>
      <c r="CC94" s="41">
        <v>3.5984095981810853</v>
      </c>
      <c r="CD94" s="82">
        <v>0.39441692543492307</v>
      </c>
      <c r="CE94" s="41">
        <v>113.48329301776019</v>
      </c>
      <c r="CF94" s="41">
        <v>2.0259985084327688E-2</v>
      </c>
      <c r="CG94" s="41">
        <v>0</v>
      </c>
      <c r="CH94" s="41">
        <v>2.0259985084327688E-2</v>
      </c>
      <c r="CI94" s="41">
        <v>1.0129896681793924E-3</v>
      </c>
      <c r="CJ94" s="41">
        <v>0</v>
      </c>
      <c r="CK94" s="41">
        <v>1.0129896681793924E-3</v>
      </c>
      <c r="CL94" s="41"/>
      <c r="CM94" s="41">
        <v>0</v>
      </c>
      <c r="CN94" s="41"/>
      <c r="CO94" s="41">
        <v>0</v>
      </c>
      <c r="CP94" s="41">
        <v>0</v>
      </c>
      <c r="CQ94" s="41">
        <v>0</v>
      </c>
      <c r="CR94" s="41">
        <v>0</v>
      </c>
      <c r="CS94" s="41">
        <v>0</v>
      </c>
      <c r="CT94" s="41">
        <v>0</v>
      </c>
      <c r="CU94" s="41">
        <v>0</v>
      </c>
      <c r="CV94" s="41">
        <v>9999</v>
      </c>
      <c r="CW94" s="74">
        <v>9999</v>
      </c>
    </row>
    <row r="95" spans="1:101" s="21" customFormat="1">
      <c r="A95" s="21" t="s">
        <v>631</v>
      </c>
      <c r="B95" s="21" t="s">
        <v>665</v>
      </c>
      <c r="C95" s="41">
        <v>20</v>
      </c>
      <c r="D95" s="41">
        <v>1.6343242233301487</v>
      </c>
      <c r="E95" s="41">
        <v>0</v>
      </c>
      <c r="F95" s="41">
        <v>2.7715042050989833</v>
      </c>
      <c r="G95" s="41">
        <v>0</v>
      </c>
      <c r="H95" s="41">
        <v>0</v>
      </c>
      <c r="I95" s="41" t="s">
        <v>593</v>
      </c>
      <c r="J95" s="41"/>
      <c r="K95" s="41"/>
      <c r="L95" s="41">
        <v>1.756564007905995</v>
      </c>
      <c r="M95" s="41">
        <v>3.3021009083920405E-4</v>
      </c>
      <c r="N95" s="41">
        <v>3.2782678248412131E-4</v>
      </c>
      <c r="O95" s="41">
        <v>0</v>
      </c>
      <c r="P95" s="41">
        <v>0</v>
      </c>
      <c r="Q95" s="41">
        <v>0</v>
      </c>
      <c r="R95" s="41">
        <v>0.55267496164168151</v>
      </c>
      <c r="S95" s="41">
        <v>1.2771477749667852</v>
      </c>
      <c r="T95" s="41">
        <v>0</v>
      </c>
      <c r="U95" s="41">
        <v>1.1340746925564011</v>
      </c>
      <c r="V95" s="41" t="s">
        <v>225</v>
      </c>
      <c r="W95" s="41" t="s">
        <v>225</v>
      </c>
      <c r="X95" s="41" t="s">
        <v>225</v>
      </c>
      <c r="Y95" s="41" t="s">
        <v>225</v>
      </c>
      <c r="Z95" s="41">
        <v>0</v>
      </c>
      <c r="AA95" s="41">
        <v>0</v>
      </c>
      <c r="AB95" s="41">
        <v>0</v>
      </c>
      <c r="AC95" s="41">
        <v>0</v>
      </c>
      <c r="AD95" s="41">
        <v>0</v>
      </c>
      <c r="AE95" s="41">
        <v>0</v>
      </c>
      <c r="AF95" s="41">
        <v>0</v>
      </c>
      <c r="AG95" s="41">
        <v>0</v>
      </c>
      <c r="AH95" s="41">
        <v>0.55267496164168151</v>
      </c>
      <c r="AI95" s="41">
        <v>1.2771477749667852</v>
      </c>
      <c r="AJ95" s="41">
        <v>0</v>
      </c>
      <c r="AK95" s="41">
        <v>1.1340746925564011</v>
      </c>
      <c r="AL95" s="41">
        <v>2.9638974291648679</v>
      </c>
      <c r="AM95" s="41">
        <v>0.91421861428014128</v>
      </c>
      <c r="AN95" s="41">
        <v>0.11667923531956141</v>
      </c>
      <c r="AO95" s="41">
        <v>0</v>
      </c>
      <c r="AP95" s="41">
        <v>0</v>
      </c>
      <c r="AQ95" s="41">
        <v>1.0308978495997028</v>
      </c>
      <c r="AR95" s="41">
        <v>0.55267496164168151</v>
      </c>
      <c r="AS95" s="74">
        <v>1.865287775182531</v>
      </c>
      <c r="AT95" s="41">
        <v>0.91421861428014128</v>
      </c>
      <c r="AU95" s="41">
        <v>0.1381134617159783</v>
      </c>
      <c r="AV95" s="41">
        <v>0</v>
      </c>
      <c r="AW95" s="41">
        <v>0</v>
      </c>
      <c r="AX95" s="41">
        <v>1.0523320759961197</v>
      </c>
      <c r="AY95" s="41">
        <v>1.2771477749667852</v>
      </c>
      <c r="AZ95" s="82">
        <v>0.82397048847654897</v>
      </c>
      <c r="BA95" s="41">
        <v>0.91421861428014128</v>
      </c>
      <c r="BB95" s="41">
        <v>0.25479269703553969</v>
      </c>
      <c r="BC95" s="41">
        <v>0</v>
      </c>
      <c r="BD95" s="41">
        <v>0</v>
      </c>
      <c r="BE95" s="41">
        <v>1.169011311315681</v>
      </c>
      <c r="BF95" s="41">
        <v>1.8298227366084667</v>
      </c>
      <c r="BG95" s="41">
        <v>65.977366387065203</v>
      </c>
      <c r="BH95" s="82">
        <v>0.638865879151997</v>
      </c>
      <c r="BI95" s="41">
        <v>23.151328876925888</v>
      </c>
      <c r="BJ95" s="41">
        <v>53.499199737331196</v>
      </c>
      <c r="BK95" s="41">
        <v>0</v>
      </c>
      <c r="BL95" s="41">
        <v>47.505926630694923</v>
      </c>
      <c r="BM95" s="41">
        <v>124.15645524495201</v>
      </c>
      <c r="BN95" s="41">
        <v>0.91421861428014128</v>
      </c>
      <c r="BO95" s="41">
        <v>0</v>
      </c>
      <c r="BP95" s="41">
        <v>0.25479269703553969</v>
      </c>
      <c r="BQ95" s="41">
        <v>0</v>
      </c>
      <c r="BR95" s="41">
        <v>0</v>
      </c>
      <c r="BS95" s="41">
        <v>0</v>
      </c>
      <c r="BT95" s="41">
        <v>0</v>
      </c>
      <c r="BU95" s="41">
        <v>0</v>
      </c>
      <c r="BV95" s="41">
        <v>0</v>
      </c>
      <c r="BW95" s="41">
        <v>0</v>
      </c>
      <c r="BX95" s="41">
        <v>2.9638974291648679</v>
      </c>
      <c r="BY95" s="41"/>
      <c r="BZ95" s="41">
        <v>0</v>
      </c>
      <c r="CA95" s="41">
        <v>0</v>
      </c>
      <c r="CB95" s="41">
        <v>1.169011311315681</v>
      </c>
      <c r="CC95" s="41">
        <v>2.9638974291648679</v>
      </c>
      <c r="CD95" s="82">
        <v>0.39441692543492346</v>
      </c>
      <c r="CE95" s="41">
        <v>113.48329301776013</v>
      </c>
      <c r="CF95" s="41">
        <v>1.668751598948337E-2</v>
      </c>
      <c r="CG95" s="41">
        <v>0</v>
      </c>
      <c r="CH95" s="41">
        <v>1.668751598948337E-2</v>
      </c>
      <c r="CI95" s="41">
        <v>8.3436790375534761E-4</v>
      </c>
      <c r="CJ95" s="41">
        <v>0</v>
      </c>
      <c r="CK95" s="41">
        <v>8.3436790375534761E-4</v>
      </c>
      <c r="CL95" s="41"/>
      <c r="CM95" s="41">
        <v>0</v>
      </c>
      <c r="CN95" s="41"/>
      <c r="CO95" s="41">
        <v>0</v>
      </c>
      <c r="CP95" s="41">
        <v>0</v>
      </c>
      <c r="CQ95" s="41">
        <v>0</v>
      </c>
      <c r="CR95" s="41">
        <v>0</v>
      </c>
      <c r="CS95" s="41">
        <v>0</v>
      </c>
      <c r="CT95" s="41">
        <v>0</v>
      </c>
      <c r="CU95" s="41">
        <v>0</v>
      </c>
      <c r="CV95" s="41">
        <v>9999</v>
      </c>
      <c r="CW95" s="74">
        <v>9999</v>
      </c>
    </row>
    <row r="96" spans="1:101" s="21" customFormat="1">
      <c r="A96" s="21" t="s">
        <v>627</v>
      </c>
      <c r="B96" s="21" t="s">
        <v>666</v>
      </c>
      <c r="C96" s="41">
        <v>20</v>
      </c>
      <c r="D96" s="41">
        <v>1.1445854001445395</v>
      </c>
      <c r="E96" s="41">
        <v>0</v>
      </c>
      <c r="F96" s="41">
        <v>1.9409999584609194</v>
      </c>
      <c r="G96" s="41">
        <v>0</v>
      </c>
      <c r="H96" s="41">
        <v>0</v>
      </c>
      <c r="I96" s="41" t="s">
        <v>593</v>
      </c>
      <c r="J96" s="41"/>
      <c r="K96" s="41"/>
      <c r="L96" s="41">
        <v>1.2301950183249728</v>
      </c>
      <c r="M96" s="41">
        <v>2.312598954109762E-4</v>
      </c>
      <c r="N96" s="41">
        <v>2.295907651929147E-4</v>
      </c>
      <c r="O96" s="41">
        <v>0</v>
      </c>
      <c r="P96" s="41">
        <v>0</v>
      </c>
      <c r="Q96" s="41">
        <v>0</v>
      </c>
      <c r="R96" s="41">
        <v>0.38706132056926873</v>
      </c>
      <c r="S96" s="41">
        <v>0.89443984014105116</v>
      </c>
      <c r="T96" s="41">
        <v>0</v>
      </c>
      <c r="U96" s="41">
        <v>0.79423979479942308</v>
      </c>
      <c r="V96" s="41" t="s">
        <v>225</v>
      </c>
      <c r="W96" s="41" t="s">
        <v>225</v>
      </c>
      <c r="X96" s="41" t="s">
        <v>225</v>
      </c>
      <c r="Y96" s="41" t="s">
        <v>225</v>
      </c>
      <c r="Z96" s="41">
        <v>0</v>
      </c>
      <c r="AA96" s="41">
        <v>0</v>
      </c>
      <c r="AB96" s="41">
        <v>0</v>
      </c>
      <c r="AC96" s="41">
        <v>0</v>
      </c>
      <c r="AD96" s="41">
        <v>0</v>
      </c>
      <c r="AE96" s="41">
        <v>0</v>
      </c>
      <c r="AF96" s="41">
        <v>0</v>
      </c>
      <c r="AG96" s="41">
        <v>0</v>
      </c>
      <c r="AH96" s="41">
        <v>0.38706132056926873</v>
      </c>
      <c r="AI96" s="41">
        <v>0.89443984014105116</v>
      </c>
      <c r="AJ96" s="41">
        <v>0</v>
      </c>
      <c r="AK96" s="41">
        <v>0.79423979479942308</v>
      </c>
      <c r="AL96" s="41">
        <v>2.075740955509743</v>
      </c>
      <c r="AM96" s="41">
        <v>0.64026541582626939</v>
      </c>
      <c r="AN96" s="41">
        <v>8.1715333677594787E-2</v>
      </c>
      <c r="AO96" s="41">
        <v>0</v>
      </c>
      <c r="AP96" s="41">
        <v>0</v>
      </c>
      <c r="AQ96" s="41">
        <v>0.72198074950386415</v>
      </c>
      <c r="AR96" s="41">
        <v>0.38706132056926873</v>
      </c>
      <c r="AS96" s="74">
        <v>1.8652877751825321</v>
      </c>
      <c r="AT96" s="41">
        <v>0.64026541582626939</v>
      </c>
      <c r="AU96" s="41">
        <v>9.6726616167639307E-2</v>
      </c>
      <c r="AV96" s="41">
        <v>0</v>
      </c>
      <c r="AW96" s="41">
        <v>0</v>
      </c>
      <c r="AX96" s="41">
        <v>0.73699203199390872</v>
      </c>
      <c r="AY96" s="41">
        <v>0.89443984014105116</v>
      </c>
      <c r="AZ96" s="82">
        <v>0.82397048847654941</v>
      </c>
      <c r="BA96" s="41">
        <v>0.64026541582626939</v>
      </c>
      <c r="BB96" s="41">
        <v>0.17844194984523409</v>
      </c>
      <c r="BC96" s="41">
        <v>0</v>
      </c>
      <c r="BD96" s="41">
        <v>0</v>
      </c>
      <c r="BE96" s="41">
        <v>0.81870736567150348</v>
      </c>
      <c r="BF96" s="41">
        <v>1.2815011607103199</v>
      </c>
      <c r="BG96" s="41">
        <v>65.977366387065175</v>
      </c>
      <c r="BH96" s="82">
        <v>0.63886587915199722</v>
      </c>
      <c r="BI96" s="41">
        <v>23.151328876925877</v>
      </c>
      <c r="BJ96" s="41">
        <v>53.499199737331182</v>
      </c>
      <c r="BK96" s="41">
        <v>0</v>
      </c>
      <c r="BL96" s="41">
        <v>47.505926630694923</v>
      </c>
      <c r="BM96" s="41">
        <v>124.15645524495197</v>
      </c>
      <c r="BN96" s="41">
        <v>0.64026541582626939</v>
      </c>
      <c r="BO96" s="41">
        <v>0</v>
      </c>
      <c r="BP96" s="41">
        <v>0.17844194984523409</v>
      </c>
      <c r="BQ96" s="41">
        <v>0</v>
      </c>
      <c r="BR96" s="41">
        <v>0</v>
      </c>
      <c r="BS96" s="41">
        <v>0</v>
      </c>
      <c r="BT96" s="41">
        <v>0</v>
      </c>
      <c r="BU96" s="41">
        <v>0</v>
      </c>
      <c r="BV96" s="41">
        <v>0</v>
      </c>
      <c r="BW96" s="41">
        <v>0</v>
      </c>
      <c r="BX96" s="41">
        <v>2.075740955509743</v>
      </c>
      <c r="BY96" s="41"/>
      <c r="BZ96" s="41">
        <v>0</v>
      </c>
      <c r="CA96" s="41">
        <v>0</v>
      </c>
      <c r="CB96" s="41">
        <v>0.81870736567150348</v>
      </c>
      <c r="CC96" s="41">
        <v>2.075740955509743</v>
      </c>
      <c r="CD96" s="82">
        <v>0.39441692543492363</v>
      </c>
      <c r="CE96" s="41">
        <v>113.48329301776009</v>
      </c>
      <c r="CF96" s="41">
        <v>1.1686963268109637E-2</v>
      </c>
      <c r="CG96" s="41">
        <v>0</v>
      </c>
      <c r="CH96" s="41">
        <v>1.1686963268109637E-2</v>
      </c>
      <c r="CI96" s="41">
        <v>5.8434263370436184E-4</v>
      </c>
      <c r="CJ96" s="41">
        <v>0</v>
      </c>
      <c r="CK96" s="41">
        <v>5.8434263370436184E-4</v>
      </c>
      <c r="CL96" s="41"/>
      <c r="CM96" s="41">
        <v>0</v>
      </c>
      <c r="CN96" s="41"/>
      <c r="CO96" s="41">
        <v>0</v>
      </c>
      <c r="CP96" s="41">
        <v>0</v>
      </c>
      <c r="CQ96" s="41">
        <v>0</v>
      </c>
      <c r="CR96" s="41">
        <v>0</v>
      </c>
      <c r="CS96" s="41">
        <v>0</v>
      </c>
      <c r="CT96" s="41">
        <v>0</v>
      </c>
      <c r="CU96" s="41">
        <v>0</v>
      </c>
      <c r="CV96" s="41">
        <v>9999</v>
      </c>
      <c r="CW96" s="74">
        <v>9999</v>
      </c>
    </row>
    <row r="97" spans="1:101" s="21" customFormat="1">
      <c r="A97" s="21" t="s">
        <v>632</v>
      </c>
      <c r="B97" s="21" t="s">
        <v>667</v>
      </c>
      <c r="C97" s="41">
        <v>20</v>
      </c>
      <c r="D97" s="41">
        <v>1.6796392892495311</v>
      </c>
      <c r="E97" s="41">
        <v>0</v>
      </c>
      <c r="F97" s="41">
        <v>2.9013021438969284</v>
      </c>
      <c r="G97" s="41">
        <v>0</v>
      </c>
      <c r="H97" s="41">
        <v>0</v>
      </c>
      <c r="I97" s="41" t="s">
        <v>787</v>
      </c>
      <c r="J97" s="41"/>
      <c r="K97" s="41"/>
      <c r="L97" s="41">
        <v>1.8072269030550456</v>
      </c>
      <c r="M97" s="41">
        <v>1.6643019719015642E-4</v>
      </c>
      <c r="N97" s="41">
        <v>1.6522897866139101E-4</v>
      </c>
      <c r="O97" s="41">
        <v>0</v>
      </c>
      <c r="P97" s="41">
        <v>0</v>
      </c>
      <c r="Q97" s="41">
        <v>0</v>
      </c>
      <c r="R97" s="41">
        <v>0.57855840454403906</v>
      </c>
      <c r="S97" s="41">
        <v>1.3369604746646917</v>
      </c>
      <c r="T97" s="41">
        <v>0</v>
      </c>
      <c r="U97" s="41">
        <v>1.187186846334092</v>
      </c>
      <c r="V97" s="41" t="s">
        <v>225</v>
      </c>
      <c r="W97" s="41" t="s">
        <v>225</v>
      </c>
      <c r="X97" s="41" t="s">
        <v>225</v>
      </c>
      <c r="Y97" s="41" t="s">
        <v>225</v>
      </c>
      <c r="Z97" s="41">
        <v>0</v>
      </c>
      <c r="AA97" s="41">
        <v>0</v>
      </c>
      <c r="AB97" s="41">
        <v>0</v>
      </c>
      <c r="AC97" s="41">
        <v>0</v>
      </c>
      <c r="AD97" s="41">
        <v>0</v>
      </c>
      <c r="AE97" s="41">
        <v>0</v>
      </c>
      <c r="AF97" s="41">
        <v>0</v>
      </c>
      <c r="AG97" s="41">
        <v>0</v>
      </c>
      <c r="AH97" s="41">
        <v>0.57855840454403906</v>
      </c>
      <c r="AI97" s="41">
        <v>1.3369604746646917</v>
      </c>
      <c r="AJ97" s="41">
        <v>0</v>
      </c>
      <c r="AK97" s="41">
        <v>1.187186846334092</v>
      </c>
      <c r="AL97" s="41">
        <v>3.1027057255428225</v>
      </c>
      <c r="AM97" s="41">
        <v>0.96797874323757693</v>
      </c>
      <c r="AN97" s="41">
        <v>5.8807858030260285E-2</v>
      </c>
      <c r="AO97" s="41">
        <v>0</v>
      </c>
      <c r="AP97" s="41">
        <v>0</v>
      </c>
      <c r="AQ97" s="41">
        <v>1.0267866012678373</v>
      </c>
      <c r="AR97" s="41">
        <v>0.57855840454403906</v>
      </c>
      <c r="AS97" s="74">
        <v>1.7747328414960044</v>
      </c>
      <c r="AT97" s="41">
        <v>0.96797874323757693</v>
      </c>
      <c r="AU97" s="41">
        <v>6.9610987991274159E-2</v>
      </c>
      <c r="AV97" s="41">
        <v>0</v>
      </c>
      <c r="AW97" s="41">
        <v>0</v>
      </c>
      <c r="AX97" s="41">
        <v>1.0375897312288511</v>
      </c>
      <c r="AY97" s="41">
        <v>1.3369604746646917</v>
      </c>
      <c r="AZ97" s="82">
        <v>0.77608108159598177</v>
      </c>
      <c r="BA97" s="41">
        <v>0.96797874323757693</v>
      </c>
      <c r="BB97" s="41">
        <v>0.12841884602153444</v>
      </c>
      <c r="BC97" s="41">
        <v>0</v>
      </c>
      <c r="BD97" s="41">
        <v>0</v>
      </c>
      <c r="BE97" s="41">
        <v>1.0963975892591113</v>
      </c>
      <c r="BF97" s="41">
        <v>1.9155188792087308</v>
      </c>
      <c r="BG97" s="41">
        <v>72.762279175886832</v>
      </c>
      <c r="BH97" s="82">
        <v>0.57237628987087563</v>
      </c>
      <c r="BI97" s="41">
        <v>23.556167740599786</v>
      </c>
      <c r="BJ97" s="41">
        <v>54.43472077563802</v>
      </c>
      <c r="BK97" s="41">
        <v>0</v>
      </c>
      <c r="BL97" s="41">
        <v>48.336645483041863</v>
      </c>
      <c r="BM97" s="41">
        <v>126.32753399927967</v>
      </c>
      <c r="BN97" s="41">
        <v>0.96797874323757693</v>
      </c>
      <c r="BO97" s="41">
        <v>0</v>
      </c>
      <c r="BP97" s="41">
        <v>0.12841884602153444</v>
      </c>
      <c r="BQ97" s="41">
        <v>0</v>
      </c>
      <c r="BR97" s="41">
        <v>0</v>
      </c>
      <c r="BS97" s="41">
        <v>0</v>
      </c>
      <c r="BT97" s="41">
        <v>0</v>
      </c>
      <c r="BU97" s="41">
        <v>0</v>
      </c>
      <c r="BV97" s="41">
        <v>0</v>
      </c>
      <c r="BW97" s="41">
        <v>0</v>
      </c>
      <c r="BX97" s="41">
        <v>3.1027057255428225</v>
      </c>
      <c r="BY97" s="41"/>
      <c r="BZ97" s="41">
        <v>0</v>
      </c>
      <c r="CA97" s="41">
        <v>0</v>
      </c>
      <c r="CB97" s="41">
        <v>1.0963975892591113</v>
      </c>
      <c r="CC97" s="41">
        <v>3.1027057255428225</v>
      </c>
      <c r="CD97" s="82">
        <v>0.35336821672551466</v>
      </c>
      <c r="CE97" s="41">
        <v>121.09892465892868</v>
      </c>
      <c r="CF97" s="41">
        <v>1.7168697294013519E-2</v>
      </c>
      <c r="CG97" s="41">
        <v>0</v>
      </c>
      <c r="CH97" s="41">
        <v>1.7168697294013519E-2</v>
      </c>
      <c r="CI97" s="41">
        <v>8.5843277895114665E-4</v>
      </c>
      <c r="CJ97" s="41">
        <v>0</v>
      </c>
      <c r="CK97" s="41">
        <v>8.5843277895114665E-4</v>
      </c>
      <c r="CL97" s="41"/>
      <c r="CM97" s="41">
        <v>0</v>
      </c>
      <c r="CN97" s="41"/>
      <c r="CO97" s="41">
        <v>0</v>
      </c>
      <c r="CP97" s="41">
        <v>0</v>
      </c>
      <c r="CQ97" s="41">
        <v>0</v>
      </c>
      <c r="CR97" s="41">
        <v>0</v>
      </c>
      <c r="CS97" s="41">
        <v>0</v>
      </c>
      <c r="CT97" s="41">
        <v>0</v>
      </c>
      <c r="CU97" s="41">
        <v>0</v>
      </c>
      <c r="CV97" s="41">
        <v>9999</v>
      </c>
      <c r="CW97" s="74">
        <v>9999</v>
      </c>
    </row>
    <row r="98" spans="1:101" s="21" customFormat="1">
      <c r="A98" s="21" t="s">
        <v>626</v>
      </c>
      <c r="B98" s="21" t="s">
        <v>668</v>
      </c>
      <c r="C98" s="41">
        <v>20</v>
      </c>
      <c r="D98" s="41">
        <v>1.6320000000000001</v>
      </c>
      <c r="E98" s="41">
        <v>0</v>
      </c>
      <c r="F98" s="41">
        <v>2.737794802253569</v>
      </c>
      <c r="G98" s="41">
        <v>0</v>
      </c>
      <c r="H98" s="41">
        <v>0</v>
      </c>
      <c r="I98" s="41" t="s">
        <v>593</v>
      </c>
      <c r="J98" s="41"/>
      <c r="K98" s="41"/>
      <c r="L98" s="41">
        <v>1.7540659435746986</v>
      </c>
      <c r="M98" s="41">
        <v>3.2974048879450381E-4</v>
      </c>
      <c r="N98" s="41">
        <v>3.2736056981638967E-4</v>
      </c>
      <c r="O98" s="41">
        <v>0</v>
      </c>
      <c r="P98" s="41">
        <v>0</v>
      </c>
      <c r="Q98" s="41">
        <v>0</v>
      </c>
      <c r="R98" s="41">
        <v>0.54595285640717472</v>
      </c>
      <c r="S98" s="41">
        <v>1.2616140121962749</v>
      </c>
      <c r="T98" s="41">
        <v>0</v>
      </c>
      <c r="U98" s="41">
        <v>1.1202811068934819</v>
      </c>
      <c r="V98" s="41" t="s">
        <v>225</v>
      </c>
      <c r="W98" s="41" t="s">
        <v>225</v>
      </c>
      <c r="X98" s="41" t="s">
        <v>225</v>
      </c>
      <c r="Y98" s="41" t="s">
        <v>225</v>
      </c>
      <c r="Z98" s="41">
        <v>0</v>
      </c>
      <c r="AA98" s="41">
        <v>0</v>
      </c>
      <c r="AB98" s="41">
        <v>0</v>
      </c>
      <c r="AC98" s="41">
        <v>0</v>
      </c>
      <c r="AD98" s="41">
        <v>0</v>
      </c>
      <c r="AE98" s="41">
        <v>0</v>
      </c>
      <c r="AF98" s="41">
        <v>0</v>
      </c>
      <c r="AG98" s="41">
        <v>0</v>
      </c>
      <c r="AH98" s="41">
        <v>0.54595285640717472</v>
      </c>
      <c r="AI98" s="41">
        <v>1.2616140121962749</v>
      </c>
      <c r="AJ98" s="41">
        <v>0</v>
      </c>
      <c r="AK98" s="41">
        <v>1.1202811068934819</v>
      </c>
      <c r="AL98" s="41">
        <v>2.9278479754969315</v>
      </c>
      <c r="AM98" s="41">
        <v>0.91291847554277661</v>
      </c>
      <c r="AN98" s="41">
        <v>0.11651330214852811</v>
      </c>
      <c r="AO98" s="41">
        <v>0</v>
      </c>
      <c r="AP98" s="41">
        <v>0</v>
      </c>
      <c r="AQ98" s="41">
        <v>1.0294317776913047</v>
      </c>
      <c r="AR98" s="41">
        <v>0.54595285640717472</v>
      </c>
      <c r="AS98" s="74">
        <v>1.8855689930185999</v>
      </c>
      <c r="AT98" s="41">
        <v>0.91291847554277661</v>
      </c>
      <c r="AU98" s="41">
        <v>0.1379170462646587</v>
      </c>
      <c r="AV98" s="41">
        <v>0</v>
      </c>
      <c r="AW98" s="41">
        <v>0</v>
      </c>
      <c r="AX98" s="41">
        <v>1.0508355218074352</v>
      </c>
      <c r="AY98" s="41">
        <v>1.2616140121962749</v>
      </c>
      <c r="AZ98" s="82">
        <v>0.83292949479698075</v>
      </c>
      <c r="BA98" s="41">
        <v>0.91291847554277661</v>
      </c>
      <c r="BB98" s="41">
        <v>0.25443034841318679</v>
      </c>
      <c r="BC98" s="41">
        <v>0</v>
      </c>
      <c r="BD98" s="41">
        <v>0</v>
      </c>
      <c r="BE98" s="41">
        <v>1.1673488239559633</v>
      </c>
      <c r="BF98" s="41">
        <v>1.8075668686034496</v>
      </c>
      <c r="BG98" s="41">
        <v>65.152911766825213</v>
      </c>
      <c r="BH98" s="82">
        <v>0.64581224862672582</v>
      </c>
      <c r="BI98" s="41">
        <v>22.902312720059783</v>
      </c>
      <c r="BJ98" s="41">
        <v>52.923761273957304</v>
      </c>
      <c r="BK98" s="41">
        <v>0</v>
      </c>
      <c r="BL98" s="41">
        <v>46.994951932835178</v>
      </c>
      <c r="BM98" s="41">
        <v>122.82102592685227</v>
      </c>
      <c r="BN98" s="41">
        <v>0.91291847554277661</v>
      </c>
      <c r="BO98" s="41">
        <v>0</v>
      </c>
      <c r="BP98" s="41">
        <v>0.25443034841318679</v>
      </c>
      <c r="BQ98" s="41">
        <v>0</v>
      </c>
      <c r="BR98" s="41">
        <v>0</v>
      </c>
      <c r="BS98" s="41">
        <v>0</v>
      </c>
      <c r="BT98" s="41">
        <v>0</v>
      </c>
      <c r="BU98" s="41">
        <v>0</v>
      </c>
      <c r="BV98" s="41">
        <v>0</v>
      </c>
      <c r="BW98" s="41">
        <v>0</v>
      </c>
      <c r="BX98" s="41">
        <v>2.9278479754969315</v>
      </c>
      <c r="BY98" s="41"/>
      <c r="BZ98" s="41">
        <v>0</v>
      </c>
      <c r="CA98" s="41">
        <v>0</v>
      </c>
      <c r="CB98" s="41">
        <v>1.1673488239559633</v>
      </c>
      <c r="CC98" s="41">
        <v>2.9278479754969315</v>
      </c>
      <c r="CD98" s="82">
        <v>0.39870540879358124</v>
      </c>
      <c r="CE98" s="41">
        <v>112.14786369966039</v>
      </c>
      <c r="CF98" s="41">
        <v>1.6663784153761137E-2</v>
      </c>
      <c r="CG98" s="41">
        <v>0</v>
      </c>
      <c r="CH98" s="41">
        <v>1.6663784153761137E-2</v>
      </c>
      <c r="CI98" s="41">
        <v>8.3318132319798173E-4</v>
      </c>
      <c r="CJ98" s="41">
        <v>0</v>
      </c>
      <c r="CK98" s="41">
        <v>8.3318132319798173E-4</v>
      </c>
      <c r="CL98" s="41"/>
      <c r="CM98" s="41">
        <v>0</v>
      </c>
      <c r="CN98" s="41"/>
      <c r="CO98" s="41">
        <v>0</v>
      </c>
      <c r="CP98" s="41">
        <v>0</v>
      </c>
      <c r="CQ98" s="41">
        <v>0</v>
      </c>
      <c r="CR98" s="41">
        <v>0</v>
      </c>
      <c r="CS98" s="41">
        <v>0</v>
      </c>
      <c r="CT98" s="41">
        <v>0</v>
      </c>
      <c r="CU98" s="41">
        <v>0</v>
      </c>
      <c r="CV98" s="41">
        <v>9999</v>
      </c>
      <c r="CW98" s="74">
        <v>9999</v>
      </c>
    </row>
    <row r="99" spans="1:101" s="21" customFormat="1">
      <c r="A99" s="21" t="s">
        <v>635</v>
      </c>
      <c r="B99" s="21" t="s">
        <v>669</v>
      </c>
      <c r="C99" s="41">
        <v>20</v>
      </c>
      <c r="D99" s="41">
        <v>2.7496310865239426</v>
      </c>
      <c r="E99" s="41">
        <v>0</v>
      </c>
      <c r="F99" s="41">
        <v>3.3777674215345277</v>
      </c>
      <c r="G99" s="41">
        <v>0</v>
      </c>
      <c r="H99" s="41">
        <v>0</v>
      </c>
      <c r="I99" s="41" t="s">
        <v>593</v>
      </c>
      <c r="J99" s="41"/>
      <c r="K99" s="41"/>
      <c r="L99" s="41">
        <v>2.9552905920747201</v>
      </c>
      <c r="M99" s="41">
        <v>5.5555434955573981E-4</v>
      </c>
      <c r="N99" s="41">
        <v>5.5154460739542676E-4</v>
      </c>
      <c r="O99" s="41">
        <v>0</v>
      </c>
      <c r="P99" s="41">
        <v>0</v>
      </c>
      <c r="Q99" s="41">
        <v>0</v>
      </c>
      <c r="R99" s="41">
        <v>0.67357194576742263</v>
      </c>
      <c r="S99" s="41">
        <v>1.5565223169538895</v>
      </c>
      <c r="T99" s="41">
        <v>0</v>
      </c>
      <c r="U99" s="41">
        <v>1.3821521695894332</v>
      </c>
      <c r="V99" s="41" t="s">
        <v>225</v>
      </c>
      <c r="W99" s="41" t="s">
        <v>225</v>
      </c>
      <c r="X99" s="41" t="s">
        <v>225</v>
      </c>
      <c r="Y99" s="41" t="s">
        <v>225</v>
      </c>
      <c r="Z99" s="41">
        <v>0</v>
      </c>
      <c r="AA99" s="41">
        <v>0</v>
      </c>
      <c r="AB99" s="41">
        <v>0</v>
      </c>
      <c r="AC99" s="41">
        <v>0</v>
      </c>
      <c r="AD99" s="41">
        <v>0</v>
      </c>
      <c r="AE99" s="41">
        <v>0</v>
      </c>
      <c r="AF99" s="41">
        <v>0</v>
      </c>
      <c r="AG99" s="41">
        <v>0</v>
      </c>
      <c r="AH99" s="41">
        <v>0.67357194576742263</v>
      </c>
      <c r="AI99" s="41">
        <v>1.5565223169538895</v>
      </c>
      <c r="AJ99" s="41">
        <v>0</v>
      </c>
      <c r="AK99" s="41">
        <v>1.3821521695894332</v>
      </c>
      <c r="AL99" s="41">
        <v>3.6122464323107453</v>
      </c>
      <c r="AM99" s="41">
        <v>1.5381060170431784</v>
      </c>
      <c r="AN99" s="41">
        <v>0.19630428773354769</v>
      </c>
      <c r="AO99" s="41">
        <v>0</v>
      </c>
      <c r="AP99" s="41">
        <v>0</v>
      </c>
      <c r="AQ99" s="41">
        <v>1.7344103047767261</v>
      </c>
      <c r="AR99" s="41">
        <v>0.67357194576742263</v>
      </c>
      <c r="AS99" s="74">
        <v>2.5749443926151874</v>
      </c>
      <c r="AT99" s="41">
        <v>1.5381060170431784</v>
      </c>
      <c r="AU99" s="41">
        <v>0.23236580745763874</v>
      </c>
      <c r="AV99" s="41">
        <v>0</v>
      </c>
      <c r="AW99" s="41">
        <v>0</v>
      </c>
      <c r="AX99" s="41">
        <v>1.7704718245008171</v>
      </c>
      <c r="AY99" s="41">
        <v>1.5565223169538895</v>
      </c>
      <c r="AZ99" s="74">
        <v>1.1374535432075437</v>
      </c>
      <c r="BA99" s="41">
        <v>1.5381060170431784</v>
      </c>
      <c r="BB99" s="41">
        <v>0.42867009519118643</v>
      </c>
      <c r="BC99" s="41">
        <v>0</v>
      </c>
      <c r="BD99" s="41">
        <v>0</v>
      </c>
      <c r="BE99" s="41">
        <v>1.9667761122343648</v>
      </c>
      <c r="BF99" s="41">
        <v>2.2300942627213121</v>
      </c>
      <c r="BG99" s="41">
        <v>44.852422867188686</v>
      </c>
      <c r="BH99" s="82">
        <v>0.88192510294805715</v>
      </c>
      <c r="BI99" s="41">
        <v>16.770805170476486</v>
      </c>
      <c r="BJ99" s="41">
        <v>38.754779923904088</v>
      </c>
      <c r="BK99" s="41">
        <v>0</v>
      </c>
      <c r="BL99" s="41">
        <v>34.413257407456662</v>
      </c>
      <c r="BM99" s="41">
        <v>89.938842501837229</v>
      </c>
      <c r="BN99" s="41">
        <v>1.5381060170431784</v>
      </c>
      <c r="BO99" s="41">
        <v>0</v>
      </c>
      <c r="BP99" s="41">
        <v>0.42867009519118643</v>
      </c>
      <c r="BQ99" s="41">
        <v>0</v>
      </c>
      <c r="BR99" s="41">
        <v>0</v>
      </c>
      <c r="BS99" s="41">
        <v>0</v>
      </c>
      <c r="BT99" s="41">
        <v>0</v>
      </c>
      <c r="BU99" s="41">
        <v>0</v>
      </c>
      <c r="BV99" s="41">
        <v>0</v>
      </c>
      <c r="BW99" s="41">
        <v>0</v>
      </c>
      <c r="BX99" s="41">
        <v>3.6122464323107453</v>
      </c>
      <c r="BY99" s="41"/>
      <c r="BZ99" s="41">
        <v>0</v>
      </c>
      <c r="CA99" s="41">
        <v>0</v>
      </c>
      <c r="CB99" s="41">
        <v>1.9667761122343648</v>
      </c>
      <c r="CC99" s="41">
        <v>3.6122464323107453</v>
      </c>
      <c r="CD99" s="82">
        <v>0.54447451166177019</v>
      </c>
      <c r="CE99" s="41">
        <v>79.265680274645348</v>
      </c>
      <c r="CF99" s="41">
        <v>2.8075526304109494E-2</v>
      </c>
      <c r="CG99" s="41">
        <v>0</v>
      </c>
      <c r="CH99" s="41">
        <v>2.8075526304109494E-2</v>
      </c>
      <c r="CI99" s="41">
        <v>1.4037630312354918E-3</v>
      </c>
      <c r="CJ99" s="41">
        <v>0</v>
      </c>
      <c r="CK99" s="41">
        <v>1.4037630312354918E-3</v>
      </c>
      <c r="CL99" s="41"/>
      <c r="CM99" s="41">
        <v>0</v>
      </c>
      <c r="CN99" s="41"/>
      <c r="CO99" s="41">
        <v>0</v>
      </c>
      <c r="CP99" s="41">
        <v>0</v>
      </c>
      <c r="CQ99" s="41">
        <v>0</v>
      </c>
      <c r="CR99" s="41">
        <v>0</v>
      </c>
      <c r="CS99" s="41">
        <v>0</v>
      </c>
      <c r="CT99" s="41">
        <v>0</v>
      </c>
      <c r="CU99" s="41">
        <v>0</v>
      </c>
      <c r="CV99" s="41">
        <v>9999</v>
      </c>
      <c r="CW99" s="74">
        <v>9999</v>
      </c>
    </row>
    <row r="100" spans="1:101" s="21" customFormat="1">
      <c r="A100" s="21" t="s">
        <v>637</v>
      </c>
      <c r="B100" s="21" t="s">
        <v>670</v>
      </c>
      <c r="C100" s="41">
        <v>20</v>
      </c>
      <c r="D100" s="41">
        <v>2.799654008412173</v>
      </c>
      <c r="E100" s="41">
        <v>0</v>
      </c>
      <c r="F100" s="41">
        <v>2.9829742177326755</v>
      </c>
      <c r="G100" s="41">
        <v>0</v>
      </c>
      <c r="H100" s="41">
        <v>0</v>
      </c>
      <c r="I100" s="41" t="s">
        <v>593</v>
      </c>
      <c r="J100" s="41"/>
      <c r="K100" s="41"/>
      <c r="L100" s="41">
        <v>3.0090549938407998</v>
      </c>
      <c r="M100" s="41">
        <v>5.6566132425816282E-4</v>
      </c>
      <c r="N100" s="41">
        <v>5.615786344868556E-4</v>
      </c>
      <c r="O100" s="41">
        <v>0</v>
      </c>
      <c r="P100" s="41">
        <v>0</v>
      </c>
      <c r="Q100" s="41">
        <v>0</v>
      </c>
      <c r="R100" s="41">
        <v>0.59484490708346283</v>
      </c>
      <c r="S100" s="41">
        <v>1.3745961048702473</v>
      </c>
      <c r="T100" s="41">
        <v>0</v>
      </c>
      <c r="U100" s="41">
        <v>1.2206063272987298</v>
      </c>
      <c r="V100" s="41" t="s">
        <v>225</v>
      </c>
      <c r="W100" s="41" t="s">
        <v>225</v>
      </c>
      <c r="X100" s="41" t="s">
        <v>225</v>
      </c>
      <c r="Y100" s="41" t="s">
        <v>225</v>
      </c>
      <c r="Z100" s="41">
        <v>0</v>
      </c>
      <c r="AA100" s="41">
        <v>0</v>
      </c>
      <c r="AB100" s="41">
        <v>0</v>
      </c>
      <c r="AC100" s="41">
        <v>0</v>
      </c>
      <c r="AD100" s="41">
        <v>0</v>
      </c>
      <c r="AE100" s="41">
        <v>0</v>
      </c>
      <c r="AF100" s="41">
        <v>0</v>
      </c>
      <c r="AG100" s="41">
        <v>0</v>
      </c>
      <c r="AH100" s="41">
        <v>0.59484490708346283</v>
      </c>
      <c r="AI100" s="41">
        <v>1.3745961048702473</v>
      </c>
      <c r="AJ100" s="41">
        <v>0</v>
      </c>
      <c r="AK100" s="41">
        <v>1.2206063272987298</v>
      </c>
      <c r="AL100" s="41">
        <v>3.1900473392524402</v>
      </c>
      <c r="AM100" s="41">
        <v>1.5660881552738142</v>
      </c>
      <c r="AN100" s="41">
        <v>0.19987557193227051</v>
      </c>
      <c r="AO100" s="41">
        <v>0</v>
      </c>
      <c r="AP100" s="41">
        <v>0</v>
      </c>
      <c r="AQ100" s="41">
        <v>1.7659637272060846</v>
      </c>
      <c r="AR100" s="41">
        <v>0.59484490708346283</v>
      </c>
      <c r="AS100" s="74">
        <v>2.9687801075151543</v>
      </c>
      <c r="AT100" s="41">
        <v>1.5660881552738142</v>
      </c>
      <c r="AU100" s="41">
        <v>0.23659314424216843</v>
      </c>
      <c r="AV100" s="41">
        <v>0</v>
      </c>
      <c r="AW100" s="41">
        <v>0</v>
      </c>
      <c r="AX100" s="41">
        <v>1.8026812995159827</v>
      </c>
      <c r="AY100" s="41">
        <v>1.3745961048702473</v>
      </c>
      <c r="AZ100" s="74">
        <v>1.3114261659326787</v>
      </c>
      <c r="BA100" s="41">
        <v>1.5660881552738142</v>
      </c>
      <c r="BB100" s="41">
        <v>0.43646871617443894</v>
      </c>
      <c r="BC100" s="41">
        <v>0</v>
      </c>
      <c r="BD100" s="41">
        <v>0</v>
      </c>
      <c r="BE100" s="41">
        <v>2.0025568714482533</v>
      </c>
      <c r="BF100" s="41">
        <v>1.9694410119537102</v>
      </c>
      <c r="BG100" s="41">
        <v>37.486448389817348</v>
      </c>
      <c r="BH100" s="74">
        <v>1.0168148521806661</v>
      </c>
      <c r="BI100" s="41">
        <v>14.546005150076533</v>
      </c>
      <c r="BJ100" s="41">
        <v>33.613605466932704</v>
      </c>
      <c r="BK100" s="41">
        <v>0</v>
      </c>
      <c r="BL100" s="41">
        <v>29.848025446088467</v>
      </c>
      <c r="BM100" s="41">
        <v>78.007636063097706</v>
      </c>
      <c r="BN100" s="41">
        <v>1.5660881552738142</v>
      </c>
      <c r="BO100" s="41">
        <v>0</v>
      </c>
      <c r="BP100" s="41">
        <v>0.43646871617443894</v>
      </c>
      <c r="BQ100" s="41">
        <v>0</v>
      </c>
      <c r="BR100" s="41">
        <v>0</v>
      </c>
      <c r="BS100" s="41">
        <v>0</v>
      </c>
      <c r="BT100" s="41">
        <v>0</v>
      </c>
      <c r="BU100" s="41">
        <v>0</v>
      </c>
      <c r="BV100" s="41">
        <v>0</v>
      </c>
      <c r="BW100" s="41">
        <v>0</v>
      </c>
      <c r="BX100" s="41">
        <v>3.1900473392524402</v>
      </c>
      <c r="BY100" s="41"/>
      <c r="BZ100" s="41">
        <v>0</v>
      </c>
      <c r="CA100" s="41">
        <v>0</v>
      </c>
      <c r="CB100" s="41">
        <v>2.0025568714482529</v>
      </c>
      <c r="CC100" s="41">
        <v>3.1900473392524402</v>
      </c>
      <c r="CD100" s="82">
        <v>0.62775145898541262</v>
      </c>
      <c r="CE100" s="41">
        <v>67.33447383590584</v>
      </c>
      <c r="CF100" s="41">
        <v>2.8586292954284713E-2</v>
      </c>
      <c r="CG100" s="41">
        <v>0</v>
      </c>
      <c r="CH100" s="41">
        <v>2.8586292954284713E-2</v>
      </c>
      <c r="CI100" s="41">
        <v>1.4293011220743797E-3</v>
      </c>
      <c r="CJ100" s="41">
        <v>0</v>
      </c>
      <c r="CK100" s="41">
        <v>1.4293011220743797E-3</v>
      </c>
      <c r="CL100" s="41"/>
      <c r="CM100" s="41">
        <v>0</v>
      </c>
      <c r="CN100" s="41"/>
      <c r="CO100" s="41">
        <v>0</v>
      </c>
      <c r="CP100" s="41">
        <v>0</v>
      </c>
      <c r="CQ100" s="41">
        <v>0</v>
      </c>
      <c r="CR100" s="41">
        <v>0</v>
      </c>
      <c r="CS100" s="41">
        <v>0</v>
      </c>
      <c r="CT100" s="41">
        <v>0</v>
      </c>
      <c r="CU100" s="41">
        <v>0</v>
      </c>
      <c r="CV100" s="41">
        <v>9999</v>
      </c>
      <c r="CW100" s="74">
        <v>9999</v>
      </c>
    </row>
    <row r="101" spans="1:101" s="21" customFormat="1">
      <c r="A101" s="21" t="s">
        <v>639</v>
      </c>
      <c r="B101" s="21" t="s">
        <v>671</v>
      </c>
      <c r="C101" s="41">
        <v>20</v>
      </c>
      <c r="D101" s="41">
        <v>5.1635785174249342</v>
      </c>
      <c r="E101" s="41">
        <v>0</v>
      </c>
      <c r="F101" s="41">
        <v>5.501687545116555</v>
      </c>
      <c r="G101" s="41">
        <v>0</v>
      </c>
      <c r="H101" s="41">
        <v>0</v>
      </c>
      <c r="I101" s="41" t="s">
        <v>593</v>
      </c>
      <c r="J101" s="41"/>
      <c r="K101" s="41"/>
      <c r="L101" s="41">
        <v>5.5497899659246386</v>
      </c>
      <c r="M101" s="41">
        <v>1.043284867809128E-3</v>
      </c>
      <c r="N101" s="41">
        <v>1.0357549054876808E-3</v>
      </c>
      <c r="O101" s="41">
        <v>0</v>
      </c>
      <c r="P101" s="41">
        <v>0</v>
      </c>
      <c r="Q101" s="41">
        <v>0</v>
      </c>
      <c r="R101" s="41">
        <v>1.0971099908012636</v>
      </c>
      <c r="S101" s="41">
        <v>2.5352543192540944</v>
      </c>
      <c r="T101" s="41">
        <v>0</v>
      </c>
      <c r="U101" s="41">
        <v>2.2512412572892355</v>
      </c>
      <c r="V101" s="41" t="s">
        <v>225</v>
      </c>
      <c r="W101" s="41" t="s">
        <v>225</v>
      </c>
      <c r="X101" s="41" t="s">
        <v>225</v>
      </c>
      <c r="Y101" s="41" t="s">
        <v>225</v>
      </c>
      <c r="Z101" s="41">
        <v>0</v>
      </c>
      <c r="AA101" s="41">
        <v>0</v>
      </c>
      <c r="AB101" s="41">
        <v>0</v>
      </c>
      <c r="AC101" s="41">
        <v>0</v>
      </c>
      <c r="AD101" s="41">
        <v>0</v>
      </c>
      <c r="AE101" s="41">
        <v>0</v>
      </c>
      <c r="AF101" s="41">
        <v>0</v>
      </c>
      <c r="AG101" s="41">
        <v>0</v>
      </c>
      <c r="AH101" s="41">
        <v>1.0971099908012636</v>
      </c>
      <c r="AI101" s="41">
        <v>2.5352543192540944</v>
      </c>
      <c r="AJ101" s="41">
        <v>0</v>
      </c>
      <c r="AK101" s="41">
        <v>2.2512412572892355</v>
      </c>
      <c r="AL101" s="41">
        <v>5.8836055673445937</v>
      </c>
      <c r="AM101" s="41">
        <v>2.8884351890153197</v>
      </c>
      <c r="AN101" s="41">
        <v>0.36864312743160554</v>
      </c>
      <c r="AO101" s="41">
        <v>0</v>
      </c>
      <c r="AP101" s="41">
        <v>0</v>
      </c>
      <c r="AQ101" s="41">
        <v>3.2570783164469255</v>
      </c>
      <c r="AR101" s="41">
        <v>1.0971099908012636</v>
      </c>
      <c r="AS101" s="74">
        <v>2.9687801075151543</v>
      </c>
      <c r="AT101" s="41">
        <v>2.8884351890153197</v>
      </c>
      <c r="AU101" s="41">
        <v>0.43636366254834102</v>
      </c>
      <c r="AV101" s="41">
        <v>0</v>
      </c>
      <c r="AW101" s="41">
        <v>0</v>
      </c>
      <c r="AX101" s="41">
        <v>3.3247988515636608</v>
      </c>
      <c r="AY101" s="41">
        <v>2.5352543192540944</v>
      </c>
      <c r="AZ101" s="74">
        <v>1.3114261659326789</v>
      </c>
      <c r="BA101" s="41">
        <v>2.8884351890153197</v>
      </c>
      <c r="BB101" s="41">
        <v>0.80500678997994657</v>
      </c>
      <c r="BC101" s="41">
        <v>0</v>
      </c>
      <c r="BD101" s="41">
        <v>0</v>
      </c>
      <c r="BE101" s="41">
        <v>3.6934419789952662</v>
      </c>
      <c r="BF101" s="41">
        <v>3.6323643100553582</v>
      </c>
      <c r="BG101" s="41">
        <v>37.486448389817348</v>
      </c>
      <c r="BH101" s="74">
        <v>1.0168148521806661</v>
      </c>
      <c r="BI101" s="41">
        <v>14.546005150076533</v>
      </c>
      <c r="BJ101" s="41">
        <v>33.613605466932697</v>
      </c>
      <c r="BK101" s="41">
        <v>0</v>
      </c>
      <c r="BL101" s="41">
        <v>29.848025446088457</v>
      </c>
      <c r="BM101" s="41">
        <v>78.007636063097692</v>
      </c>
      <c r="BN101" s="41">
        <v>2.8884351890153197</v>
      </c>
      <c r="BO101" s="41">
        <v>0</v>
      </c>
      <c r="BP101" s="41">
        <v>0.80500678997994657</v>
      </c>
      <c r="BQ101" s="41">
        <v>0</v>
      </c>
      <c r="BR101" s="41">
        <v>0</v>
      </c>
      <c r="BS101" s="41">
        <v>0</v>
      </c>
      <c r="BT101" s="41">
        <v>0</v>
      </c>
      <c r="BU101" s="41">
        <v>0</v>
      </c>
      <c r="BV101" s="41">
        <v>0</v>
      </c>
      <c r="BW101" s="41">
        <v>0</v>
      </c>
      <c r="BX101" s="41">
        <v>5.8836055673445937</v>
      </c>
      <c r="BY101" s="41"/>
      <c r="BZ101" s="41">
        <v>0</v>
      </c>
      <c r="CA101" s="41">
        <v>0</v>
      </c>
      <c r="CB101" s="41">
        <v>3.6934419789952666</v>
      </c>
      <c r="CC101" s="41">
        <v>5.8836055673445937</v>
      </c>
      <c r="CD101" s="82">
        <v>0.62775145898541285</v>
      </c>
      <c r="CE101" s="41">
        <v>67.334473835905797</v>
      </c>
      <c r="CF101" s="41">
        <v>5.2723503600102417E-2</v>
      </c>
      <c r="CG101" s="41">
        <v>0</v>
      </c>
      <c r="CH101" s="41">
        <v>5.2723503600102417E-2</v>
      </c>
      <c r="CI101" s="41">
        <v>2.6361502338142027E-3</v>
      </c>
      <c r="CJ101" s="41">
        <v>0</v>
      </c>
      <c r="CK101" s="41">
        <v>2.6361502338142027E-3</v>
      </c>
      <c r="CL101" s="41"/>
      <c r="CM101" s="41">
        <v>0</v>
      </c>
      <c r="CN101" s="41"/>
      <c r="CO101" s="41">
        <v>0</v>
      </c>
      <c r="CP101" s="41">
        <v>0</v>
      </c>
      <c r="CQ101" s="41">
        <v>0</v>
      </c>
      <c r="CR101" s="41">
        <v>0</v>
      </c>
      <c r="CS101" s="41">
        <v>0</v>
      </c>
      <c r="CT101" s="41">
        <v>0</v>
      </c>
      <c r="CU101" s="41">
        <v>0</v>
      </c>
      <c r="CV101" s="41">
        <v>9999</v>
      </c>
      <c r="CW101" s="74">
        <v>9999</v>
      </c>
    </row>
    <row r="102" spans="1:101" s="21" customFormat="1">
      <c r="A102" s="21" t="s">
        <v>638</v>
      </c>
      <c r="B102" s="21" t="s">
        <v>672</v>
      </c>
      <c r="C102" s="41">
        <v>20</v>
      </c>
      <c r="D102" s="41">
        <v>5.1889638404706258</v>
      </c>
      <c r="E102" s="41">
        <v>0</v>
      </c>
      <c r="F102" s="41">
        <v>5.0417110771500182</v>
      </c>
      <c r="G102" s="41">
        <v>0</v>
      </c>
      <c r="H102" s="41">
        <v>0</v>
      </c>
      <c r="I102" s="41" t="s">
        <v>593</v>
      </c>
      <c r="J102" s="41"/>
      <c r="K102" s="41"/>
      <c r="L102" s="41">
        <v>5.5770739920405026</v>
      </c>
      <c r="M102" s="41">
        <v>1.048413892827077E-3</v>
      </c>
      <c r="N102" s="41">
        <v>1.0408469115031284E-3</v>
      </c>
      <c r="O102" s="41">
        <v>0</v>
      </c>
      <c r="P102" s="41">
        <v>0</v>
      </c>
      <c r="Q102" s="41">
        <v>0</v>
      </c>
      <c r="R102" s="41">
        <v>1.0053845384920896</v>
      </c>
      <c r="S102" s="41">
        <v>2.3232907503301345</v>
      </c>
      <c r="T102" s="41">
        <v>0</v>
      </c>
      <c r="U102" s="41">
        <v>2.0630230072383755</v>
      </c>
      <c r="V102" s="41" t="s">
        <v>225</v>
      </c>
      <c r="W102" s="41" t="s">
        <v>225</v>
      </c>
      <c r="X102" s="41" t="s">
        <v>225</v>
      </c>
      <c r="Y102" s="41" t="s">
        <v>225</v>
      </c>
      <c r="Z102" s="41">
        <v>0</v>
      </c>
      <c r="AA102" s="41">
        <v>0</v>
      </c>
      <c r="AB102" s="41">
        <v>0</v>
      </c>
      <c r="AC102" s="41">
        <v>0</v>
      </c>
      <c r="AD102" s="41">
        <v>0</v>
      </c>
      <c r="AE102" s="41">
        <v>0</v>
      </c>
      <c r="AF102" s="41">
        <v>0</v>
      </c>
      <c r="AG102" s="41">
        <v>0</v>
      </c>
      <c r="AH102" s="41">
        <v>1.0053845384920896</v>
      </c>
      <c r="AI102" s="41">
        <v>2.3232907503301345</v>
      </c>
      <c r="AJ102" s="41">
        <v>0</v>
      </c>
      <c r="AK102" s="41">
        <v>2.0630230072383755</v>
      </c>
      <c r="AL102" s="41">
        <v>5.3916982960605999</v>
      </c>
      <c r="AM102" s="41">
        <v>2.9026353914761232</v>
      </c>
      <c r="AN102" s="41">
        <v>0.37045546065106671</v>
      </c>
      <c r="AO102" s="41">
        <v>0</v>
      </c>
      <c r="AP102" s="41">
        <v>0</v>
      </c>
      <c r="AQ102" s="41">
        <v>3.27309085212719</v>
      </c>
      <c r="AR102" s="41">
        <v>1.0053845384920896</v>
      </c>
      <c r="AS102" s="74">
        <v>3.25556115775988</v>
      </c>
      <c r="AT102" s="41">
        <v>2.9026353914761232</v>
      </c>
      <c r="AU102" s="41">
        <v>0.4385089252768557</v>
      </c>
      <c r="AV102" s="41">
        <v>0</v>
      </c>
      <c r="AW102" s="41">
        <v>0</v>
      </c>
      <c r="AX102" s="41">
        <v>3.3411443167529788</v>
      </c>
      <c r="AY102" s="41">
        <v>2.3232907503301345</v>
      </c>
      <c r="AZ102" s="74">
        <v>1.4381085605743533</v>
      </c>
      <c r="BA102" s="41">
        <v>2.9026353914761232</v>
      </c>
      <c r="BB102" s="41">
        <v>0.80896438592792241</v>
      </c>
      <c r="BC102" s="41">
        <v>0</v>
      </c>
      <c r="BD102" s="41">
        <v>0</v>
      </c>
      <c r="BE102" s="41">
        <v>3.7115997774040457</v>
      </c>
      <c r="BF102" s="41">
        <v>3.3286752888222244</v>
      </c>
      <c r="BG102" s="41">
        <v>33.244087996985286</v>
      </c>
      <c r="BH102" s="74">
        <v>1.1150381023549192</v>
      </c>
      <c r="BI102" s="41">
        <v>13.26465350848288</v>
      </c>
      <c r="BJ102" s="41">
        <v>30.652596715694283</v>
      </c>
      <c r="BK102" s="41">
        <v>0</v>
      </c>
      <c r="BL102" s="41">
        <v>27.218725098049369</v>
      </c>
      <c r="BM102" s="41">
        <v>71.135975322226543</v>
      </c>
      <c r="BN102" s="41">
        <v>2.9026353914761232</v>
      </c>
      <c r="BO102" s="41">
        <v>0</v>
      </c>
      <c r="BP102" s="41">
        <v>0.80896438592792241</v>
      </c>
      <c r="BQ102" s="41">
        <v>0</v>
      </c>
      <c r="BR102" s="41">
        <v>0</v>
      </c>
      <c r="BS102" s="41">
        <v>0</v>
      </c>
      <c r="BT102" s="41">
        <v>0</v>
      </c>
      <c r="BU102" s="41">
        <v>0</v>
      </c>
      <c r="BV102" s="41">
        <v>0</v>
      </c>
      <c r="BW102" s="41">
        <v>0</v>
      </c>
      <c r="BX102" s="41">
        <v>5.3916982960605999</v>
      </c>
      <c r="BY102" s="41"/>
      <c r="BZ102" s="41">
        <v>0</v>
      </c>
      <c r="CA102" s="41">
        <v>0</v>
      </c>
      <c r="CB102" s="41">
        <v>3.7115997774040457</v>
      </c>
      <c r="CC102" s="41">
        <v>5.3916982960605999</v>
      </c>
      <c r="CD102" s="82">
        <v>0.68839159270389727</v>
      </c>
      <c r="CE102" s="41">
        <v>60.462813095034655</v>
      </c>
      <c r="CF102" s="41">
        <v>5.2982704301025661E-2</v>
      </c>
      <c r="CG102" s="41">
        <v>0</v>
      </c>
      <c r="CH102" s="41">
        <v>5.2982704301025661E-2</v>
      </c>
      <c r="CI102" s="41">
        <v>2.6491101462192378E-3</v>
      </c>
      <c r="CJ102" s="41">
        <v>0</v>
      </c>
      <c r="CK102" s="41">
        <v>2.6491101462192378E-3</v>
      </c>
      <c r="CL102" s="41"/>
      <c r="CM102" s="41">
        <v>0</v>
      </c>
      <c r="CN102" s="41"/>
      <c r="CO102" s="41">
        <v>0</v>
      </c>
      <c r="CP102" s="41">
        <v>0</v>
      </c>
      <c r="CQ102" s="41">
        <v>0</v>
      </c>
      <c r="CR102" s="41">
        <v>0</v>
      </c>
      <c r="CS102" s="41">
        <v>0</v>
      </c>
      <c r="CT102" s="41">
        <v>0</v>
      </c>
      <c r="CU102" s="41">
        <v>0</v>
      </c>
      <c r="CV102" s="41">
        <v>9999</v>
      </c>
      <c r="CW102" s="74">
        <v>9999</v>
      </c>
    </row>
    <row r="103" spans="1:101" s="21" customFormat="1">
      <c r="A103" s="21" t="s">
        <v>641</v>
      </c>
      <c r="B103" s="21" t="s">
        <v>673</v>
      </c>
      <c r="C103" s="41">
        <v>20</v>
      </c>
      <c r="D103" s="41">
        <v>1.0560695467087726</v>
      </c>
      <c r="E103" s="41">
        <v>0</v>
      </c>
      <c r="F103" s="41">
        <v>1.1779229685984127</v>
      </c>
      <c r="G103" s="41">
        <v>0</v>
      </c>
      <c r="H103" s="41">
        <v>0</v>
      </c>
      <c r="I103" s="41" t="s">
        <v>593</v>
      </c>
      <c r="J103" s="41"/>
      <c r="K103" s="41"/>
      <c r="L103" s="41">
        <v>1.1350585943187668</v>
      </c>
      <c r="M103" s="41">
        <v>2.1337554444408134E-4</v>
      </c>
      <c r="N103" s="41">
        <v>2.1183549545117654E-4</v>
      </c>
      <c r="O103" s="41">
        <v>0</v>
      </c>
      <c r="P103" s="41">
        <v>0</v>
      </c>
      <c r="Q103" s="41">
        <v>0</v>
      </c>
      <c r="R103" s="41">
        <v>0.23489357522505824</v>
      </c>
      <c r="S103" s="41">
        <v>0.54280332523399688</v>
      </c>
      <c r="T103" s="41">
        <v>0</v>
      </c>
      <c r="U103" s="41">
        <v>0.48199552647644589</v>
      </c>
      <c r="V103" s="41" t="s">
        <v>225</v>
      </c>
      <c r="W103" s="41" t="s">
        <v>225</v>
      </c>
      <c r="X103" s="41" t="s">
        <v>225</v>
      </c>
      <c r="Y103" s="41" t="s">
        <v>225</v>
      </c>
      <c r="Z103" s="41">
        <v>0</v>
      </c>
      <c r="AA103" s="41">
        <v>0</v>
      </c>
      <c r="AB103" s="41">
        <v>0</v>
      </c>
      <c r="AC103" s="41">
        <v>0</v>
      </c>
      <c r="AD103" s="41">
        <v>0</v>
      </c>
      <c r="AE103" s="41">
        <v>0</v>
      </c>
      <c r="AF103" s="41">
        <v>0</v>
      </c>
      <c r="AG103" s="41">
        <v>0</v>
      </c>
      <c r="AH103" s="41">
        <v>0.23489357522505824</v>
      </c>
      <c r="AI103" s="41">
        <v>0.54280332523399688</v>
      </c>
      <c r="AJ103" s="41">
        <v>0</v>
      </c>
      <c r="AK103" s="41">
        <v>0.48199552647644589</v>
      </c>
      <c r="AL103" s="41">
        <v>1.259692426935501</v>
      </c>
      <c r="AM103" s="41">
        <v>0.59075085824051632</v>
      </c>
      <c r="AN103" s="41">
        <v>7.5395925358785768E-2</v>
      </c>
      <c r="AO103" s="41">
        <v>0</v>
      </c>
      <c r="AP103" s="41">
        <v>0</v>
      </c>
      <c r="AQ103" s="41">
        <v>0.66614678359930213</v>
      </c>
      <c r="AR103" s="41">
        <v>0.23489357522505824</v>
      </c>
      <c r="AS103" s="74">
        <v>2.8359514855229562</v>
      </c>
      <c r="AT103" s="41">
        <v>0.59075085824051632</v>
      </c>
      <c r="AU103" s="41">
        <v>8.9246318953511594E-2</v>
      </c>
      <c r="AV103" s="41">
        <v>0</v>
      </c>
      <c r="AW103" s="41">
        <v>0</v>
      </c>
      <c r="AX103" s="41">
        <v>0.67999717719402786</v>
      </c>
      <c r="AY103" s="41">
        <v>0.54280332523399688</v>
      </c>
      <c r="AZ103" s="74">
        <v>1.2527505738858327</v>
      </c>
      <c r="BA103" s="41">
        <v>0.59075085824051632</v>
      </c>
      <c r="BB103" s="41">
        <v>0.16464224431229735</v>
      </c>
      <c r="BC103" s="41">
        <v>0</v>
      </c>
      <c r="BD103" s="41">
        <v>0</v>
      </c>
      <c r="BE103" s="41">
        <v>0.75539310255281367</v>
      </c>
      <c r="BF103" s="41">
        <v>0.77769690045905515</v>
      </c>
      <c r="BG103" s="41">
        <v>39.74211980965422</v>
      </c>
      <c r="BH103" s="82">
        <v>0.97132070618633548</v>
      </c>
      <c r="BI103" s="41">
        <v>15.227302354714627</v>
      </c>
      <c r="BJ103" s="41">
        <v>35.187979682131477</v>
      </c>
      <c r="BK103" s="41">
        <v>0</v>
      </c>
      <c r="BL103" s="41">
        <v>31.246029646594312</v>
      </c>
      <c r="BM103" s="41">
        <v>81.661311683440417</v>
      </c>
      <c r="BN103" s="41">
        <v>0.59075085824051632</v>
      </c>
      <c r="BO103" s="41">
        <v>0</v>
      </c>
      <c r="BP103" s="41">
        <v>0.16464224431229735</v>
      </c>
      <c r="BQ103" s="41">
        <v>0</v>
      </c>
      <c r="BR103" s="41">
        <v>0</v>
      </c>
      <c r="BS103" s="41">
        <v>0</v>
      </c>
      <c r="BT103" s="41">
        <v>0</v>
      </c>
      <c r="BU103" s="41">
        <v>0</v>
      </c>
      <c r="BV103" s="41">
        <v>0</v>
      </c>
      <c r="BW103" s="41">
        <v>0</v>
      </c>
      <c r="BX103" s="41">
        <v>1.259692426935501</v>
      </c>
      <c r="BY103" s="41"/>
      <c r="BZ103" s="41">
        <v>0</v>
      </c>
      <c r="CA103" s="41">
        <v>0</v>
      </c>
      <c r="CB103" s="41">
        <v>0.75539310255281378</v>
      </c>
      <c r="CC103" s="41">
        <v>1.259692426935501</v>
      </c>
      <c r="CD103" s="82">
        <v>0.59966471687893341</v>
      </c>
      <c r="CE103" s="41">
        <v>70.988149456248522</v>
      </c>
      <c r="CF103" s="41">
        <v>1.0783158687325576E-2</v>
      </c>
      <c r="CG103" s="41">
        <v>0</v>
      </c>
      <c r="CH103" s="41">
        <v>1.0783158687325576E-2</v>
      </c>
      <c r="CI103" s="41">
        <v>5.3915283230141409E-4</v>
      </c>
      <c r="CJ103" s="41">
        <v>0</v>
      </c>
      <c r="CK103" s="41">
        <v>5.3915283230141409E-4</v>
      </c>
      <c r="CL103" s="41"/>
      <c r="CM103" s="41">
        <v>0</v>
      </c>
      <c r="CN103" s="41"/>
      <c r="CO103" s="41">
        <v>0</v>
      </c>
      <c r="CP103" s="41">
        <v>0</v>
      </c>
      <c r="CQ103" s="41">
        <v>0</v>
      </c>
      <c r="CR103" s="41">
        <v>0</v>
      </c>
      <c r="CS103" s="41">
        <v>0</v>
      </c>
      <c r="CT103" s="41">
        <v>0</v>
      </c>
      <c r="CU103" s="41">
        <v>0</v>
      </c>
      <c r="CV103" s="41">
        <v>9999</v>
      </c>
      <c r="CW103" s="74">
        <v>9999</v>
      </c>
    </row>
    <row r="104" spans="1:101" s="21" customFormat="1">
      <c r="A104" s="21" t="s">
        <v>625</v>
      </c>
      <c r="B104" s="21" t="s">
        <v>674</v>
      </c>
      <c r="C104" s="41">
        <v>20</v>
      </c>
      <c r="D104" s="41">
        <v>3.5498839171974521</v>
      </c>
      <c r="E104" s="41">
        <v>0</v>
      </c>
      <c r="F104" s="41">
        <v>4.8231816587388661</v>
      </c>
      <c r="G104" s="41">
        <v>0</v>
      </c>
      <c r="H104" s="41">
        <v>0</v>
      </c>
      <c r="I104" s="41" t="s">
        <v>788</v>
      </c>
      <c r="J104" s="41"/>
      <c r="K104" s="41"/>
      <c r="L104" s="41">
        <v>3.8103791655383614</v>
      </c>
      <c r="M104" s="41">
        <v>4.6205562251048609E-4</v>
      </c>
      <c r="N104" s="41">
        <v>4.5872071223308205E-4</v>
      </c>
      <c r="O104" s="41">
        <v>0</v>
      </c>
      <c r="P104" s="41">
        <v>0</v>
      </c>
      <c r="Q104" s="41">
        <v>0</v>
      </c>
      <c r="R104" s="41">
        <v>0.96180685323519532</v>
      </c>
      <c r="S104" s="41">
        <v>2.2225893478299636</v>
      </c>
      <c r="T104" s="41">
        <v>0</v>
      </c>
      <c r="U104" s="41">
        <v>1.9736027268927052</v>
      </c>
      <c r="V104" s="41" t="s">
        <v>225</v>
      </c>
      <c r="W104" s="41" t="s">
        <v>225</v>
      </c>
      <c r="X104" s="41" t="s">
        <v>225</v>
      </c>
      <c r="Y104" s="41" t="s">
        <v>225</v>
      </c>
      <c r="Z104" s="41">
        <v>0</v>
      </c>
      <c r="AA104" s="41">
        <v>0</v>
      </c>
      <c r="AB104" s="41">
        <v>0</v>
      </c>
      <c r="AC104" s="41">
        <v>0</v>
      </c>
      <c r="AD104" s="41">
        <v>0</v>
      </c>
      <c r="AE104" s="41">
        <v>0</v>
      </c>
      <c r="AF104" s="41">
        <v>0</v>
      </c>
      <c r="AG104" s="41">
        <v>0</v>
      </c>
      <c r="AH104" s="41">
        <v>0.96180685323519532</v>
      </c>
      <c r="AI104" s="41">
        <v>2.2225893478299636</v>
      </c>
      <c r="AJ104" s="41">
        <v>0</v>
      </c>
      <c r="AK104" s="41">
        <v>1.9736027268927052</v>
      </c>
      <c r="AL104" s="41">
        <v>5.1579989279578644</v>
      </c>
      <c r="AM104" s="41">
        <v>1.9212217137733321</v>
      </c>
      <c r="AN104" s="41">
        <v>0.16326665418556224</v>
      </c>
      <c r="AO104" s="41">
        <v>0</v>
      </c>
      <c r="AP104" s="41">
        <v>0</v>
      </c>
      <c r="AQ104" s="41">
        <v>2.0844883679588944</v>
      </c>
      <c r="AR104" s="41">
        <v>0.96180685323519532</v>
      </c>
      <c r="AS104" s="74">
        <v>2.1672629602787454</v>
      </c>
      <c r="AT104" s="41">
        <v>1.9212217137733321</v>
      </c>
      <c r="AU104" s="41">
        <v>0.19325908959375143</v>
      </c>
      <c r="AV104" s="41">
        <v>0</v>
      </c>
      <c r="AW104" s="41">
        <v>0</v>
      </c>
      <c r="AX104" s="41">
        <v>2.1144808033670834</v>
      </c>
      <c r="AY104" s="41">
        <v>2.2225893478299636</v>
      </c>
      <c r="AZ104" s="82">
        <v>0.95135919077069608</v>
      </c>
      <c r="BA104" s="41">
        <v>1.9212217137733321</v>
      </c>
      <c r="BB104" s="41">
        <v>0.35652574377931368</v>
      </c>
      <c r="BC104" s="41">
        <v>0</v>
      </c>
      <c r="BD104" s="41">
        <v>0</v>
      </c>
      <c r="BE104" s="41">
        <v>2.2777474575526457</v>
      </c>
      <c r="BF104" s="41">
        <v>3.1843962010651587</v>
      </c>
      <c r="BG104" s="41">
        <v>54.60864887977975</v>
      </c>
      <c r="BH104" s="82">
        <v>0.71528393884867558</v>
      </c>
      <c r="BI104" s="41">
        <v>18.573330543895398</v>
      </c>
      <c r="BJ104" s="41">
        <v>42.920141899313542</v>
      </c>
      <c r="BK104" s="41">
        <v>0</v>
      </c>
      <c r="BL104" s="41">
        <v>38.111992741174376</v>
      </c>
      <c r="BM104" s="41">
        <v>99.605465184383306</v>
      </c>
      <c r="BN104" s="41">
        <v>1.9212217137733321</v>
      </c>
      <c r="BO104" s="41">
        <v>0</v>
      </c>
      <c r="BP104" s="41">
        <v>0.35652574377931368</v>
      </c>
      <c r="BQ104" s="41">
        <v>0</v>
      </c>
      <c r="BR104" s="41">
        <v>0</v>
      </c>
      <c r="BS104" s="41">
        <v>0</v>
      </c>
      <c r="BT104" s="41">
        <v>0</v>
      </c>
      <c r="BU104" s="41">
        <v>0</v>
      </c>
      <c r="BV104" s="41">
        <v>0</v>
      </c>
      <c r="BW104" s="41">
        <v>0</v>
      </c>
      <c r="BX104" s="41">
        <v>5.1579989279578644</v>
      </c>
      <c r="BY104" s="41"/>
      <c r="BZ104" s="41">
        <v>0</v>
      </c>
      <c r="CA104" s="41">
        <v>0</v>
      </c>
      <c r="CB104" s="41">
        <v>2.2777474575526457</v>
      </c>
      <c r="CC104" s="41">
        <v>5.1579989279578644</v>
      </c>
      <c r="CD104" s="82">
        <v>0.44159517855007446</v>
      </c>
      <c r="CE104" s="41">
        <v>92.72064162095414</v>
      </c>
      <c r="CF104" s="41">
        <v>3.6198948192019291E-2</v>
      </c>
      <c r="CG104" s="41">
        <v>0</v>
      </c>
      <c r="CH104" s="41">
        <v>3.6198948192019291E-2</v>
      </c>
      <c r="CI104" s="41">
        <v>1.8099301036307214E-3</v>
      </c>
      <c r="CJ104" s="41">
        <v>0</v>
      </c>
      <c r="CK104" s="41">
        <v>1.8099301036307214E-3</v>
      </c>
      <c r="CL104" s="41"/>
      <c r="CM104" s="41">
        <v>0</v>
      </c>
      <c r="CN104" s="41"/>
      <c r="CO104" s="41">
        <v>0</v>
      </c>
      <c r="CP104" s="41">
        <v>0</v>
      </c>
      <c r="CQ104" s="41">
        <v>0</v>
      </c>
      <c r="CR104" s="41">
        <v>0</v>
      </c>
      <c r="CS104" s="41">
        <v>0</v>
      </c>
      <c r="CT104" s="41">
        <v>0</v>
      </c>
      <c r="CU104" s="41">
        <v>0</v>
      </c>
      <c r="CV104" s="41">
        <v>9999</v>
      </c>
      <c r="CW104" s="74">
        <v>9999</v>
      </c>
    </row>
    <row r="105" spans="1:101" s="21" customFormat="1">
      <c r="A105" s="21" t="s">
        <v>624</v>
      </c>
      <c r="B105" s="21" t="s">
        <v>675</v>
      </c>
      <c r="C105" s="41">
        <v>20</v>
      </c>
      <c r="D105" s="41">
        <v>1.7335968189865898</v>
      </c>
      <c r="E105" s="41">
        <v>0</v>
      </c>
      <c r="F105" s="41">
        <v>2.1495818880330169</v>
      </c>
      <c r="G105" s="41">
        <v>0</v>
      </c>
      <c r="H105" s="41">
        <v>0</v>
      </c>
      <c r="I105" s="41" t="s">
        <v>788</v>
      </c>
      <c r="J105" s="41"/>
      <c r="K105" s="41"/>
      <c r="L105" s="41">
        <v>1.8608104812973969</v>
      </c>
      <c r="M105" s="41">
        <v>2.2564629606576877E-4</v>
      </c>
      <c r="N105" s="41">
        <v>2.2401768229039843E-4</v>
      </c>
      <c r="O105" s="41">
        <v>0</v>
      </c>
      <c r="P105" s="41">
        <v>0</v>
      </c>
      <c r="Q105" s="41">
        <v>0</v>
      </c>
      <c r="R105" s="41">
        <v>0.42865534366810426</v>
      </c>
      <c r="S105" s="41">
        <v>0.99055730110725937</v>
      </c>
      <c r="T105" s="41">
        <v>0</v>
      </c>
      <c r="U105" s="41">
        <v>0.87958965182547411</v>
      </c>
      <c r="V105" s="41" t="s">
        <v>225</v>
      </c>
      <c r="W105" s="41" t="s">
        <v>225</v>
      </c>
      <c r="X105" s="41" t="s">
        <v>225</v>
      </c>
      <c r="Y105" s="41" t="s">
        <v>225</v>
      </c>
      <c r="Z105" s="41">
        <v>0</v>
      </c>
      <c r="AA105" s="41">
        <v>0</v>
      </c>
      <c r="AB105" s="41">
        <v>0</v>
      </c>
      <c r="AC105" s="41">
        <v>0</v>
      </c>
      <c r="AD105" s="41">
        <v>0</v>
      </c>
      <c r="AE105" s="41">
        <v>0</v>
      </c>
      <c r="AF105" s="41">
        <v>0</v>
      </c>
      <c r="AG105" s="41">
        <v>0</v>
      </c>
      <c r="AH105" s="41">
        <v>0.42865534366810426</v>
      </c>
      <c r="AI105" s="41">
        <v>0.99055730110725937</v>
      </c>
      <c r="AJ105" s="41">
        <v>0</v>
      </c>
      <c r="AK105" s="41">
        <v>0.87958965182547411</v>
      </c>
      <c r="AL105" s="41">
        <v>2.2988022966008379</v>
      </c>
      <c r="AM105" s="41">
        <v>0.93823458153946138</v>
      </c>
      <c r="AN105" s="41">
        <v>7.9731776853741887E-2</v>
      </c>
      <c r="AO105" s="41">
        <v>0</v>
      </c>
      <c r="AP105" s="41">
        <v>0</v>
      </c>
      <c r="AQ105" s="41">
        <v>1.0179663583932033</v>
      </c>
      <c r="AR105" s="41">
        <v>0.42865534366810426</v>
      </c>
      <c r="AS105" s="74">
        <v>2.3747898479049079</v>
      </c>
      <c r="AT105" s="41">
        <v>0.93823458153946138</v>
      </c>
      <c r="AU105" s="41">
        <v>9.437867569046389E-2</v>
      </c>
      <c r="AV105" s="41">
        <v>0</v>
      </c>
      <c r="AW105" s="41">
        <v>0</v>
      </c>
      <c r="AX105" s="41">
        <v>1.0326132572299254</v>
      </c>
      <c r="AY105" s="41">
        <v>0.99055730110725937</v>
      </c>
      <c r="AZ105" s="74">
        <v>1.0424568635006326</v>
      </c>
      <c r="BA105" s="41">
        <v>0.93823458153946138</v>
      </c>
      <c r="BB105" s="41">
        <v>0.17411045254420576</v>
      </c>
      <c r="BC105" s="41">
        <v>0</v>
      </c>
      <c r="BD105" s="41">
        <v>0</v>
      </c>
      <c r="BE105" s="41">
        <v>1.1123450340836674</v>
      </c>
      <c r="BF105" s="41">
        <v>1.4192126447753637</v>
      </c>
      <c r="BG105" s="41">
        <v>49.234889615682036</v>
      </c>
      <c r="BH105" s="82">
        <v>0.78377615798352185</v>
      </c>
      <c r="BI105" s="41">
        <v>16.95025409187712</v>
      </c>
      <c r="BJ105" s="41">
        <v>39.169459087234095</v>
      </c>
      <c r="BK105" s="41">
        <v>0</v>
      </c>
      <c r="BL105" s="41">
        <v>34.78148194175165</v>
      </c>
      <c r="BM105" s="41">
        <v>90.90119512086288</v>
      </c>
      <c r="BN105" s="41">
        <v>0.93823458153946138</v>
      </c>
      <c r="BO105" s="41">
        <v>0</v>
      </c>
      <c r="BP105" s="41">
        <v>0.17411045254420576</v>
      </c>
      <c r="BQ105" s="41">
        <v>0</v>
      </c>
      <c r="BR105" s="41">
        <v>0</v>
      </c>
      <c r="BS105" s="41">
        <v>0</v>
      </c>
      <c r="BT105" s="41">
        <v>0</v>
      </c>
      <c r="BU105" s="41">
        <v>0</v>
      </c>
      <c r="BV105" s="41">
        <v>0</v>
      </c>
      <c r="BW105" s="41">
        <v>0</v>
      </c>
      <c r="BX105" s="41">
        <v>2.2988022966008379</v>
      </c>
      <c r="BY105" s="41"/>
      <c r="BZ105" s="41">
        <v>0</v>
      </c>
      <c r="CA105" s="41">
        <v>0</v>
      </c>
      <c r="CB105" s="41">
        <v>1.1123450340836671</v>
      </c>
      <c r="CC105" s="41">
        <v>2.2988022966008379</v>
      </c>
      <c r="CD105" s="82">
        <v>0.48388025178522509</v>
      </c>
      <c r="CE105" s="41">
        <v>84.016371557433672</v>
      </c>
      <c r="CF105" s="41">
        <v>1.7677868600809971E-2</v>
      </c>
      <c r="CG105" s="41">
        <v>0</v>
      </c>
      <c r="CH105" s="41">
        <v>1.7677868600809971E-2</v>
      </c>
      <c r="CI105" s="41">
        <v>8.8388497861626347E-4</v>
      </c>
      <c r="CJ105" s="41">
        <v>0</v>
      </c>
      <c r="CK105" s="41">
        <v>8.8388497861626347E-4</v>
      </c>
      <c r="CL105" s="41"/>
      <c r="CM105" s="41">
        <v>0</v>
      </c>
      <c r="CN105" s="41"/>
      <c r="CO105" s="41">
        <v>0</v>
      </c>
      <c r="CP105" s="41">
        <v>0</v>
      </c>
      <c r="CQ105" s="41">
        <v>0</v>
      </c>
      <c r="CR105" s="41">
        <v>0</v>
      </c>
      <c r="CS105" s="41">
        <v>0</v>
      </c>
      <c r="CT105" s="41">
        <v>0</v>
      </c>
      <c r="CU105" s="41">
        <v>0</v>
      </c>
      <c r="CV105" s="41">
        <v>9999</v>
      </c>
      <c r="CW105" s="74">
        <v>9999</v>
      </c>
    </row>
    <row r="106" spans="1:101" s="21" customFormat="1">
      <c r="A106" s="21" t="s">
        <v>640</v>
      </c>
      <c r="B106" s="21" t="s">
        <v>676</v>
      </c>
      <c r="C106" s="41">
        <v>20</v>
      </c>
      <c r="D106" s="41">
        <v>2.5143595128773089</v>
      </c>
      <c r="E106" s="41">
        <v>0</v>
      </c>
      <c r="F106" s="41">
        <v>2.6630321293397765</v>
      </c>
      <c r="G106" s="41">
        <v>0</v>
      </c>
      <c r="H106" s="41">
        <v>0</v>
      </c>
      <c r="I106" s="41" t="s">
        <v>593</v>
      </c>
      <c r="J106" s="41"/>
      <c r="K106" s="41"/>
      <c r="L106" s="41">
        <v>2.7024218084811005</v>
      </c>
      <c r="M106" s="41">
        <v>5.0801846493950633E-4</v>
      </c>
      <c r="N106" s="41">
        <v>5.0435181547719098E-4</v>
      </c>
      <c r="O106" s="41">
        <v>0</v>
      </c>
      <c r="P106" s="41">
        <v>0</v>
      </c>
      <c r="Q106" s="41">
        <v>0</v>
      </c>
      <c r="R106" s="41">
        <v>0.53104418071083592</v>
      </c>
      <c r="S106" s="41">
        <v>1.2271623302588088</v>
      </c>
      <c r="T106" s="41">
        <v>0</v>
      </c>
      <c r="U106" s="41">
        <v>1.0896888908891136</v>
      </c>
      <c r="V106" s="41" t="s">
        <v>225</v>
      </c>
      <c r="W106" s="41" t="s">
        <v>225</v>
      </c>
      <c r="X106" s="41" t="s">
        <v>225</v>
      </c>
      <c r="Y106" s="41" t="s">
        <v>225</v>
      </c>
      <c r="Z106" s="41">
        <v>0</v>
      </c>
      <c r="AA106" s="41">
        <v>0</v>
      </c>
      <c r="AB106" s="41">
        <v>0</v>
      </c>
      <c r="AC106" s="41">
        <v>0</v>
      </c>
      <c r="AD106" s="41">
        <v>0</v>
      </c>
      <c r="AE106" s="41">
        <v>0</v>
      </c>
      <c r="AF106" s="41">
        <v>0</v>
      </c>
      <c r="AG106" s="41">
        <v>0</v>
      </c>
      <c r="AH106" s="41">
        <v>0.53104418071083592</v>
      </c>
      <c r="AI106" s="41">
        <v>1.2271623302588088</v>
      </c>
      <c r="AJ106" s="41">
        <v>0</v>
      </c>
      <c r="AK106" s="41">
        <v>1.0896888908891136</v>
      </c>
      <c r="AL106" s="41">
        <v>2.8478954018587581</v>
      </c>
      <c r="AM106" s="41">
        <v>1.4064983170725676</v>
      </c>
      <c r="AN106" s="41">
        <v>0.17950755492273282</v>
      </c>
      <c r="AO106" s="41">
        <v>0</v>
      </c>
      <c r="AP106" s="41">
        <v>0</v>
      </c>
      <c r="AQ106" s="41">
        <v>1.5860058719953003</v>
      </c>
      <c r="AR106" s="41">
        <v>0.53104418071083592</v>
      </c>
      <c r="AS106" s="74">
        <v>2.9865798922272946</v>
      </c>
      <c r="AT106" s="41">
        <v>1.4064983170725676</v>
      </c>
      <c r="AU106" s="41">
        <v>0.21248347871537043</v>
      </c>
      <c r="AV106" s="41">
        <v>0</v>
      </c>
      <c r="AW106" s="41">
        <v>0</v>
      </c>
      <c r="AX106" s="41">
        <v>1.618981795787938</v>
      </c>
      <c r="AY106" s="41">
        <v>1.2271623302588088</v>
      </c>
      <c r="AZ106" s="74">
        <v>1.3192890262908366</v>
      </c>
      <c r="BA106" s="41">
        <v>1.4064983170725676</v>
      </c>
      <c r="BB106" s="41">
        <v>0.39199103363810328</v>
      </c>
      <c r="BC106" s="41">
        <v>0</v>
      </c>
      <c r="BD106" s="41">
        <v>0</v>
      </c>
      <c r="BE106" s="41">
        <v>1.7984893507106707</v>
      </c>
      <c r="BF106" s="41">
        <v>1.7582065109696448</v>
      </c>
      <c r="BG106" s="41">
        <v>37.199420842677462</v>
      </c>
      <c r="BH106" s="74">
        <v>1.0229113244034174</v>
      </c>
      <c r="BI106" s="41">
        <v>14.459312086627301</v>
      </c>
      <c r="BJ106" s="41">
        <v>33.41327098324205</v>
      </c>
      <c r="BK106" s="41">
        <v>0</v>
      </c>
      <c r="BL106" s="41">
        <v>29.670133527507751</v>
      </c>
      <c r="BM106" s="41">
        <v>77.542716597377108</v>
      </c>
      <c r="BN106" s="41">
        <v>1.4064983170725676</v>
      </c>
      <c r="BO106" s="41">
        <v>0</v>
      </c>
      <c r="BP106" s="41">
        <v>0.39199103363810328</v>
      </c>
      <c r="BQ106" s="41">
        <v>0</v>
      </c>
      <c r="BR106" s="41">
        <v>0</v>
      </c>
      <c r="BS106" s="41">
        <v>0</v>
      </c>
      <c r="BT106" s="41">
        <v>0</v>
      </c>
      <c r="BU106" s="41">
        <v>0</v>
      </c>
      <c r="BV106" s="41">
        <v>0</v>
      </c>
      <c r="BW106" s="41">
        <v>0</v>
      </c>
      <c r="BX106" s="41">
        <v>2.8478954018587581</v>
      </c>
      <c r="BY106" s="41"/>
      <c r="BZ106" s="41">
        <v>0</v>
      </c>
      <c r="CA106" s="41">
        <v>0</v>
      </c>
      <c r="CB106" s="41">
        <v>1.7984893507106707</v>
      </c>
      <c r="CC106" s="41">
        <v>2.8478954018587581</v>
      </c>
      <c r="CD106" s="82">
        <v>0.63151524088168287</v>
      </c>
      <c r="CE106" s="41">
        <v>66.869554370185227</v>
      </c>
      <c r="CF106" s="41">
        <v>2.5673250127171272E-2</v>
      </c>
      <c r="CG106" s="41">
        <v>0</v>
      </c>
      <c r="CH106" s="41">
        <v>2.5673250127171272E-2</v>
      </c>
      <c r="CI106" s="41">
        <v>1.2836503590285227E-3</v>
      </c>
      <c r="CJ106" s="41">
        <v>0</v>
      </c>
      <c r="CK106" s="41">
        <v>1.2836503590285227E-3</v>
      </c>
      <c r="CL106" s="41"/>
      <c r="CM106" s="41">
        <v>0</v>
      </c>
      <c r="CN106" s="41"/>
      <c r="CO106" s="41">
        <v>0</v>
      </c>
      <c r="CP106" s="41">
        <v>0</v>
      </c>
      <c r="CQ106" s="41">
        <v>0</v>
      </c>
      <c r="CR106" s="41">
        <v>0</v>
      </c>
      <c r="CS106" s="41">
        <v>0</v>
      </c>
      <c r="CT106" s="41">
        <v>0</v>
      </c>
      <c r="CU106" s="41">
        <v>0</v>
      </c>
      <c r="CV106" s="41">
        <v>9999</v>
      </c>
      <c r="CW106" s="74">
        <v>9999</v>
      </c>
    </row>
    <row r="107" spans="1:101" s="21" customFormat="1">
      <c r="A107" s="21" t="s">
        <v>630</v>
      </c>
      <c r="B107" s="21" t="s">
        <v>677</v>
      </c>
      <c r="C107" s="41">
        <v>20</v>
      </c>
      <c r="D107" s="41">
        <v>3.0430399683558509</v>
      </c>
      <c r="E107" s="41">
        <v>0</v>
      </c>
      <c r="F107" s="41">
        <v>2.4835770139797679</v>
      </c>
      <c r="G107" s="41">
        <v>0</v>
      </c>
      <c r="H107" s="41">
        <v>0</v>
      </c>
      <c r="I107" s="41" t="s">
        <v>593</v>
      </c>
      <c r="J107" s="41"/>
      <c r="K107" s="41"/>
      <c r="L107" s="41">
        <v>3.2706450817583494</v>
      </c>
      <c r="M107" s="41">
        <v>6.148366952125426E-4</v>
      </c>
      <c r="N107" s="41">
        <v>6.1039907966606592E-4</v>
      </c>
      <c r="O107" s="41">
        <v>0</v>
      </c>
      <c r="P107" s="41">
        <v>0</v>
      </c>
      <c r="Q107" s="41">
        <v>0</v>
      </c>
      <c r="R107" s="41">
        <v>0.49525843345650183</v>
      </c>
      <c r="S107" s="41">
        <v>1.1444669113354746</v>
      </c>
      <c r="T107" s="41">
        <v>0</v>
      </c>
      <c r="U107" s="41">
        <v>1.0162574653097658</v>
      </c>
      <c r="V107" s="41" t="s">
        <v>225</v>
      </c>
      <c r="W107" s="41" t="s">
        <v>225</v>
      </c>
      <c r="X107" s="41" t="s">
        <v>225</v>
      </c>
      <c r="Y107" s="41" t="s">
        <v>225</v>
      </c>
      <c r="Z107" s="41">
        <v>0</v>
      </c>
      <c r="AA107" s="41">
        <v>0</v>
      </c>
      <c r="AB107" s="41">
        <v>0</v>
      </c>
      <c r="AC107" s="41">
        <v>0</v>
      </c>
      <c r="AD107" s="41">
        <v>0</v>
      </c>
      <c r="AE107" s="41">
        <v>0</v>
      </c>
      <c r="AF107" s="41">
        <v>0</v>
      </c>
      <c r="AG107" s="41">
        <v>0</v>
      </c>
      <c r="AH107" s="41">
        <v>0.49525843345650183</v>
      </c>
      <c r="AI107" s="41">
        <v>1.1444669113354746</v>
      </c>
      <c r="AJ107" s="41">
        <v>0</v>
      </c>
      <c r="AK107" s="41">
        <v>1.0162574653097658</v>
      </c>
      <c r="AL107" s="41">
        <v>2.655982810101742</v>
      </c>
      <c r="AM107" s="41">
        <v>1.7022349319406631</v>
      </c>
      <c r="AN107" s="41">
        <v>0.217251614756797</v>
      </c>
      <c r="AO107" s="41">
        <v>0</v>
      </c>
      <c r="AP107" s="41">
        <v>0</v>
      </c>
      <c r="AQ107" s="41">
        <v>1.9194865466974602</v>
      </c>
      <c r="AR107" s="41">
        <v>0.49525843345650183</v>
      </c>
      <c r="AS107" s="74">
        <v>3.8757271295735487</v>
      </c>
      <c r="AT107" s="41">
        <v>1.7022349319406631</v>
      </c>
      <c r="AU107" s="41">
        <v>0.25716120349322263</v>
      </c>
      <c r="AV107" s="41">
        <v>0</v>
      </c>
      <c r="AW107" s="41">
        <v>0</v>
      </c>
      <c r="AX107" s="41">
        <v>1.9593961354338858</v>
      </c>
      <c r="AY107" s="41">
        <v>1.1444669113354746</v>
      </c>
      <c r="AZ107" s="74">
        <v>1.7120601006694662</v>
      </c>
      <c r="BA107" s="41">
        <v>1.7022349319406631</v>
      </c>
      <c r="BB107" s="41">
        <v>0.47441281825001963</v>
      </c>
      <c r="BC107" s="41">
        <v>0</v>
      </c>
      <c r="BD107" s="41">
        <v>0</v>
      </c>
      <c r="BE107" s="41">
        <v>2.1766477501906829</v>
      </c>
      <c r="BF107" s="41">
        <v>1.6397253447919764</v>
      </c>
      <c r="BG107" s="41">
        <v>26.216765573577824</v>
      </c>
      <c r="BH107" s="74">
        <v>1.3274465489626393</v>
      </c>
      <c r="BI107" s="41">
        <v>11.142139085037128</v>
      </c>
      <c r="BJ107" s="41">
        <v>25.747788715732579</v>
      </c>
      <c r="BK107" s="41">
        <v>0</v>
      </c>
      <c r="BL107" s="41">
        <v>22.863380529759763</v>
      </c>
      <c r="BM107" s="41">
        <v>59.753308330529464</v>
      </c>
      <c r="BN107" s="41">
        <v>1.7022349319406631</v>
      </c>
      <c r="BO107" s="41">
        <v>0</v>
      </c>
      <c r="BP107" s="41">
        <v>0.47441281825001963</v>
      </c>
      <c r="BQ107" s="41">
        <v>0</v>
      </c>
      <c r="BR107" s="41">
        <v>0</v>
      </c>
      <c r="BS107" s="41">
        <v>0</v>
      </c>
      <c r="BT107" s="41">
        <v>0</v>
      </c>
      <c r="BU107" s="41">
        <v>0</v>
      </c>
      <c r="BV107" s="41">
        <v>0</v>
      </c>
      <c r="BW107" s="41">
        <v>0</v>
      </c>
      <c r="BX107" s="41">
        <v>2.655982810101742</v>
      </c>
      <c r="BY107" s="41"/>
      <c r="BZ107" s="41">
        <v>0</v>
      </c>
      <c r="CA107" s="41">
        <v>0</v>
      </c>
      <c r="CB107" s="41">
        <v>2.1766477501906829</v>
      </c>
      <c r="CC107" s="41">
        <v>2.655982810101742</v>
      </c>
      <c r="CD107" s="82">
        <v>0.81952629433896929</v>
      </c>
      <c r="CE107" s="41">
        <v>49.080146103337576</v>
      </c>
      <c r="CF107" s="41">
        <v>3.1071422306341922E-2</v>
      </c>
      <c r="CG107" s="41">
        <v>0</v>
      </c>
      <c r="CH107" s="41">
        <v>3.1071422306341922E-2</v>
      </c>
      <c r="CI107" s="41">
        <v>1.5535564138352157E-3</v>
      </c>
      <c r="CJ107" s="41">
        <v>0</v>
      </c>
      <c r="CK107" s="41">
        <v>1.5535564138352157E-3</v>
      </c>
      <c r="CL107" s="41"/>
      <c r="CM107" s="41">
        <v>0</v>
      </c>
      <c r="CN107" s="41"/>
      <c r="CO107" s="41">
        <v>0</v>
      </c>
      <c r="CP107" s="41">
        <v>0</v>
      </c>
      <c r="CQ107" s="41">
        <v>0</v>
      </c>
      <c r="CR107" s="41">
        <v>0</v>
      </c>
      <c r="CS107" s="41">
        <v>0</v>
      </c>
      <c r="CT107" s="41">
        <v>0</v>
      </c>
      <c r="CU107" s="41">
        <v>0</v>
      </c>
      <c r="CV107" s="41">
        <v>9999</v>
      </c>
      <c r="CW107" s="74">
        <v>9999</v>
      </c>
    </row>
    <row r="108" spans="1:101" s="21" customFormat="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row>
    <row r="109" spans="1:101" s="21" customFormat="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row>
    <row r="110" spans="1:101" s="21" customFormat="1" ht="13.5" thickBot="1">
      <c r="A110" s="52" t="s">
        <v>226</v>
      </c>
      <c r="B110" s="54"/>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row>
    <row r="111" spans="1:101" s="21" customFormat="1" ht="26.25" thickBot="1">
      <c r="A111" s="64" t="s">
        <v>129</v>
      </c>
      <c r="B111" s="65"/>
      <c r="C111" s="66" t="s">
        <v>130</v>
      </c>
      <c r="D111" s="67"/>
      <c r="E111" s="67"/>
      <c r="F111" s="67"/>
      <c r="G111" s="67"/>
      <c r="H111" s="67"/>
      <c r="I111" s="67"/>
      <c r="J111" s="67"/>
      <c r="K111" s="68"/>
      <c r="L111" s="66" t="s">
        <v>131</v>
      </c>
      <c r="M111" s="67"/>
      <c r="N111" s="67"/>
      <c r="O111" s="67"/>
      <c r="P111" s="67"/>
      <c r="Q111" s="68"/>
      <c r="R111" s="66" t="s">
        <v>132</v>
      </c>
      <c r="S111" s="67"/>
      <c r="T111" s="67"/>
      <c r="U111" s="68"/>
      <c r="V111" s="66" t="s">
        <v>133</v>
      </c>
      <c r="W111" s="67"/>
      <c r="X111" s="67"/>
      <c r="Y111" s="68"/>
      <c r="Z111" s="66" t="s">
        <v>134</v>
      </c>
      <c r="AA111" s="67"/>
      <c r="AB111" s="67"/>
      <c r="AC111" s="68"/>
      <c r="AD111" s="66" t="s">
        <v>135</v>
      </c>
      <c r="AE111" s="67"/>
      <c r="AF111" s="67"/>
      <c r="AG111" s="68"/>
      <c r="AH111" s="66" t="s">
        <v>136</v>
      </c>
      <c r="AI111" s="67"/>
      <c r="AJ111" s="67"/>
      <c r="AK111" s="67"/>
      <c r="AL111" s="68"/>
      <c r="AM111" s="66" t="s">
        <v>137</v>
      </c>
      <c r="AN111" s="67"/>
      <c r="AO111" s="67"/>
      <c r="AP111" s="67"/>
      <c r="AQ111" s="67"/>
      <c r="AR111" s="67"/>
      <c r="AS111" s="68"/>
      <c r="AT111" s="66" t="s">
        <v>138</v>
      </c>
      <c r="AU111" s="67"/>
      <c r="AV111" s="67"/>
      <c r="AW111" s="67"/>
      <c r="AX111" s="67"/>
      <c r="AY111" s="67"/>
      <c r="AZ111" s="68"/>
      <c r="BA111" s="66" t="s">
        <v>139</v>
      </c>
      <c r="BB111" s="67"/>
      <c r="BC111" s="67"/>
      <c r="BD111" s="67"/>
      <c r="BE111" s="67"/>
      <c r="BF111" s="68"/>
      <c r="BG111" s="66" t="s">
        <v>140</v>
      </c>
      <c r="BH111" s="68"/>
      <c r="BI111" s="66" t="s">
        <v>141</v>
      </c>
      <c r="BJ111" s="67"/>
      <c r="BK111" s="67"/>
      <c r="BL111" s="67"/>
      <c r="BM111" s="68"/>
      <c r="BN111" s="66" t="s">
        <v>142</v>
      </c>
      <c r="BO111" s="67"/>
      <c r="BP111" s="67"/>
      <c r="BQ111" s="67"/>
      <c r="BR111" s="67"/>
      <c r="BS111" s="67"/>
      <c r="BT111" s="67"/>
      <c r="BU111" s="67"/>
      <c r="BV111" s="67"/>
      <c r="BW111" s="67"/>
      <c r="BX111" s="67"/>
      <c r="BY111" s="67"/>
      <c r="BZ111" s="67"/>
      <c r="CA111" s="67"/>
      <c r="CB111" s="67"/>
      <c r="CC111" s="68"/>
      <c r="CD111" s="66" t="s">
        <v>143</v>
      </c>
      <c r="CE111" s="68"/>
      <c r="CF111" s="66" t="s">
        <v>144</v>
      </c>
      <c r="CG111" s="67"/>
      <c r="CH111" s="67"/>
      <c r="CI111" s="67"/>
      <c r="CJ111" s="67"/>
      <c r="CK111" s="68"/>
      <c r="CL111" s="69"/>
      <c r="CM111" s="66" t="s">
        <v>18</v>
      </c>
      <c r="CN111" s="67"/>
      <c r="CO111" s="67"/>
      <c r="CP111" s="68"/>
      <c r="CQ111" s="66" t="s">
        <v>145</v>
      </c>
      <c r="CR111" s="67"/>
      <c r="CS111" s="67"/>
      <c r="CT111" s="67"/>
      <c r="CU111" s="68"/>
      <c r="CV111" s="66" t="s">
        <v>146</v>
      </c>
      <c r="CW111" s="68"/>
    </row>
    <row r="112" spans="1:101" s="21" customFormat="1" ht="127.5">
      <c r="A112" s="70" t="s">
        <v>147</v>
      </c>
      <c r="B112" s="71" t="s">
        <v>148</v>
      </c>
      <c r="C112" s="72" t="s">
        <v>9</v>
      </c>
      <c r="D112" s="72" t="s">
        <v>149</v>
      </c>
      <c r="E112" s="72" t="s">
        <v>150</v>
      </c>
      <c r="F112" s="72" t="s">
        <v>151</v>
      </c>
      <c r="G112" s="72" t="s">
        <v>152</v>
      </c>
      <c r="H112" s="72" t="s">
        <v>153</v>
      </c>
      <c r="I112" s="72" t="s">
        <v>154</v>
      </c>
      <c r="J112" s="72" t="s">
        <v>155</v>
      </c>
      <c r="K112" s="72" t="s">
        <v>156</v>
      </c>
      <c r="L112" s="72" t="s">
        <v>157</v>
      </c>
      <c r="M112" s="72" t="s">
        <v>158</v>
      </c>
      <c r="N112" s="72" t="s">
        <v>159</v>
      </c>
      <c r="O112" s="72" t="s">
        <v>160</v>
      </c>
      <c r="P112" s="72" t="s">
        <v>161</v>
      </c>
      <c r="Q112" s="72" t="s">
        <v>162</v>
      </c>
      <c r="R112" s="72" t="s">
        <v>163</v>
      </c>
      <c r="S112" s="72" t="s">
        <v>164</v>
      </c>
      <c r="T112" s="72" t="s">
        <v>165</v>
      </c>
      <c r="U112" s="72" t="s">
        <v>87</v>
      </c>
      <c r="V112" s="72" t="s">
        <v>163</v>
      </c>
      <c r="W112" s="72" t="s">
        <v>164</v>
      </c>
      <c r="X112" s="72" t="s">
        <v>165</v>
      </c>
      <c r="Y112" s="72" t="s">
        <v>87</v>
      </c>
      <c r="Z112" s="72" t="s">
        <v>163</v>
      </c>
      <c r="AA112" s="72" t="s">
        <v>164</v>
      </c>
      <c r="AB112" s="72" t="s">
        <v>165</v>
      </c>
      <c r="AC112" s="72" t="s">
        <v>87</v>
      </c>
      <c r="AD112" s="72" t="s">
        <v>163</v>
      </c>
      <c r="AE112" s="72" t="s">
        <v>164</v>
      </c>
      <c r="AF112" s="72" t="s">
        <v>165</v>
      </c>
      <c r="AG112" s="72" t="s">
        <v>87</v>
      </c>
      <c r="AH112" s="72" t="s">
        <v>163</v>
      </c>
      <c r="AI112" s="72" t="s">
        <v>164</v>
      </c>
      <c r="AJ112" s="72" t="s">
        <v>165</v>
      </c>
      <c r="AK112" s="72" t="s">
        <v>87</v>
      </c>
      <c r="AL112" s="72" t="s">
        <v>166</v>
      </c>
      <c r="AM112" s="72" t="s">
        <v>167</v>
      </c>
      <c r="AN112" s="72" t="s">
        <v>168</v>
      </c>
      <c r="AO112" s="72" t="s">
        <v>169</v>
      </c>
      <c r="AP112" s="72" t="s">
        <v>170</v>
      </c>
      <c r="AQ112" s="72" t="s">
        <v>171</v>
      </c>
      <c r="AR112" s="72" t="s">
        <v>172</v>
      </c>
      <c r="AS112" s="72" t="s">
        <v>173</v>
      </c>
      <c r="AT112" s="72" t="s">
        <v>174</v>
      </c>
      <c r="AU112" s="72" t="s">
        <v>175</v>
      </c>
      <c r="AV112" s="72" t="s">
        <v>176</v>
      </c>
      <c r="AW112" s="72" t="s">
        <v>177</v>
      </c>
      <c r="AX112" s="72" t="s">
        <v>178</v>
      </c>
      <c r="AY112" s="72" t="s">
        <v>179</v>
      </c>
      <c r="AZ112" s="72" t="s">
        <v>180</v>
      </c>
      <c r="BA112" s="72" t="s">
        <v>181</v>
      </c>
      <c r="BB112" s="72" t="s">
        <v>182</v>
      </c>
      <c r="BC112" s="72" t="s">
        <v>183</v>
      </c>
      <c r="BD112" s="72" t="s">
        <v>184</v>
      </c>
      <c r="BE112" s="72" t="s">
        <v>185</v>
      </c>
      <c r="BF112" s="72" t="s">
        <v>186</v>
      </c>
      <c r="BG112" s="72" t="s">
        <v>187</v>
      </c>
      <c r="BH112" s="72" t="s">
        <v>188</v>
      </c>
      <c r="BI112" s="72" t="s">
        <v>189</v>
      </c>
      <c r="BJ112" s="72" t="s">
        <v>190</v>
      </c>
      <c r="BK112" s="72" t="s">
        <v>191</v>
      </c>
      <c r="BL112" s="72" t="s">
        <v>192</v>
      </c>
      <c r="BM112" s="72" t="s">
        <v>193</v>
      </c>
      <c r="BN112" s="72" t="s">
        <v>194</v>
      </c>
      <c r="BO112" s="72" t="s">
        <v>195</v>
      </c>
      <c r="BP112" s="72" t="s">
        <v>196</v>
      </c>
      <c r="BQ112" s="72" t="s">
        <v>197</v>
      </c>
      <c r="BR112" s="72" t="s">
        <v>198</v>
      </c>
      <c r="BS112" s="72" t="s">
        <v>199</v>
      </c>
      <c r="BT112" s="72" t="s">
        <v>200</v>
      </c>
      <c r="BU112" s="72" t="s">
        <v>201</v>
      </c>
      <c r="BV112" s="72" t="s">
        <v>202</v>
      </c>
      <c r="BW112" s="72" t="s">
        <v>203</v>
      </c>
      <c r="BX112" s="72" t="s">
        <v>204</v>
      </c>
      <c r="BY112" s="72" t="s">
        <v>205</v>
      </c>
      <c r="BZ112" s="72" t="s">
        <v>206</v>
      </c>
      <c r="CA112" s="72" t="s">
        <v>207</v>
      </c>
      <c r="CB112" s="72" t="s">
        <v>208</v>
      </c>
      <c r="CC112" s="72" t="s">
        <v>209</v>
      </c>
      <c r="CD112" s="72" t="s">
        <v>210</v>
      </c>
      <c r="CE112" s="72" t="s">
        <v>48</v>
      </c>
      <c r="CF112" s="72" t="s">
        <v>211</v>
      </c>
      <c r="CG112" s="72" t="s">
        <v>212</v>
      </c>
      <c r="CH112" s="72" t="s">
        <v>213</v>
      </c>
      <c r="CI112" s="72" t="s">
        <v>327</v>
      </c>
      <c r="CJ112" s="72" t="s">
        <v>328</v>
      </c>
      <c r="CK112" s="72" t="s">
        <v>329</v>
      </c>
      <c r="CL112" s="72"/>
      <c r="CM112" s="72" t="s">
        <v>214</v>
      </c>
      <c r="CN112" s="72" t="s">
        <v>215</v>
      </c>
      <c r="CO112" s="72" t="s">
        <v>216</v>
      </c>
      <c r="CP112" s="72" t="s">
        <v>217</v>
      </c>
      <c r="CQ112" s="72" t="s">
        <v>218</v>
      </c>
      <c r="CR112" s="72" t="s">
        <v>219</v>
      </c>
      <c r="CS112" s="72" t="s">
        <v>220</v>
      </c>
      <c r="CT112" s="72" t="s">
        <v>221</v>
      </c>
      <c r="CU112" s="72" t="s">
        <v>222</v>
      </c>
      <c r="CV112" s="72" t="s">
        <v>223</v>
      </c>
      <c r="CW112" s="72" t="s">
        <v>224</v>
      </c>
    </row>
    <row r="113" spans="1:101" s="21" customFormat="1">
      <c r="A113" s="21" t="s">
        <v>636</v>
      </c>
      <c r="C113" s="41">
        <v>20</v>
      </c>
      <c r="D113" s="41">
        <v>3.312423665488919</v>
      </c>
      <c r="E113" s="41">
        <v>0</v>
      </c>
      <c r="F113" s="41">
        <v>1.7730397529459534</v>
      </c>
      <c r="G113" s="41">
        <v>0</v>
      </c>
      <c r="H113" s="41">
        <v>0</v>
      </c>
      <c r="I113" s="41"/>
      <c r="J113" s="41"/>
      <c r="K113" s="41"/>
      <c r="L113" s="41">
        <v>3.5601774156403079</v>
      </c>
      <c r="M113" s="41">
        <v>6.6926482754460655E-4</v>
      </c>
      <c r="N113" s="41">
        <v>6.6443437414690355E-4</v>
      </c>
      <c r="O113" s="41">
        <v>0</v>
      </c>
      <c r="P113" s="41">
        <v>0</v>
      </c>
      <c r="Q113" s="41">
        <v>0</v>
      </c>
      <c r="R113" s="41">
        <v>0.35356781189281428</v>
      </c>
      <c r="S113" s="41">
        <v>0.81704143592367717</v>
      </c>
      <c r="T113" s="41">
        <v>0</v>
      </c>
      <c r="U113" s="41">
        <v>0.72551198335296974</v>
      </c>
      <c r="V113" s="41">
        <v>0.1063823851767572</v>
      </c>
      <c r="W113" s="41">
        <v>0.24822556541243346</v>
      </c>
      <c r="X113" s="41">
        <v>0</v>
      </c>
      <c r="Y113" s="41">
        <v>0</v>
      </c>
      <c r="Z113" s="41">
        <v>0</v>
      </c>
      <c r="AA113" s="41">
        <v>0</v>
      </c>
      <c r="AB113" s="41">
        <v>0</v>
      </c>
      <c r="AC113" s="41">
        <v>0</v>
      </c>
      <c r="AD113" s="41">
        <v>0</v>
      </c>
      <c r="AE113" s="41">
        <v>0</v>
      </c>
      <c r="AF113" s="41">
        <v>0</v>
      </c>
      <c r="AG113" s="41">
        <v>0</v>
      </c>
      <c r="AH113" s="41">
        <v>0.45995019706957146</v>
      </c>
      <c r="AI113" s="41">
        <v>1.0652670013361107</v>
      </c>
      <c r="AJ113" s="41">
        <v>0</v>
      </c>
      <c r="AK113" s="41">
        <v>0.72551198335296974</v>
      </c>
      <c r="AL113" s="41">
        <v>2.2507291817586519</v>
      </c>
      <c r="AM113" s="41">
        <v>1.8529244871629653</v>
      </c>
      <c r="AN113" s="41">
        <v>0.23648371285603276</v>
      </c>
      <c r="AO113" s="41">
        <v>0</v>
      </c>
      <c r="AP113" s="41">
        <v>0</v>
      </c>
      <c r="AQ113" s="41">
        <v>2.089408200018998</v>
      </c>
      <c r="AR113" s="41">
        <v>0.45995019706957146</v>
      </c>
      <c r="AS113" s="74">
        <v>4.5426835629835738</v>
      </c>
      <c r="AT113" s="41">
        <v>1.8529244871629653</v>
      </c>
      <c r="AU113" s="41">
        <v>0.27992627936359415</v>
      </c>
      <c r="AV113" s="41">
        <v>0</v>
      </c>
      <c r="AW113" s="41">
        <v>0</v>
      </c>
      <c r="AX113" s="41">
        <v>2.1328507665265595</v>
      </c>
      <c r="AY113" s="41">
        <v>1.0652670013361107</v>
      </c>
      <c r="AZ113" s="74">
        <v>2.0021748198821818</v>
      </c>
      <c r="BA113" s="41">
        <v>1.8529244871629653</v>
      </c>
      <c r="BB113" s="41">
        <v>0.51640999221962691</v>
      </c>
      <c r="BC113" s="41">
        <v>0</v>
      </c>
      <c r="BD113" s="41">
        <v>0</v>
      </c>
      <c r="BE113" s="41">
        <v>2.3693344793825921</v>
      </c>
      <c r="BF113" s="41">
        <v>1.5252171984056822</v>
      </c>
      <c r="BG113" s="41">
        <v>20.850028329825101</v>
      </c>
      <c r="BH113" s="74">
        <v>1.5534407046152314</v>
      </c>
      <c r="BI113" s="41">
        <v>9.5062511254905857</v>
      </c>
      <c r="BJ113" s="41">
        <v>22.016939431526396</v>
      </c>
      <c r="BK113" s="41">
        <v>0</v>
      </c>
      <c r="BL113" s="41">
        <v>14.994882385631112</v>
      </c>
      <c r="BM113" s="41">
        <v>46.518072942648089</v>
      </c>
      <c r="BN113" s="41">
        <v>1.8529244871629653</v>
      </c>
      <c r="BO113" s="41">
        <v>0</v>
      </c>
      <c r="BP113" s="41">
        <v>0.51640999221962691</v>
      </c>
      <c r="BQ113" s="41">
        <v>0</v>
      </c>
      <c r="BR113" s="41">
        <v>0</v>
      </c>
      <c r="BS113" s="41">
        <v>0</v>
      </c>
      <c r="BT113" s="41">
        <v>0</v>
      </c>
      <c r="BU113" s="41">
        <v>0</v>
      </c>
      <c r="BV113" s="41">
        <v>0</v>
      </c>
      <c r="BW113" s="41">
        <v>0</v>
      </c>
      <c r="BX113" s="41">
        <v>1.8961212311694611</v>
      </c>
      <c r="BY113" s="41">
        <v>0.35460795058919065</v>
      </c>
      <c r="BZ113" s="41">
        <v>0</v>
      </c>
      <c r="CA113" s="41">
        <v>0</v>
      </c>
      <c r="CB113" s="41">
        <v>2.3693344793825921</v>
      </c>
      <c r="CC113" s="41">
        <v>2.2507291817586519</v>
      </c>
      <c r="CD113" s="74">
        <v>1.0526963877241178</v>
      </c>
      <c r="CE113" s="41">
        <v>35.844910715456209</v>
      </c>
      <c r="CF113" s="41">
        <v>3.3822005507057377E-2</v>
      </c>
      <c r="CG113" s="41">
        <v>0</v>
      </c>
      <c r="CH113" s="41">
        <v>3.3822005507057377E-2</v>
      </c>
      <c r="CI113" s="41">
        <v>1.6910842724291459E-3</v>
      </c>
      <c r="CJ113" s="41">
        <v>0</v>
      </c>
      <c r="CK113" s="41">
        <v>1.6910842724291459E-3</v>
      </c>
      <c r="CL113" s="41"/>
      <c r="CM113" s="41">
        <v>0</v>
      </c>
      <c r="CN113" s="41"/>
      <c r="CO113" s="41">
        <v>0</v>
      </c>
      <c r="CP113" s="41">
        <v>0</v>
      </c>
      <c r="CQ113" s="41">
        <v>0</v>
      </c>
      <c r="CR113" s="41">
        <v>0</v>
      </c>
      <c r="CS113" s="41">
        <v>0</v>
      </c>
      <c r="CT113" s="41">
        <v>0</v>
      </c>
      <c r="CU113" s="41">
        <v>0</v>
      </c>
      <c r="CV113" s="41">
        <v>9999</v>
      </c>
      <c r="CW113" s="74">
        <v>9999</v>
      </c>
    </row>
    <row r="114" spans="1:101" s="21" customFormat="1">
      <c r="A114" s="21" t="s">
        <v>630</v>
      </c>
      <c r="C114" s="41">
        <v>20</v>
      </c>
      <c r="D114" s="41">
        <v>4.011442544112839</v>
      </c>
      <c r="E114" s="41">
        <v>0</v>
      </c>
      <c r="F114" s="41">
        <v>3.0053172817552065</v>
      </c>
      <c r="G114" s="41">
        <v>0</v>
      </c>
      <c r="H114" s="41">
        <v>0</v>
      </c>
      <c r="I114" s="41"/>
      <c r="J114" s="41"/>
      <c r="K114" s="41"/>
      <c r="L114" s="41">
        <v>4.3114796269822158</v>
      </c>
      <c r="M114" s="41">
        <v>8.1049940273703145E-4</v>
      </c>
      <c r="N114" s="41">
        <v>8.0464958151132764E-4</v>
      </c>
      <c r="O114" s="41">
        <v>0</v>
      </c>
      <c r="P114" s="41">
        <v>0</v>
      </c>
      <c r="Q114" s="41">
        <v>0</v>
      </c>
      <c r="R114" s="41">
        <v>0.59930041251942467</v>
      </c>
      <c r="S114" s="41">
        <v>1.3848921002542041</v>
      </c>
      <c r="T114" s="41">
        <v>0</v>
      </c>
      <c r="U114" s="41">
        <v>1.2297489089392344</v>
      </c>
      <c r="V114" s="41">
        <v>0.1803190369053124</v>
      </c>
      <c r="W114" s="41">
        <v>0.42074441944572888</v>
      </c>
      <c r="X114" s="41">
        <v>0</v>
      </c>
      <c r="Y114" s="41">
        <v>0</v>
      </c>
      <c r="Z114" s="41">
        <v>0</v>
      </c>
      <c r="AA114" s="41">
        <v>0</v>
      </c>
      <c r="AB114" s="41">
        <v>0</v>
      </c>
      <c r="AC114" s="41">
        <v>0</v>
      </c>
      <c r="AD114" s="41">
        <v>0</v>
      </c>
      <c r="AE114" s="41">
        <v>0</v>
      </c>
      <c r="AF114" s="41">
        <v>0</v>
      </c>
      <c r="AG114" s="41">
        <v>0</v>
      </c>
      <c r="AH114" s="41">
        <v>0.77961944942473704</v>
      </c>
      <c r="AI114" s="41">
        <v>1.8056365196999329</v>
      </c>
      <c r="AJ114" s="41">
        <v>0</v>
      </c>
      <c r="AK114" s="41">
        <v>1.2297489089392344</v>
      </c>
      <c r="AL114" s="41">
        <v>3.8150048780639043</v>
      </c>
      <c r="AM114" s="41">
        <v>2.2439460858449323</v>
      </c>
      <c r="AN114" s="41">
        <v>0.28638873602553894</v>
      </c>
      <c r="AO114" s="41">
        <v>0</v>
      </c>
      <c r="AP114" s="41">
        <v>0</v>
      </c>
      <c r="AQ114" s="41">
        <v>2.5303348218704711</v>
      </c>
      <c r="AR114" s="41">
        <v>0.77961944942473704</v>
      </c>
      <c r="AS114" s="74">
        <v>3.2456024843114752</v>
      </c>
      <c r="AT114" s="41">
        <v>2.2439460858449323</v>
      </c>
      <c r="AU114" s="41">
        <v>0.3389989625884991</v>
      </c>
      <c r="AV114" s="41">
        <v>0</v>
      </c>
      <c r="AW114" s="41">
        <v>0</v>
      </c>
      <c r="AX114" s="41">
        <v>2.5829450484334315</v>
      </c>
      <c r="AY114" s="41">
        <v>1.8056365196999329</v>
      </c>
      <c r="AZ114" s="74">
        <v>1.4304900350944798</v>
      </c>
      <c r="BA114" s="41">
        <v>2.2439460858449323</v>
      </c>
      <c r="BB114" s="41">
        <v>0.62538769861403809</v>
      </c>
      <c r="BC114" s="41">
        <v>0</v>
      </c>
      <c r="BD114" s="41">
        <v>0</v>
      </c>
      <c r="BE114" s="41">
        <v>2.8693337844589704</v>
      </c>
      <c r="BF114" s="41">
        <v>2.5852559691246699</v>
      </c>
      <c r="BG114" s="41">
        <v>33.448038778894542</v>
      </c>
      <c r="BH114" s="74">
        <v>1.1098838253260024</v>
      </c>
      <c r="BI114" s="41">
        <v>13.30535422686591</v>
      </c>
      <c r="BJ114" s="41">
        <v>30.815846779220514</v>
      </c>
      <c r="BK114" s="41">
        <v>0</v>
      </c>
      <c r="BL114" s="41">
        <v>20.987476461255167</v>
      </c>
      <c r="BM114" s="41">
        <v>65.108677467341593</v>
      </c>
      <c r="BN114" s="41">
        <v>2.2439460858449323</v>
      </c>
      <c r="BO114" s="41">
        <v>0</v>
      </c>
      <c r="BP114" s="41">
        <v>0.62538769861403809</v>
      </c>
      <c r="BQ114" s="41">
        <v>0</v>
      </c>
      <c r="BR114" s="41">
        <v>0</v>
      </c>
      <c r="BS114" s="41">
        <v>0</v>
      </c>
      <c r="BT114" s="41">
        <v>0</v>
      </c>
      <c r="BU114" s="41">
        <v>0</v>
      </c>
      <c r="BV114" s="41">
        <v>0</v>
      </c>
      <c r="BW114" s="41">
        <v>0</v>
      </c>
      <c r="BX114" s="41">
        <v>3.213941421712863</v>
      </c>
      <c r="BY114" s="41">
        <v>0.6010634563510413</v>
      </c>
      <c r="BZ114" s="41">
        <v>0</v>
      </c>
      <c r="CA114" s="41">
        <v>0</v>
      </c>
      <c r="CB114" s="41">
        <v>2.8693337844589704</v>
      </c>
      <c r="CC114" s="41">
        <v>3.8150048780639043</v>
      </c>
      <c r="CD114" s="82">
        <v>0.75211798573509103</v>
      </c>
      <c r="CE114" s="41">
        <v>54.435515240149712</v>
      </c>
      <c r="CF114" s="41">
        <v>4.0959444056562988E-2</v>
      </c>
      <c r="CG114" s="41">
        <v>0</v>
      </c>
      <c r="CH114" s="41">
        <v>4.0959444056562988E-2</v>
      </c>
      <c r="CI114" s="41">
        <v>2.0479528228165523E-3</v>
      </c>
      <c r="CJ114" s="41">
        <v>0</v>
      </c>
      <c r="CK114" s="41">
        <v>2.0479528228165523E-3</v>
      </c>
      <c r="CL114" s="41"/>
      <c r="CM114" s="41">
        <v>0</v>
      </c>
      <c r="CN114" s="41"/>
      <c r="CO114" s="41">
        <v>0</v>
      </c>
      <c r="CP114" s="41">
        <v>0</v>
      </c>
      <c r="CQ114" s="41">
        <v>0</v>
      </c>
      <c r="CR114" s="41">
        <v>0</v>
      </c>
      <c r="CS114" s="41">
        <v>0</v>
      </c>
      <c r="CT114" s="41">
        <v>0</v>
      </c>
      <c r="CU114" s="41">
        <v>0</v>
      </c>
      <c r="CV114" s="41">
        <v>9999</v>
      </c>
      <c r="CW114" s="74">
        <v>9999</v>
      </c>
    </row>
    <row r="115" spans="1:101" s="21" customFormat="1">
      <c r="A115" s="21" t="s">
        <v>641</v>
      </c>
      <c r="C115" s="41">
        <v>20</v>
      </c>
      <c r="D115" s="41">
        <v>3.5153848646977872</v>
      </c>
      <c r="E115" s="41">
        <v>0</v>
      </c>
      <c r="F115" s="41">
        <v>3.0769788435000849</v>
      </c>
      <c r="G115" s="41">
        <v>0</v>
      </c>
      <c r="H115" s="41">
        <v>0</v>
      </c>
      <c r="I115" s="41"/>
      <c r="J115" s="41"/>
      <c r="K115" s="41"/>
      <c r="L115" s="41">
        <v>3.7783191603703052</v>
      </c>
      <c r="M115" s="41">
        <v>7.1027250219745633E-4</v>
      </c>
      <c r="N115" s="41">
        <v>7.0514607379373742E-4</v>
      </c>
      <c r="O115" s="41">
        <v>0</v>
      </c>
      <c r="P115" s="41">
        <v>0</v>
      </c>
      <c r="Q115" s="41">
        <v>0</v>
      </c>
      <c r="R115" s="41">
        <v>0.61359068522248172</v>
      </c>
      <c r="S115" s="41">
        <v>1.4179147469327602</v>
      </c>
      <c r="T115" s="41">
        <v>0</v>
      </c>
      <c r="U115" s="41">
        <v>1.2590721780341958</v>
      </c>
      <c r="V115" s="41">
        <v>0.18461873061000508</v>
      </c>
      <c r="W115" s="41">
        <v>0.43077703809001189</v>
      </c>
      <c r="X115" s="41">
        <v>0</v>
      </c>
      <c r="Y115" s="41">
        <v>0</v>
      </c>
      <c r="Z115" s="41">
        <v>0</v>
      </c>
      <c r="AA115" s="41">
        <v>0</v>
      </c>
      <c r="AB115" s="41">
        <v>0</v>
      </c>
      <c r="AC115" s="41">
        <v>0</v>
      </c>
      <c r="AD115" s="41">
        <v>0</v>
      </c>
      <c r="AE115" s="41">
        <v>0</v>
      </c>
      <c r="AF115" s="41">
        <v>0</v>
      </c>
      <c r="AG115" s="41">
        <v>0</v>
      </c>
      <c r="AH115" s="41">
        <v>0.79820941583248683</v>
      </c>
      <c r="AI115" s="41">
        <v>1.8486917850227722</v>
      </c>
      <c r="AJ115" s="41">
        <v>0</v>
      </c>
      <c r="AK115" s="41">
        <v>1.2590721780341958</v>
      </c>
      <c r="AL115" s="41">
        <v>3.9059733788894548</v>
      </c>
      <c r="AM115" s="41">
        <v>1.9664582056532169</v>
      </c>
      <c r="AN115" s="41">
        <v>0.2509737125667254</v>
      </c>
      <c r="AO115" s="41">
        <v>0</v>
      </c>
      <c r="AP115" s="41">
        <v>0</v>
      </c>
      <c r="AQ115" s="41">
        <v>2.2174319182199422</v>
      </c>
      <c r="AR115" s="41">
        <v>0.79820941583248683</v>
      </c>
      <c r="AS115" s="74">
        <v>2.7780077185725593</v>
      </c>
      <c r="AT115" s="41">
        <v>1.9664582056532169</v>
      </c>
      <c r="AU115" s="41">
        <v>0.29707812317561622</v>
      </c>
      <c r="AV115" s="41">
        <v>0</v>
      </c>
      <c r="AW115" s="41">
        <v>0</v>
      </c>
      <c r="AX115" s="41">
        <v>2.2635363288288333</v>
      </c>
      <c r="AY115" s="41">
        <v>1.8486917850227722</v>
      </c>
      <c r="AZ115" s="74">
        <v>1.2243989761662466</v>
      </c>
      <c r="BA115" s="41">
        <v>1.9664582056532169</v>
      </c>
      <c r="BB115" s="41">
        <v>0.54805183574234162</v>
      </c>
      <c r="BC115" s="41">
        <v>0</v>
      </c>
      <c r="BD115" s="41">
        <v>0</v>
      </c>
      <c r="BE115" s="41">
        <v>2.5145100413955586</v>
      </c>
      <c r="BF115" s="41">
        <v>2.6469012008552588</v>
      </c>
      <c r="BG115" s="41">
        <v>40.874527377407624</v>
      </c>
      <c r="BH115" s="82">
        <v>0.94998258362763133</v>
      </c>
      <c r="BI115" s="41">
        <v>15.54491387646309</v>
      </c>
      <c r="BJ115" s="41">
        <v>36.00277572813642</v>
      </c>
      <c r="BK115" s="41">
        <v>0</v>
      </c>
      <c r="BL115" s="41">
        <v>24.520092326121862</v>
      </c>
      <c r="BM115" s="41">
        <v>76.067781930721381</v>
      </c>
      <c r="BN115" s="41">
        <v>1.9664582056532169</v>
      </c>
      <c r="BO115" s="41">
        <v>0</v>
      </c>
      <c r="BP115" s="41">
        <v>0.54805183574234162</v>
      </c>
      <c r="BQ115" s="41">
        <v>0</v>
      </c>
      <c r="BR115" s="41">
        <v>0</v>
      </c>
      <c r="BS115" s="41">
        <v>0</v>
      </c>
      <c r="BT115" s="41">
        <v>0</v>
      </c>
      <c r="BU115" s="41">
        <v>0</v>
      </c>
      <c r="BV115" s="41">
        <v>0</v>
      </c>
      <c r="BW115" s="41">
        <v>0</v>
      </c>
      <c r="BX115" s="41">
        <v>3.290577610189438</v>
      </c>
      <c r="BY115" s="41">
        <v>0.615395768700017</v>
      </c>
      <c r="BZ115" s="41">
        <v>0</v>
      </c>
      <c r="CA115" s="41">
        <v>0</v>
      </c>
      <c r="CB115" s="41">
        <v>2.5145100413955586</v>
      </c>
      <c r="CC115" s="41">
        <v>3.9059733788894548</v>
      </c>
      <c r="CD115" s="82">
        <v>0.64376015847565338</v>
      </c>
      <c r="CE115" s="41">
        <v>65.3946197035295</v>
      </c>
      <c r="CF115" s="41">
        <v>3.5894371692844818E-2</v>
      </c>
      <c r="CG115" s="41">
        <v>0</v>
      </c>
      <c r="CH115" s="41">
        <v>3.5894371692844818E-2</v>
      </c>
      <c r="CI115" s="41">
        <v>1.7947016011758939E-3</v>
      </c>
      <c r="CJ115" s="41">
        <v>0</v>
      </c>
      <c r="CK115" s="41">
        <v>1.7947016011758939E-3</v>
      </c>
      <c r="CL115" s="41"/>
      <c r="CM115" s="41">
        <v>0</v>
      </c>
      <c r="CN115" s="41"/>
      <c r="CO115" s="41">
        <v>0</v>
      </c>
      <c r="CP115" s="41">
        <v>0</v>
      </c>
      <c r="CQ115" s="41">
        <v>0</v>
      </c>
      <c r="CR115" s="41">
        <v>0</v>
      </c>
      <c r="CS115" s="41">
        <v>0</v>
      </c>
      <c r="CT115" s="41">
        <v>0</v>
      </c>
      <c r="CU115" s="41">
        <v>0</v>
      </c>
      <c r="CV115" s="41">
        <v>9999</v>
      </c>
      <c r="CW115" s="74">
        <v>9999</v>
      </c>
    </row>
    <row r="116" spans="1:101" s="21" customFormat="1">
      <c r="A116" s="21" t="s">
        <v>629</v>
      </c>
      <c r="C116" s="41">
        <v>20</v>
      </c>
      <c r="D116" s="41">
        <v>3.7083363557726523</v>
      </c>
      <c r="E116" s="41">
        <v>0</v>
      </c>
      <c r="F116" s="41">
        <v>3.4421848196395954</v>
      </c>
      <c r="G116" s="41">
        <v>0</v>
      </c>
      <c r="H116" s="41">
        <v>0</v>
      </c>
      <c r="I116" s="41"/>
      <c r="J116" s="41"/>
      <c r="K116" s="41"/>
      <c r="L116" s="41">
        <v>3.9857025177577921</v>
      </c>
      <c r="M116" s="41">
        <v>7.4925774667089647E-4</v>
      </c>
      <c r="N116" s="41">
        <v>7.4384994025525081E-4</v>
      </c>
      <c r="O116" s="41">
        <v>0</v>
      </c>
      <c r="P116" s="41">
        <v>0</v>
      </c>
      <c r="Q116" s="41">
        <v>0</v>
      </c>
      <c r="R116" s="41">
        <v>0.68641763546952572</v>
      </c>
      <c r="S116" s="41">
        <v>1.5862067520370755</v>
      </c>
      <c r="T116" s="41">
        <v>0</v>
      </c>
      <c r="U116" s="41">
        <v>1.4085111918189084</v>
      </c>
      <c r="V116" s="41">
        <v>0.20653108917837573</v>
      </c>
      <c r="W116" s="41">
        <v>0.48190587474954338</v>
      </c>
      <c r="X116" s="41">
        <v>0</v>
      </c>
      <c r="Y116" s="41">
        <v>0</v>
      </c>
      <c r="Z116" s="41">
        <v>0</v>
      </c>
      <c r="AA116" s="41">
        <v>0</v>
      </c>
      <c r="AB116" s="41">
        <v>0</v>
      </c>
      <c r="AC116" s="41">
        <v>0</v>
      </c>
      <c r="AD116" s="41">
        <v>0</v>
      </c>
      <c r="AE116" s="41">
        <v>0</v>
      </c>
      <c r="AF116" s="41">
        <v>0</v>
      </c>
      <c r="AG116" s="41">
        <v>0</v>
      </c>
      <c r="AH116" s="41">
        <v>0.89294872464790143</v>
      </c>
      <c r="AI116" s="41">
        <v>2.0681126267866188</v>
      </c>
      <c r="AJ116" s="41">
        <v>0</v>
      </c>
      <c r="AK116" s="41">
        <v>1.4085111918189084</v>
      </c>
      <c r="AL116" s="41">
        <v>4.3695725432534287</v>
      </c>
      <c r="AM116" s="41">
        <v>2.0743926303381253</v>
      </c>
      <c r="AN116" s="41">
        <v>0.26474908963756777</v>
      </c>
      <c r="AO116" s="41">
        <v>0</v>
      </c>
      <c r="AP116" s="41">
        <v>0</v>
      </c>
      <c r="AQ116" s="41">
        <v>2.339141719975693</v>
      </c>
      <c r="AR116" s="41">
        <v>0.89294872464790143</v>
      </c>
      <c r="AS116" s="74">
        <v>2.6195700328683933</v>
      </c>
      <c r="AT116" s="41">
        <v>2.0743926303381253</v>
      </c>
      <c r="AU116" s="41">
        <v>0.31338406663236074</v>
      </c>
      <c r="AV116" s="41">
        <v>0</v>
      </c>
      <c r="AW116" s="41">
        <v>0</v>
      </c>
      <c r="AX116" s="41">
        <v>2.3877766969704859</v>
      </c>
      <c r="AY116" s="41">
        <v>2.0681126267866188</v>
      </c>
      <c r="AZ116" s="74">
        <v>1.1545680182227567</v>
      </c>
      <c r="BA116" s="41">
        <v>2.0743926303381253</v>
      </c>
      <c r="BB116" s="41">
        <v>0.57813315626992856</v>
      </c>
      <c r="BC116" s="41">
        <v>0</v>
      </c>
      <c r="BD116" s="41">
        <v>0</v>
      </c>
      <c r="BE116" s="41">
        <v>2.6525257866080536</v>
      </c>
      <c r="BF116" s="41">
        <v>2.9610613514345205</v>
      </c>
      <c r="BG116" s="41">
        <v>43.992251485515013</v>
      </c>
      <c r="BH116" s="82">
        <v>0.89580237347092007</v>
      </c>
      <c r="BI116" s="41">
        <v>16.485106407357382</v>
      </c>
      <c r="BJ116" s="41">
        <v>38.180307305349508</v>
      </c>
      <c r="BK116" s="41">
        <v>0</v>
      </c>
      <c r="BL116" s="41">
        <v>26.003124515625611</v>
      </c>
      <c r="BM116" s="41">
        <v>80.668538228332508</v>
      </c>
      <c r="BN116" s="41">
        <v>2.0743926303381253</v>
      </c>
      <c r="BO116" s="41">
        <v>0</v>
      </c>
      <c r="BP116" s="41">
        <v>0.57813315626992856</v>
      </c>
      <c r="BQ116" s="41">
        <v>0</v>
      </c>
      <c r="BR116" s="41">
        <v>0</v>
      </c>
      <c r="BS116" s="41">
        <v>0</v>
      </c>
      <c r="BT116" s="41">
        <v>0</v>
      </c>
      <c r="BU116" s="41">
        <v>0</v>
      </c>
      <c r="BV116" s="41">
        <v>0</v>
      </c>
      <c r="BW116" s="41">
        <v>0</v>
      </c>
      <c r="BX116" s="41">
        <v>3.6811355793255096</v>
      </c>
      <c r="BY116" s="41">
        <v>0.6884369639279192</v>
      </c>
      <c r="BZ116" s="41">
        <v>0</v>
      </c>
      <c r="CA116" s="41">
        <v>0</v>
      </c>
      <c r="CB116" s="41">
        <v>2.6525257866080536</v>
      </c>
      <c r="CC116" s="41">
        <v>4.3695725432534287</v>
      </c>
      <c r="CD116" s="82">
        <v>0.60704468465766148</v>
      </c>
      <c r="CE116" s="41">
        <v>69.995376001140627</v>
      </c>
      <c r="CF116" s="41">
        <v>3.7864532231703801E-2</v>
      </c>
      <c r="CG116" s="41">
        <v>0</v>
      </c>
      <c r="CH116" s="41">
        <v>3.7864532231703801E-2</v>
      </c>
      <c r="CI116" s="41">
        <v>1.8932086959349505E-3</v>
      </c>
      <c r="CJ116" s="41">
        <v>0</v>
      </c>
      <c r="CK116" s="41">
        <v>1.8932086959349505E-3</v>
      </c>
      <c r="CL116" s="41"/>
      <c r="CM116" s="41">
        <v>0</v>
      </c>
      <c r="CN116" s="41"/>
      <c r="CO116" s="41">
        <v>0</v>
      </c>
      <c r="CP116" s="41">
        <v>0</v>
      </c>
      <c r="CQ116" s="41">
        <v>0</v>
      </c>
      <c r="CR116" s="41">
        <v>0</v>
      </c>
      <c r="CS116" s="41">
        <v>0</v>
      </c>
      <c r="CT116" s="41">
        <v>0</v>
      </c>
      <c r="CU116" s="41">
        <v>0</v>
      </c>
      <c r="CV116" s="41">
        <v>9999</v>
      </c>
      <c r="CW116" s="74">
        <v>9999</v>
      </c>
    </row>
    <row r="117" spans="1:101" s="21" customFormat="1">
      <c r="A117" s="21" t="s">
        <v>628</v>
      </c>
      <c r="C117" s="41">
        <v>20</v>
      </c>
      <c r="D117" s="41">
        <v>2.2400315875395234</v>
      </c>
      <c r="E117" s="41">
        <v>0</v>
      </c>
      <c r="F117" s="41">
        <v>2.0968156792090675</v>
      </c>
      <c r="G117" s="41">
        <v>0</v>
      </c>
      <c r="H117" s="41">
        <v>0</v>
      </c>
      <c r="I117" s="41"/>
      <c r="J117" s="41"/>
      <c r="K117" s="41"/>
      <c r="L117" s="41">
        <v>2.4075754413202475</v>
      </c>
      <c r="M117" s="41">
        <v>4.5259136678333994E-4</v>
      </c>
      <c r="N117" s="41">
        <v>4.4932476525958961E-4</v>
      </c>
      <c r="O117" s="41">
        <v>0</v>
      </c>
      <c r="P117" s="41">
        <v>0</v>
      </c>
      <c r="Q117" s="41">
        <v>0</v>
      </c>
      <c r="R117" s="41">
        <v>0.41813305675109358</v>
      </c>
      <c r="S117" s="41">
        <v>0.96624189647285319</v>
      </c>
      <c r="T117" s="41">
        <v>0</v>
      </c>
      <c r="U117" s="41">
        <v>0.85799819187412607</v>
      </c>
      <c r="V117" s="41">
        <v>0.12580894075254406</v>
      </c>
      <c r="W117" s="41">
        <v>0.29355419508926944</v>
      </c>
      <c r="X117" s="41">
        <v>0</v>
      </c>
      <c r="Y117" s="41">
        <v>0</v>
      </c>
      <c r="Z117" s="41">
        <v>0</v>
      </c>
      <c r="AA117" s="41">
        <v>0</v>
      </c>
      <c r="AB117" s="41">
        <v>0</v>
      </c>
      <c r="AC117" s="41">
        <v>0</v>
      </c>
      <c r="AD117" s="41">
        <v>0</v>
      </c>
      <c r="AE117" s="41">
        <v>0</v>
      </c>
      <c r="AF117" s="41">
        <v>0</v>
      </c>
      <c r="AG117" s="41">
        <v>0</v>
      </c>
      <c r="AH117" s="41">
        <v>0.5439419975036377</v>
      </c>
      <c r="AI117" s="41">
        <v>1.2597960915621227</v>
      </c>
      <c r="AJ117" s="41">
        <v>0</v>
      </c>
      <c r="AK117" s="41">
        <v>0.85799819187412607</v>
      </c>
      <c r="AL117" s="41">
        <v>2.6617362809398863</v>
      </c>
      <c r="AM117" s="41">
        <v>1.2530430282256417</v>
      </c>
      <c r="AN117" s="41">
        <v>0.15992247376301447</v>
      </c>
      <c r="AO117" s="41">
        <v>0</v>
      </c>
      <c r="AP117" s="41">
        <v>0</v>
      </c>
      <c r="AQ117" s="41">
        <v>1.4129655019886562</v>
      </c>
      <c r="AR117" s="41">
        <v>0.5439419975036377</v>
      </c>
      <c r="AS117" s="74">
        <v>2.5976400213134982</v>
      </c>
      <c r="AT117" s="41">
        <v>1.2530430282256417</v>
      </c>
      <c r="AU117" s="41">
        <v>0.18930057603736847</v>
      </c>
      <c r="AV117" s="41">
        <v>0</v>
      </c>
      <c r="AW117" s="41">
        <v>0</v>
      </c>
      <c r="AX117" s="41">
        <v>1.4423436042630102</v>
      </c>
      <c r="AY117" s="41">
        <v>1.2597960915621227</v>
      </c>
      <c r="AZ117" s="74">
        <v>1.1449024281973539</v>
      </c>
      <c r="BA117" s="41">
        <v>1.2530430282256417</v>
      </c>
      <c r="BB117" s="41">
        <v>0.34922304980038293</v>
      </c>
      <c r="BC117" s="41">
        <v>0</v>
      </c>
      <c r="BD117" s="41">
        <v>0</v>
      </c>
      <c r="BE117" s="41">
        <v>1.6022660780260247</v>
      </c>
      <c r="BF117" s="41">
        <v>1.8037380890657602</v>
      </c>
      <c r="BG117" s="41">
        <v>44.45375236498127</v>
      </c>
      <c r="BH117" s="82">
        <v>0.88830306780066548</v>
      </c>
      <c r="BI117" s="41">
        <v>16.624278336889898</v>
      </c>
      <c r="BJ117" s="41">
        <v>38.502636255283257</v>
      </c>
      <c r="BK117" s="41">
        <v>0</v>
      </c>
      <c r="BL117" s="41">
        <v>26.222650245292641</v>
      </c>
      <c r="BM117" s="41">
        <v>81.349564837465806</v>
      </c>
      <c r="BN117" s="41">
        <v>1.2530430282256417</v>
      </c>
      <c r="BO117" s="41">
        <v>0</v>
      </c>
      <c r="BP117" s="41">
        <v>0.34922304980038293</v>
      </c>
      <c r="BQ117" s="41">
        <v>0</v>
      </c>
      <c r="BR117" s="41">
        <v>0</v>
      </c>
      <c r="BS117" s="41">
        <v>0</v>
      </c>
      <c r="BT117" s="41">
        <v>0</v>
      </c>
      <c r="BU117" s="41">
        <v>0</v>
      </c>
      <c r="BV117" s="41">
        <v>0</v>
      </c>
      <c r="BW117" s="41">
        <v>0</v>
      </c>
      <c r="BX117" s="41">
        <v>2.2423731450980728</v>
      </c>
      <c r="BY117" s="41">
        <v>0.41936313584181356</v>
      </c>
      <c r="BZ117" s="41">
        <v>0</v>
      </c>
      <c r="CA117" s="41">
        <v>0</v>
      </c>
      <c r="CB117" s="41">
        <v>1.6022660780260247</v>
      </c>
      <c r="CC117" s="41">
        <v>2.6617362809398863</v>
      </c>
      <c r="CD117" s="82">
        <v>0.60196274495693025</v>
      </c>
      <c r="CE117" s="41">
        <v>70.676402610273911</v>
      </c>
      <c r="CF117" s="41">
        <v>2.2872183132576884E-2</v>
      </c>
      <c r="CG117" s="41">
        <v>0</v>
      </c>
      <c r="CH117" s="41">
        <v>2.2872183132576884E-2</v>
      </c>
      <c r="CI117" s="41">
        <v>1.1435983346271173E-3</v>
      </c>
      <c r="CJ117" s="41">
        <v>0</v>
      </c>
      <c r="CK117" s="41">
        <v>1.1435983346271173E-3</v>
      </c>
      <c r="CL117" s="41"/>
      <c r="CM117" s="41">
        <v>0</v>
      </c>
      <c r="CN117" s="41"/>
      <c r="CO117" s="41">
        <v>0</v>
      </c>
      <c r="CP117" s="41">
        <v>0</v>
      </c>
      <c r="CQ117" s="41">
        <v>0</v>
      </c>
      <c r="CR117" s="41">
        <v>0</v>
      </c>
      <c r="CS117" s="41">
        <v>0</v>
      </c>
      <c r="CT117" s="41">
        <v>0</v>
      </c>
      <c r="CU117" s="41">
        <v>0</v>
      </c>
      <c r="CV117" s="41">
        <v>9999</v>
      </c>
      <c r="CW117" s="74">
        <v>9999</v>
      </c>
    </row>
    <row r="118" spans="1:101" s="21" customFormat="1">
      <c r="A118" s="21" t="s">
        <v>638</v>
      </c>
      <c r="C118" s="41">
        <v>20</v>
      </c>
      <c r="D118" s="41">
        <v>5.4325814848560245</v>
      </c>
      <c r="E118" s="41">
        <v>0</v>
      </c>
      <c r="F118" s="41">
        <v>5.2135186864627494</v>
      </c>
      <c r="G118" s="41">
        <v>0</v>
      </c>
      <c r="H118" s="41">
        <v>0</v>
      </c>
      <c r="I118" s="41"/>
      <c r="J118" s="41"/>
      <c r="K118" s="41"/>
      <c r="L118" s="41">
        <v>5.8389130933090811</v>
      </c>
      <c r="M118" s="41">
        <v>1.0976360748973018E-3</v>
      </c>
      <c r="N118" s="41">
        <v>1.0897138299365418E-3</v>
      </c>
      <c r="O118" s="41">
        <v>0</v>
      </c>
      <c r="P118" s="41">
        <v>0</v>
      </c>
      <c r="Q118" s="41">
        <v>0</v>
      </c>
      <c r="R118" s="41">
        <v>1.0396452708813704</v>
      </c>
      <c r="S118" s="41">
        <v>2.4024620918537822</v>
      </c>
      <c r="T118" s="41">
        <v>0</v>
      </c>
      <c r="U118" s="41">
        <v>2.1333251418523935</v>
      </c>
      <c r="V118" s="41">
        <v>0.31281112118776494</v>
      </c>
      <c r="W118" s="41">
        <v>0.72989261610478484</v>
      </c>
      <c r="X118" s="41">
        <v>0</v>
      </c>
      <c r="Y118" s="41">
        <v>0</v>
      </c>
      <c r="Z118" s="41">
        <v>0</v>
      </c>
      <c r="AA118" s="41">
        <v>0</v>
      </c>
      <c r="AB118" s="41">
        <v>0</v>
      </c>
      <c r="AC118" s="41">
        <v>0</v>
      </c>
      <c r="AD118" s="41">
        <v>0</v>
      </c>
      <c r="AE118" s="41">
        <v>0</v>
      </c>
      <c r="AF118" s="41">
        <v>0</v>
      </c>
      <c r="AG118" s="41">
        <v>0</v>
      </c>
      <c r="AH118" s="41">
        <v>1.3524563920691353</v>
      </c>
      <c r="AI118" s="41">
        <v>3.1323547079585672</v>
      </c>
      <c r="AJ118" s="41">
        <v>0</v>
      </c>
      <c r="AK118" s="41">
        <v>2.1333251418523935</v>
      </c>
      <c r="AL118" s="41">
        <v>6.6181362418800962</v>
      </c>
      <c r="AM118" s="41">
        <v>3.0389117692504124</v>
      </c>
      <c r="AN118" s="41">
        <v>0.38784804411245682</v>
      </c>
      <c r="AO118" s="41">
        <v>0</v>
      </c>
      <c r="AP118" s="41">
        <v>0</v>
      </c>
      <c r="AQ118" s="41">
        <v>3.4267598133628692</v>
      </c>
      <c r="AR118" s="41">
        <v>1.3524563920691353</v>
      </c>
      <c r="AS118" s="74">
        <v>2.5337303542336316</v>
      </c>
      <c r="AT118" s="41">
        <v>3.0389117692504124</v>
      </c>
      <c r="AU118" s="41">
        <v>0.45909656371532886</v>
      </c>
      <c r="AV118" s="41">
        <v>0</v>
      </c>
      <c r="AW118" s="41">
        <v>0</v>
      </c>
      <c r="AX118" s="41">
        <v>3.4980083329657412</v>
      </c>
      <c r="AY118" s="41">
        <v>3.1323547079585672</v>
      </c>
      <c r="AZ118" s="74">
        <v>1.1167344247693709</v>
      </c>
      <c r="BA118" s="41">
        <v>3.0389117692504124</v>
      </c>
      <c r="BB118" s="41">
        <v>0.84694460782778569</v>
      </c>
      <c r="BC118" s="41">
        <v>0</v>
      </c>
      <c r="BD118" s="41">
        <v>0</v>
      </c>
      <c r="BE118" s="41">
        <v>3.885856377078198</v>
      </c>
      <c r="BF118" s="41">
        <v>4.4848111000277022</v>
      </c>
      <c r="BG118" s="41">
        <v>45.844248694963319</v>
      </c>
      <c r="BH118" s="82">
        <v>0.86644817148579467</v>
      </c>
      <c r="BI118" s="41">
        <v>17.043601605515697</v>
      </c>
      <c r="BJ118" s="41">
        <v>39.47380931663951</v>
      </c>
      <c r="BK118" s="41">
        <v>0</v>
      </c>
      <c r="BL118" s="41">
        <v>26.884078500405963</v>
      </c>
      <c r="BM118" s="41">
        <v>83.40148942256117</v>
      </c>
      <c r="BN118" s="41">
        <v>3.0389117692504124</v>
      </c>
      <c r="BO118" s="41">
        <v>0</v>
      </c>
      <c r="BP118" s="41">
        <v>0.84694460782778569</v>
      </c>
      <c r="BQ118" s="41">
        <v>0</v>
      </c>
      <c r="BR118" s="41">
        <v>0</v>
      </c>
      <c r="BS118" s="41">
        <v>0</v>
      </c>
      <c r="BT118" s="41">
        <v>0</v>
      </c>
      <c r="BU118" s="41">
        <v>0</v>
      </c>
      <c r="BV118" s="41">
        <v>0</v>
      </c>
      <c r="BW118" s="41">
        <v>0</v>
      </c>
      <c r="BX118" s="41">
        <v>5.5754325045875461</v>
      </c>
      <c r="BY118" s="41">
        <v>1.0427037372925498</v>
      </c>
      <c r="BZ118" s="41">
        <v>0</v>
      </c>
      <c r="CA118" s="41">
        <v>0</v>
      </c>
      <c r="CB118" s="41">
        <v>3.885856377078198</v>
      </c>
      <c r="CC118" s="41">
        <v>6.6181362418800962</v>
      </c>
      <c r="CD118" s="82">
        <v>0.58715267184863729</v>
      </c>
      <c r="CE118" s="41">
        <v>72.728327195369289</v>
      </c>
      <c r="CF118" s="41">
        <v>5.547019930230386E-2</v>
      </c>
      <c r="CG118" s="41">
        <v>0</v>
      </c>
      <c r="CH118" s="41">
        <v>5.547019930230386E-2</v>
      </c>
      <c r="CI118" s="41">
        <v>2.7734837193218124E-3</v>
      </c>
      <c r="CJ118" s="41">
        <v>0</v>
      </c>
      <c r="CK118" s="41">
        <v>2.7734837193218124E-3</v>
      </c>
      <c r="CL118" s="41"/>
      <c r="CM118" s="41">
        <v>0</v>
      </c>
      <c r="CN118" s="41"/>
      <c r="CO118" s="41">
        <v>0</v>
      </c>
      <c r="CP118" s="41">
        <v>0</v>
      </c>
      <c r="CQ118" s="41">
        <v>0</v>
      </c>
      <c r="CR118" s="41">
        <v>0</v>
      </c>
      <c r="CS118" s="41">
        <v>0</v>
      </c>
      <c r="CT118" s="41">
        <v>0</v>
      </c>
      <c r="CU118" s="41">
        <v>0</v>
      </c>
      <c r="CV118" s="41">
        <v>9999</v>
      </c>
      <c r="CW118" s="74">
        <v>9999</v>
      </c>
    </row>
    <row r="119" spans="1:101" s="21" customFormat="1">
      <c r="A119" s="21" t="s">
        <v>640</v>
      </c>
      <c r="C119" s="41">
        <v>20</v>
      </c>
      <c r="D119" s="41">
        <v>2.9830923441696546</v>
      </c>
      <c r="E119" s="41">
        <v>0</v>
      </c>
      <c r="F119" s="41">
        <v>2.9907520573157074</v>
      </c>
      <c r="G119" s="41">
        <v>0</v>
      </c>
      <c r="H119" s="41">
        <v>0</v>
      </c>
      <c r="I119" s="41"/>
      <c r="J119" s="41"/>
      <c r="K119" s="41"/>
      <c r="L119" s="41">
        <v>3.206213656523532</v>
      </c>
      <c r="M119" s="41">
        <v>6.0272446549365448E-4</v>
      </c>
      <c r="N119" s="41">
        <v>5.98374270589637E-4</v>
      </c>
      <c r="O119" s="41">
        <v>0</v>
      </c>
      <c r="P119" s="41">
        <v>0</v>
      </c>
      <c r="Q119" s="41">
        <v>0</v>
      </c>
      <c r="R119" s="41">
        <v>0.59639591219660637</v>
      </c>
      <c r="S119" s="41">
        <v>1.3781802417801761</v>
      </c>
      <c r="T119" s="41">
        <v>0</v>
      </c>
      <c r="U119" s="41">
        <v>1.2237889495793137</v>
      </c>
      <c r="V119" s="41">
        <v>0.17944512343894245</v>
      </c>
      <c r="W119" s="41">
        <v>0.41870528802419904</v>
      </c>
      <c r="X119" s="41">
        <v>0</v>
      </c>
      <c r="Y119" s="41">
        <v>0</v>
      </c>
      <c r="Z119" s="41">
        <v>0</v>
      </c>
      <c r="AA119" s="41">
        <v>0</v>
      </c>
      <c r="AB119" s="41">
        <v>0</v>
      </c>
      <c r="AC119" s="41">
        <v>0</v>
      </c>
      <c r="AD119" s="41">
        <v>0</v>
      </c>
      <c r="AE119" s="41">
        <v>0</v>
      </c>
      <c r="AF119" s="41">
        <v>0</v>
      </c>
      <c r="AG119" s="41">
        <v>0</v>
      </c>
      <c r="AH119" s="41">
        <v>0.77584103563554885</v>
      </c>
      <c r="AI119" s="41">
        <v>1.7968855298043751</v>
      </c>
      <c r="AJ119" s="41">
        <v>0</v>
      </c>
      <c r="AK119" s="41">
        <v>1.2237889495793137</v>
      </c>
      <c r="AL119" s="41">
        <v>3.7965155150192373</v>
      </c>
      <c r="AM119" s="41">
        <v>1.668701051006549</v>
      </c>
      <c r="AN119" s="41">
        <v>0.21297177673602946</v>
      </c>
      <c r="AO119" s="41">
        <v>0</v>
      </c>
      <c r="AP119" s="41">
        <v>0</v>
      </c>
      <c r="AQ119" s="41">
        <v>1.8816728277425785</v>
      </c>
      <c r="AR119" s="41">
        <v>0.77584103563554885</v>
      </c>
      <c r="AS119" s="74">
        <v>2.4253329500690319</v>
      </c>
      <c r="AT119" s="41">
        <v>1.668701051006549</v>
      </c>
      <c r="AU119" s="41">
        <v>0.25209515002610017</v>
      </c>
      <c r="AV119" s="41">
        <v>0</v>
      </c>
      <c r="AW119" s="41">
        <v>0</v>
      </c>
      <c r="AX119" s="41">
        <v>1.9207962010326491</v>
      </c>
      <c r="AY119" s="41">
        <v>1.7968855298043751</v>
      </c>
      <c r="AZ119" s="74">
        <v>1.0689585781470254</v>
      </c>
      <c r="BA119" s="41">
        <v>1.668701051006549</v>
      </c>
      <c r="BB119" s="41">
        <v>0.46506692676212968</v>
      </c>
      <c r="BC119" s="41">
        <v>0</v>
      </c>
      <c r="BD119" s="41">
        <v>0</v>
      </c>
      <c r="BE119" s="41">
        <v>2.1337679777686787</v>
      </c>
      <c r="BF119" s="41">
        <v>2.5727265654399236</v>
      </c>
      <c r="BG119" s="41">
        <v>48.370227915214819</v>
      </c>
      <c r="BH119" s="82">
        <v>0.82938000735566497</v>
      </c>
      <c r="BI119" s="41">
        <v>17.805345337072609</v>
      </c>
      <c r="BJ119" s="41">
        <v>41.238044805334106</v>
      </c>
      <c r="BK119" s="41">
        <v>0</v>
      </c>
      <c r="BL119" s="41">
        <v>28.085630774999199</v>
      </c>
      <c r="BM119" s="41">
        <v>87.129020917405896</v>
      </c>
      <c r="BN119" s="41">
        <v>1.668701051006549</v>
      </c>
      <c r="BO119" s="41">
        <v>0</v>
      </c>
      <c r="BP119" s="41">
        <v>0.46506692676212968</v>
      </c>
      <c r="BQ119" s="41">
        <v>0</v>
      </c>
      <c r="BR119" s="41">
        <v>0</v>
      </c>
      <c r="BS119" s="41">
        <v>0</v>
      </c>
      <c r="BT119" s="41">
        <v>0</v>
      </c>
      <c r="BU119" s="41">
        <v>0</v>
      </c>
      <c r="BV119" s="41">
        <v>0</v>
      </c>
      <c r="BW119" s="41">
        <v>0</v>
      </c>
      <c r="BX119" s="41">
        <v>3.198365103556096</v>
      </c>
      <c r="BY119" s="41">
        <v>0.59815041146314152</v>
      </c>
      <c r="BZ119" s="41">
        <v>0</v>
      </c>
      <c r="CA119" s="41">
        <v>0</v>
      </c>
      <c r="CB119" s="41">
        <v>2.1337679777686787</v>
      </c>
      <c r="CC119" s="41">
        <v>3.7965155150192373</v>
      </c>
      <c r="CD119" s="82">
        <v>0.56203325637084001</v>
      </c>
      <c r="CE119" s="41">
        <v>76.455858690214015</v>
      </c>
      <c r="CF119" s="41">
        <v>3.0459317974252755E-2</v>
      </c>
      <c r="CG119" s="41">
        <v>0</v>
      </c>
      <c r="CH119" s="41">
        <v>3.0459317974252755E-2</v>
      </c>
      <c r="CI119" s="41">
        <v>1.5229514868486777E-3</v>
      </c>
      <c r="CJ119" s="41">
        <v>0</v>
      </c>
      <c r="CK119" s="41">
        <v>1.5229514868486777E-3</v>
      </c>
      <c r="CL119" s="41"/>
      <c r="CM119" s="41">
        <v>0</v>
      </c>
      <c r="CN119" s="41"/>
      <c r="CO119" s="41">
        <v>0</v>
      </c>
      <c r="CP119" s="41">
        <v>0</v>
      </c>
      <c r="CQ119" s="41">
        <v>0</v>
      </c>
      <c r="CR119" s="41">
        <v>0</v>
      </c>
      <c r="CS119" s="41">
        <v>0</v>
      </c>
      <c r="CT119" s="41">
        <v>0</v>
      </c>
      <c r="CU119" s="41">
        <v>0</v>
      </c>
      <c r="CV119" s="41">
        <v>9999</v>
      </c>
      <c r="CW119" s="74">
        <v>9999</v>
      </c>
    </row>
    <row r="120" spans="1:101" s="21" customFormat="1">
      <c r="A120" s="21" t="s">
        <v>637</v>
      </c>
      <c r="C120" s="41">
        <v>20</v>
      </c>
      <c r="D120" s="41">
        <v>3.0893230167055066</v>
      </c>
      <c r="E120" s="41">
        <v>0</v>
      </c>
      <c r="F120" s="41">
        <v>3.2069925266953265</v>
      </c>
      <c r="G120" s="41">
        <v>0</v>
      </c>
      <c r="H120" s="41">
        <v>0</v>
      </c>
      <c r="I120" s="41"/>
      <c r="J120" s="41"/>
      <c r="K120" s="41"/>
      <c r="L120" s="41">
        <v>3.3203898849905507</v>
      </c>
      <c r="M120" s="41">
        <v>6.2418804017927985E-4</v>
      </c>
      <c r="N120" s="41">
        <v>6.1968293081838383E-4</v>
      </c>
      <c r="O120" s="41">
        <v>0</v>
      </c>
      <c r="P120" s="41">
        <v>0</v>
      </c>
      <c r="Q120" s="41">
        <v>0</v>
      </c>
      <c r="R120" s="41">
        <v>0.63951715043968227</v>
      </c>
      <c r="S120" s="41">
        <v>1.4778268646566115</v>
      </c>
      <c r="T120" s="41">
        <v>0</v>
      </c>
      <c r="U120" s="41">
        <v>1.3122726124865416</v>
      </c>
      <c r="V120" s="41">
        <v>0.19241955160171959</v>
      </c>
      <c r="W120" s="41">
        <v>0.4489789537373457</v>
      </c>
      <c r="X120" s="41">
        <v>0</v>
      </c>
      <c r="Y120" s="41">
        <v>0</v>
      </c>
      <c r="Z120" s="41">
        <v>0</v>
      </c>
      <c r="AA120" s="41">
        <v>0</v>
      </c>
      <c r="AB120" s="41">
        <v>0</v>
      </c>
      <c r="AC120" s="41">
        <v>0</v>
      </c>
      <c r="AD120" s="41">
        <v>0</v>
      </c>
      <c r="AE120" s="41">
        <v>0</v>
      </c>
      <c r="AF120" s="41">
        <v>0</v>
      </c>
      <c r="AG120" s="41">
        <v>0</v>
      </c>
      <c r="AH120" s="41">
        <v>0.83193670204140191</v>
      </c>
      <c r="AI120" s="41">
        <v>1.9268058183939571</v>
      </c>
      <c r="AJ120" s="41">
        <v>0</v>
      </c>
      <c r="AK120" s="41">
        <v>1.3122726124865416</v>
      </c>
      <c r="AL120" s="41">
        <v>4.0710151329219011</v>
      </c>
      <c r="AM120" s="41">
        <v>1.7281250360723053</v>
      </c>
      <c r="AN120" s="41">
        <v>0.22055589833321759</v>
      </c>
      <c r="AO120" s="41">
        <v>0</v>
      </c>
      <c r="AP120" s="41">
        <v>0</v>
      </c>
      <c r="AQ120" s="41">
        <v>1.9486809344055229</v>
      </c>
      <c r="AR120" s="41">
        <v>0.83193670204140191</v>
      </c>
      <c r="AS120" s="74">
        <v>2.3423427883682253</v>
      </c>
      <c r="AT120" s="41">
        <v>1.7281250360723053</v>
      </c>
      <c r="AU120" s="41">
        <v>0.26107249106706393</v>
      </c>
      <c r="AV120" s="41">
        <v>0</v>
      </c>
      <c r="AW120" s="41">
        <v>0</v>
      </c>
      <c r="AX120" s="41">
        <v>1.9891975271393691</v>
      </c>
      <c r="AY120" s="41">
        <v>1.9268058183939571</v>
      </c>
      <c r="AZ120" s="74">
        <v>1.0323809011524665</v>
      </c>
      <c r="BA120" s="41">
        <v>1.7281250360723053</v>
      </c>
      <c r="BB120" s="41">
        <v>0.48162838940028152</v>
      </c>
      <c r="BC120" s="41">
        <v>0</v>
      </c>
      <c r="BD120" s="41">
        <v>0</v>
      </c>
      <c r="BE120" s="41">
        <v>2.2097534254725866</v>
      </c>
      <c r="BF120" s="41">
        <v>2.7587425204353591</v>
      </c>
      <c r="BG120" s="41">
        <v>50.462159343703874</v>
      </c>
      <c r="BH120" s="82">
        <v>0.80100024163322925</v>
      </c>
      <c r="BI120" s="41">
        <v>18.436195994798823</v>
      </c>
      <c r="BJ120" s="41">
        <v>42.699125576096918</v>
      </c>
      <c r="BK120" s="41">
        <v>0</v>
      </c>
      <c r="BL120" s="41">
        <v>29.08071614468161</v>
      </c>
      <c r="BM120" s="41">
        <v>90.216037715577357</v>
      </c>
      <c r="BN120" s="41">
        <v>1.7281250360723053</v>
      </c>
      <c r="BO120" s="41">
        <v>0</v>
      </c>
      <c r="BP120" s="41">
        <v>0.48162838940028152</v>
      </c>
      <c r="BQ120" s="41">
        <v>0</v>
      </c>
      <c r="BR120" s="41">
        <v>0</v>
      </c>
      <c r="BS120" s="41">
        <v>0</v>
      </c>
      <c r="BT120" s="41">
        <v>0</v>
      </c>
      <c r="BU120" s="41">
        <v>0</v>
      </c>
      <c r="BV120" s="41">
        <v>0</v>
      </c>
      <c r="BW120" s="41">
        <v>0</v>
      </c>
      <c r="BX120" s="41">
        <v>3.4296166275828357</v>
      </c>
      <c r="BY120" s="41">
        <v>0.64139850533906528</v>
      </c>
      <c r="BZ120" s="41">
        <v>0</v>
      </c>
      <c r="CA120" s="41">
        <v>0</v>
      </c>
      <c r="CB120" s="41">
        <v>2.209753425472587</v>
      </c>
      <c r="CC120" s="41">
        <v>4.0710151329219011</v>
      </c>
      <c r="CD120" s="82">
        <v>0.54280157487073122</v>
      </c>
      <c r="CE120" s="41">
        <v>79.542875488385477</v>
      </c>
      <c r="CF120" s="41">
        <v>3.1544002409085052E-2</v>
      </c>
      <c r="CG120" s="41">
        <v>0</v>
      </c>
      <c r="CH120" s="41">
        <v>3.1544002409085052E-2</v>
      </c>
      <c r="CI120" s="41">
        <v>1.5771851953705113E-3</v>
      </c>
      <c r="CJ120" s="41">
        <v>0</v>
      </c>
      <c r="CK120" s="41">
        <v>1.5771851953705113E-3</v>
      </c>
      <c r="CL120" s="41"/>
      <c r="CM120" s="41">
        <v>0</v>
      </c>
      <c r="CN120" s="41"/>
      <c r="CO120" s="41">
        <v>0</v>
      </c>
      <c r="CP120" s="41">
        <v>0</v>
      </c>
      <c r="CQ120" s="41">
        <v>0</v>
      </c>
      <c r="CR120" s="41">
        <v>0</v>
      </c>
      <c r="CS120" s="41">
        <v>0</v>
      </c>
      <c r="CT120" s="41">
        <v>0</v>
      </c>
      <c r="CU120" s="41">
        <v>0</v>
      </c>
      <c r="CV120" s="41">
        <v>9999</v>
      </c>
      <c r="CW120" s="74">
        <v>9999</v>
      </c>
    </row>
    <row r="121" spans="1:101" s="21" customFormat="1">
      <c r="A121" s="21" t="s">
        <v>639</v>
      </c>
      <c r="C121" s="41">
        <v>20</v>
      </c>
      <c r="D121" s="41">
        <v>5.2367230989316775</v>
      </c>
      <c r="E121" s="41">
        <v>0</v>
      </c>
      <c r="F121" s="41">
        <v>5.5582546095583556</v>
      </c>
      <c r="G121" s="41">
        <v>0</v>
      </c>
      <c r="H121" s="41">
        <v>0</v>
      </c>
      <c r="I121" s="41"/>
      <c r="J121" s="41"/>
      <c r="K121" s="41"/>
      <c r="L121" s="41">
        <v>5.6284054189748849</v>
      </c>
      <c r="M121" s="41">
        <v>1.0580635014235294E-3</v>
      </c>
      <c r="N121" s="41">
        <v>1.0504268735520366E-3</v>
      </c>
      <c r="O121" s="41">
        <v>0</v>
      </c>
      <c r="P121" s="41">
        <v>0</v>
      </c>
      <c r="Q121" s="41">
        <v>0</v>
      </c>
      <c r="R121" s="41">
        <v>1.1083902191022119</v>
      </c>
      <c r="S121" s="41">
        <v>2.5613212111445463</v>
      </c>
      <c r="T121" s="41">
        <v>0</v>
      </c>
      <c r="U121" s="41">
        <v>2.2743879933099236</v>
      </c>
      <c r="V121" s="41">
        <v>0.33349527657350131</v>
      </c>
      <c r="W121" s="41">
        <v>0.77815564533816972</v>
      </c>
      <c r="X121" s="41">
        <v>0</v>
      </c>
      <c r="Y121" s="41">
        <v>0</v>
      </c>
      <c r="Z121" s="41">
        <v>0</v>
      </c>
      <c r="AA121" s="41">
        <v>0</v>
      </c>
      <c r="AB121" s="41">
        <v>0</v>
      </c>
      <c r="AC121" s="41">
        <v>0</v>
      </c>
      <c r="AD121" s="41">
        <v>0</v>
      </c>
      <c r="AE121" s="41">
        <v>0</v>
      </c>
      <c r="AF121" s="41">
        <v>0</v>
      </c>
      <c r="AG121" s="41">
        <v>0</v>
      </c>
      <c r="AH121" s="41">
        <v>1.4418854956757132</v>
      </c>
      <c r="AI121" s="41">
        <v>3.3394768564827162</v>
      </c>
      <c r="AJ121" s="41">
        <v>0</v>
      </c>
      <c r="AK121" s="41">
        <v>2.2743879933099236</v>
      </c>
      <c r="AL121" s="41">
        <v>7.0557503454683532</v>
      </c>
      <c r="AM121" s="41">
        <v>2.9293512673507061</v>
      </c>
      <c r="AN121" s="41">
        <v>0.37386513522916853</v>
      </c>
      <c r="AO121" s="41">
        <v>0</v>
      </c>
      <c r="AP121" s="41">
        <v>0</v>
      </c>
      <c r="AQ121" s="41">
        <v>3.3032164025798747</v>
      </c>
      <c r="AR121" s="41">
        <v>1.4418854956757132</v>
      </c>
      <c r="AS121" s="74">
        <v>2.2909006384254407</v>
      </c>
      <c r="AT121" s="41">
        <v>2.9293512673507061</v>
      </c>
      <c r="AU121" s="41">
        <v>0.44254496440598479</v>
      </c>
      <c r="AV121" s="41">
        <v>0</v>
      </c>
      <c r="AW121" s="41">
        <v>0</v>
      </c>
      <c r="AX121" s="41">
        <v>3.3718962317566907</v>
      </c>
      <c r="AY121" s="41">
        <v>3.3394768564827162</v>
      </c>
      <c r="AZ121" s="74">
        <v>1.0097079203322044</v>
      </c>
      <c r="BA121" s="41">
        <v>2.9293512673507061</v>
      </c>
      <c r="BB121" s="41">
        <v>0.81641009963515332</v>
      </c>
      <c r="BC121" s="41">
        <v>0</v>
      </c>
      <c r="BD121" s="41">
        <v>0</v>
      </c>
      <c r="BE121" s="41">
        <v>3.7457613669858594</v>
      </c>
      <c r="BF121" s="41">
        <v>4.7813623521584292</v>
      </c>
      <c r="BG121" s="41">
        <v>51.834952351964546</v>
      </c>
      <c r="BH121" s="82">
        <v>0.78340880508563149</v>
      </c>
      <c r="BI121" s="41">
        <v>18.85018058358084</v>
      </c>
      <c r="BJ121" s="41">
        <v>43.65793399557559</v>
      </c>
      <c r="BK121" s="41">
        <v>0</v>
      </c>
      <c r="BL121" s="41">
        <v>29.733723322411706</v>
      </c>
      <c r="BM121" s="41">
        <v>92.241837901568132</v>
      </c>
      <c r="BN121" s="41">
        <v>2.9293512673507061</v>
      </c>
      <c r="BO121" s="41">
        <v>0</v>
      </c>
      <c r="BP121" s="41">
        <v>0.81641009963515332</v>
      </c>
      <c r="BQ121" s="41">
        <v>0</v>
      </c>
      <c r="BR121" s="41">
        <v>0</v>
      </c>
      <c r="BS121" s="41">
        <v>0</v>
      </c>
      <c r="BT121" s="41">
        <v>0</v>
      </c>
      <c r="BU121" s="41">
        <v>0</v>
      </c>
      <c r="BV121" s="41">
        <v>0</v>
      </c>
      <c r="BW121" s="41">
        <v>0</v>
      </c>
      <c r="BX121" s="41">
        <v>5.9440994235566817</v>
      </c>
      <c r="BY121" s="41">
        <v>1.1116509219116713</v>
      </c>
      <c r="BZ121" s="41">
        <v>0</v>
      </c>
      <c r="CA121" s="41">
        <v>0</v>
      </c>
      <c r="CB121" s="41">
        <v>3.7457613669858594</v>
      </c>
      <c r="CC121" s="41">
        <v>7.0557503454683532</v>
      </c>
      <c r="CD121" s="82">
        <v>0.5308806552929729</v>
      </c>
      <c r="CE121" s="41">
        <v>81.568675674376252</v>
      </c>
      <c r="CF121" s="41">
        <v>5.3470357471576413E-2</v>
      </c>
      <c r="CG121" s="41">
        <v>0</v>
      </c>
      <c r="CH121" s="41">
        <v>5.3470357471576413E-2</v>
      </c>
      <c r="CI121" s="41">
        <v>2.6734925740130697E-3</v>
      </c>
      <c r="CJ121" s="41">
        <v>0</v>
      </c>
      <c r="CK121" s="41">
        <v>2.6734925740130697E-3</v>
      </c>
      <c r="CL121" s="41"/>
      <c r="CM121" s="41">
        <v>0</v>
      </c>
      <c r="CN121" s="41"/>
      <c r="CO121" s="41">
        <v>0</v>
      </c>
      <c r="CP121" s="41">
        <v>0</v>
      </c>
      <c r="CQ121" s="41">
        <v>0</v>
      </c>
      <c r="CR121" s="41">
        <v>0</v>
      </c>
      <c r="CS121" s="41">
        <v>0</v>
      </c>
      <c r="CT121" s="41">
        <v>0</v>
      </c>
      <c r="CU121" s="41">
        <v>0</v>
      </c>
      <c r="CV121" s="41">
        <v>9999</v>
      </c>
      <c r="CW121" s="74">
        <v>9999</v>
      </c>
    </row>
    <row r="122" spans="1:101" s="21" customFormat="1">
      <c r="A122" s="21" t="s">
        <v>624</v>
      </c>
      <c r="C122" s="41">
        <v>20</v>
      </c>
      <c r="D122" s="41">
        <v>3.7141955852737589</v>
      </c>
      <c r="E122" s="41">
        <v>0</v>
      </c>
      <c r="F122" s="41">
        <v>3.7707604146381994</v>
      </c>
      <c r="G122" s="41">
        <v>0</v>
      </c>
      <c r="H122" s="41">
        <v>0</v>
      </c>
      <c r="I122" s="41"/>
      <c r="J122" s="41"/>
      <c r="K122" s="41"/>
      <c r="L122" s="41">
        <v>3.9867482444425235</v>
      </c>
      <c r="M122" s="41">
        <v>4.8344255567495765E-4</v>
      </c>
      <c r="N122" s="41">
        <v>4.7995328410480531E-4</v>
      </c>
      <c r="O122" s="41">
        <v>0</v>
      </c>
      <c r="P122" s="41">
        <v>0</v>
      </c>
      <c r="Q122" s="41">
        <v>0</v>
      </c>
      <c r="R122" s="41">
        <v>0.75193999839004699</v>
      </c>
      <c r="S122" s="41">
        <v>1.7376189668512569</v>
      </c>
      <c r="T122" s="41">
        <v>0</v>
      </c>
      <c r="U122" s="41">
        <v>1.5429613817894015</v>
      </c>
      <c r="V122" s="41">
        <v>0.22624562487829197</v>
      </c>
      <c r="W122" s="41">
        <v>0.52790645804934799</v>
      </c>
      <c r="X122" s="41">
        <v>0</v>
      </c>
      <c r="Y122" s="41">
        <v>0</v>
      </c>
      <c r="Z122" s="41">
        <v>0</v>
      </c>
      <c r="AA122" s="41">
        <v>0</v>
      </c>
      <c r="AB122" s="41">
        <v>0</v>
      </c>
      <c r="AC122" s="41">
        <v>0</v>
      </c>
      <c r="AD122" s="41">
        <v>0</v>
      </c>
      <c r="AE122" s="41">
        <v>0</v>
      </c>
      <c r="AF122" s="41">
        <v>0</v>
      </c>
      <c r="AG122" s="41">
        <v>0</v>
      </c>
      <c r="AH122" s="41">
        <v>0.97818562326833902</v>
      </c>
      <c r="AI122" s="41">
        <v>2.2655254249006047</v>
      </c>
      <c r="AJ122" s="41">
        <v>0</v>
      </c>
      <c r="AK122" s="41">
        <v>1.5429613817894015</v>
      </c>
      <c r="AL122" s="41">
        <v>4.7866724299583456</v>
      </c>
      <c r="AM122" s="41">
        <v>2.0101483243042328</v>
      </c>
      <c r="AN122" s="41">
        <v>0.17082369461736496</v>
      </c>
      <c r="AO122" s="41">
        <v>0</v>
      </c>
      <c r="AP122" s="41">
        <v>0</v>
      </c>
      <c r="AQ122" s="41">
        <v>2.1809720189215978</v>
      </c>
      <c r="AR122" s="41">
        <v>0.97818562326833902</v>
      </c>
      <c r="AS122" s="74">
        <v>2.2296095618687155</v>
      </c>
      <c r="AT122" s="41">
        <v>2.0101483243042328</v>
      </c>
      <c r="AU122" s="41">
        <v>0.20220437460102214</v>
      </c>
      <c r="AV122" s="41">
        <v>0</v>
      </c>
      <c r="AW122" s="41">
        <v>0</v>
      </c>
      <c r="AX122" s="41">
        <v>2.2123526989052551</v>
      </c>
      <c r="AY122" s="41">
        <v>2.2655254249006047</v>
      </c>
      <c r="AZ122" s="82">
        <v>0.97652962733901671</v>
      </c>
      <c r="BA122" s="41">
        <v>2.0101483243042328</v>
      </c>
      <c r="BB122" s="41">
        <v>0.3730280692183871</v>
      </c>
      <c r="BC122" s="41">
        <v>0</v>
      </c>
      <c r="BD122" s="41">
        <v>0</v>
      </c>
      <c r="BE122" s="41">
        <v>2.38317639352262</v>
      </c>
      <c r="BF122" s="41">
        <v>3.2437110481689437</v>
      </c>
      <c r="BG122" s="41">
        <v>52.982998995292995</v>
      </c>
      <c r="BH122" s="82">
        <v>0.73470674734357411</v>
      </c>
      <c r="BI122" s="41">
        <v>18.053964256890207</v>
      </c>
      <c r="BJ122" s="41">
        <v>41.813858301831978</v>
      </c>
      <c r="BK122" s="41">
        <v>0</v>
      </c>
      <c r="BL122" s="41">
        <v>28.477794984874848</v>
      </c>
      <c r="BM122" s="41">
        <v>88.345617543597044</v>
      </c>
      <c r="BN122" s="41">
        <v>2.0101483243042328</v>
      </c>
      <c r="BO122" s="41">
        <v>0</v>
      </c>
      <c r="BP122" s="41">
        <v>0.3730280692183871</v>
      </c>
      <c r="BQ122" s="41">
        <v>0</v>
      </c>
      <c r="BR122" s="41">
        <v>0</v>
      </c>
      <c r="BS122" s="41">
        <v>0</v>
      </c>
      <c r="BT122" s="41">
        <v>0</v>
      </c>
      <c r="BU122" s="41">
        <v>0</v>
      </c>
      <c r="BV122" s="41">
        <v>0</v>
      </c>
      <c r="BW122" s="41">
        <v>0</v>
      </c>
      <c r="BX122" s="41">
        <v>4.0325203470307054</v>
      </c>
      <c r="BY122" s="41">
        <v>0.75415208292764002</v>
      </c>
      <c r="BZ122" s="41">
        <v>0</v>
      </c>
      <c r="CA122" s="41">
        <v>0</v>
      </c>
      <c r="CB122" s="41">
        <v>2.38317639352262</v>
      </c>
      <c r="CC122" s="41">
        <v>4.7866724299583456</v>
      </c>
      <c r="CD122" s="82">
        <v>0.49787747718165015</v>
      </c>
      <c r="CE122" s="41">
        <v>81.46079398016785</v>
      </c>
      <c r="CF122" s="41">
        <v>3.7874470462261424E-2</v>
      </c>
      <c r="CG122" s="41">
        <v>0</v>
      </c>
      <c r="CH122" s="41">
        <v>3.7874470462261424E-2</v>
      </c>
      <c r="CI122" s="41">
        <v>1.8937054161101982E-3</v>
      </c>
      <c r="CJ122" s="41">
        <v>0</v>
      </c>
      <c r="CK122" s="41">
        <v>1.8937054161101982E-3</v>
      </c>
      <c r="CL122" s="41"/>
      <c r="CM122" s="41">
        <v>0</v>
      </c>
      <c r="CN122" s="41"/>
      <c r="CO122" s="41">
        <v>0</v>
      </c>
      <c r="CP122" s="41">
        <v>0</v>
      </c>
      <c r="CQ122" s="41">
        <v>0</v>
      </c>
      <c r="CR122" s="41">
        <v>0</v>
      </c>
      <c r="CS122" s="41">
        <v>0</v>
      </c>
      <c r="CT122" s="41">
        <v>0</v>
      </c>
      <c r="CU122" s="41">
        <v>0</v>
      </c>
      <c r="CV122" s="41">
        <v>9999</v>
      </c>
      <c r="CW122" s="74">
        <v>9999</v>
      </c>
    </row>
    <row r="123" spans="1:101" s="21" customFormat="1">
      <c r="A123" s="21" t="s">
        <v>635</v>
      </c>
      <c r="C123" s="41">
        <v>20</v>
      </c>
      <c r="D123" s="41">
        <v>2.7752978789917431</v>
      </c>
      <c r="E123" s="41">
        <v>0</v>
      </c>
      <c r="F123" s="41">
        <v>3.3974577181758017</v>
      </c>
      <c r="G123" s="41">
        <v>0</v>
      </c>
      <c r="H123" s="41">
        <v>0</v>
      </c>
      <c r="I123" s="41"/>
      <c r="J123" s="41"/>
      <c r="K123" s="41"/>
      <c r="L123" s="41">
        <v>2.9828771402049705</v>
      </c>
      <c r="M123" s="41">
        <v>5.6074024458890133E-4</v>
      </c>
      <c r="N123" s="41">
        <v>5.5669307296382024E-4</v>
      </c>
      <c r="O123" s="41">
        <v>0</v>
      </c>
      <c r="P123" s="41">
        <v>0</v>
      </c>
      <c r="Q123" s="41">
        <v>0</v>
      </c>
      <c r="R123" s="41">
        <v>0.67749845395056318</v>
      </c>
      <c r="S123" s="41">
        <v>1.5655958801466039</v>
      </c>
      <c r="T123" s="41">
        <v>0</v>
      </c>
      <c r="U123" s="41">
        <v>1.3902092625820091</v>
      </c>
      <c r="V123" s="41">
        <v>0.2038474630905481</v>
      </c>
      <c r="W123" s="41">
        <v>0.47564408054461227</v>
      </c>
      <c r="X123" s="41">
        <v>0</v>
      </c>
      <c r="Y123" s="41">
        <v>0</v>
      </c>
      <c r="Z123" s="41">
        <v>0</v>
      </c>
      <c r="AA123" s="41">
        <v>0</v>
      </c>
      <c r="AB123" s="41">
        <v>0</v>
      </c>
      <c r="AC123" s="41">
        <v>0</v>
      </c>
      <c r="AD123" s="41">
        <v>0</v>
      </c>
      <c r="AE123" s="41">
        <v>0</v>
      </c>
      <c r="AF123" s="41">
        <v>0</v>
      </c>
      <c r="AG123" s="41">
        <v>0</v>
      </c>
      <c r="AH123" s="41">
        <v>0.88134591704111132</v>
      </c>
      <c r="AI123" s="41">
        <v>2.0412399606912164</v>
      </c>
      <c r="AJ123" s="41">
        <v>0</v>
      </c>
      <c r="AK123" s="41">
        <v>1.3902092625820091</v>
      </c>
      <c r="AL123" s="41">
        <v>4.3127951403143365</v>
      </c>
      <c r="AM123" s="41">
        <v>1.552463669648434</v>
      </c>
      <c r="AN123" s="41">
        <v>0.19813671588672441</v>
      </c>
      <c r="AO123" s="41">
        <v>0</v>
      </c>
      <c r="AP123" s="41">
        <v>0</v>
      </c>
      <c r="AQ123" s="41">
        <v>1.7506003855351584</v>
      </c>
      <c r="AR123" s="41">
        <v>0.88134591704111132</v>
      </c>
      <c r="AS123" s="74">
        <v>1.9862807005589156</v>
      </c>
      <c r="AT123" s="41">
        <v>1.552463669648434</v>
      </c>
      <c r="AU123" s="41">
        <v>0.23453485660239795</v>
      </c>
      <c r="AV123" s="41">
        <v>0</v>
      </c>
      <c r="AW123" s="41">
        <v>0</v>
      </c>
      <c r="AX123" s="41">
        <v>1.7869985262508319</v>
      </c>
      <c r="AY123" s="41">
        <v>2.0412399606912164</v>
      </c>
      <c r="AZ123" s="82">
        <v>0.87544755181341261</v>
      </c>
      <c r="BA123" s="41">
        <v>1.552463669648434</v>
      </c>
      <c r="BB123" s="41">
        <v>0.43267157248912236</v>
      </c>
      <c r="BC123" s="41">
        <v>0</v>
      </c>
      <c r="BD123" s="41">
        <v>0</v>
      </c>
      <c r="BE123" s="41">
        <v>1.9851352421375563</v>
      </c>
      <c r="BF123" s="41">
        <v>2.9225858777323275</v>
      </c>
      <c r="BG123" s="41">
        <v>61.421320468967522</v>
      </c>
      <c r="BH123" s="82">
        <v>0.67923931928318515</v>
      </c>
      <c r="BI123" s="41">
        <v>21.741081570801537</v>
      </c>
      <c r="BJ123" s="41">
        <v>50.35340112535787</v>
      </c>
      <c r="BK123" s="41">
        <v>0</v>
      </c>
      <c r="BL123" s="41">
        <v>34.293745955901962</v>
      </c>
      <c r="BM123" s="41">
        <v>106.38822865206136</v>
      </c>
      <c r="BN123" s="41">
        <v>1.552463669648434</v>
      </c>
      <c r="BO123" s="41">
        <v>0</v>
      </c>
      <c r="BP123" s="41">
        <v>0.43267157248912236</v>
      </c>
      <c r="BQ123" s="41">
        <v>0</v>
      </c>
      <c r="BR123" s="41">
        <v>0</v>
      </c>
      <c r="BS123" s="41">
        <v>0</v>
      </c>
      <c r="BT123" s="41">
        <v>0</v>
      </c>
      <c r="BU123" s="41">
        <v>0</v>
      </c>
      <c r="BV123" s="41">
        <v>0</v>
      </c>
      <c r="BW123" s="41">
        <v>0</v>
      </c>
      <c r="BX123" s="41">
        <v>3.633303596679176</v>
      </c>
      <c r="BY123" s="41">
        <v>0.6794915436351604</v>
      </c>
      <c r="BZ123" s="41">
        <v>0</v>
      </c>
      <c r="CA123" s="41">
        <v>0</v>
      </c>
      <c r="CB123" s="41">
        <v>1.9851352421375563</v>
      </c>
      <c r="CC123" s="41">
        <v>4.3127951403143365</v>
      </c>
      <c r="CD123" s="82">
        <v>0.460289714107049</v>
      </c>
      <c r="CE123" s="41">
        <v>95.715066424869477</v>
      </c>
      <c r="CF123" s="41">
        <v>2.8337600991366119E-2</v>
      </c>
      <c r="CG123" s="41">
        <v>0</v>
      </c>
      <c r="CH123" s="41">
        <v>2.8337600991366119E-2</v>
      </c>
      <c r="CI123" s="41">
        <v>1.4168666415973607E-3</v>
      </c>
      <c r="CJ123" s="41">
        <v>0</v>
      </c>
      <c r="CK123" s="41">
        <v>1.4168666415973607E-3</v>
      </c>
      <c r="CL123" s="41"/>
      <c r="CM123" s="41">
        <v>0</v>
      </c>
      <c r="CN123" s="41"/>
      <c r="CO123" s="41">
        <v>0</v>
      </c>
      <c r="CP123" s="41">
        <v>0</v>
      </c>
      <c r="CQ123" s="41">
        <v>0</v>
      </c>
      <c r="CR123" s="41">
        <v>0</v>
      </c>
      <c r="CS123" s="41">
        <v>0</v>
      </c>
      <c r="CT123" s="41">
        <v>0</v>
      </c>
      <c r="CU123" s="41">
        <v>0</v>
      </c>
      <c r="CV123" s="41">
        <v>9999</v>
      </c>
      <c r="CW123" s="74">
        <v>9999</v>
      </c>
    </row>
    <row r="124" spans="1:101" s="21" customFormat="1">
      <c r="A124" s="21" t="s">
        <v>627</v>
      </c>
      <c r="C124" s="41">
        <v>20</v>
      </c>
      <c r="D124" s="41">
        <v>1.9394208673062514</v>
      </c>
      <c r="E124" s="41">
        <v>0</v>
      </c>
      <c r="F124" s="41">
        <v>2.7827437243090625</v>
      </c>
      <c r="G124" s="41">
        <v>0</v>
      </c>
      <c r="H124" s="41">
        <v>0</v>
      </c>
      <c r="I124" s="41"/>
      <c r="J124" s="41"/>
      <c r="K124" s="41"/>
      <c r="L124" s="41">
        <v>2.0844804495098042</v>
      </c>
      <c r="M124" s="41">
        <v>3.9185391223273521E-4</v>
      </c>
      <c r="N124" s="41">
        <v>3.8902568641860976E-4</v>
      </c>
      <c r="O124" s="41">
        <v>0</v>
      </c>
      <c r="P124" s="41">
        <v>0</v>
      </c>
      <c r="Q124" s="41">
        <v>0</v>
      </c>
      <c r="R124" s="41">
        <v>0.55491627191531301</v>
      </c>
      <c r="S124" s="41">
        <v>1.2823271021077796</v>
      </c>
      <c r="T124" s="41">
        <v>0</v>
      </c>
      <c r="U124" s="41">
        <v>1.1386738031293535</v>
      </c>
      <c r="V124" s="41">
        <v>0.16696462345854374</v>
      </c>
      <c r="W124" s="41">
        <v>0.38958412140326876</v>
      </c>
      <c r="X124" s="41">
        <v>0</v>
      </c>
      <c r="Y124" s="41">
        <v>0</v>
      </c>
      <c r="Z124" s="41">
        <v>0</v>
      </c>
      <c r="AA124" s="41">
        <v>0</v>
      </c>
      <c r="AB124" s="41">
        <v>0</v>
      </c>
      <c r="AC124" s="41">
        <v>0</v>
      </c>
      <c r="AD124" s="41">
        <v>0</v>
      </c>
      <c r="AE124" s="41">
        <v>0</v>
      </c>
      <c r="AF124" s="41">
        <v>0</v>
      </c>
      <c r="AG124" s="41">
        <v>0</v>
      </c>
      <c r="AH124" s="41">
        <v>0.72188089537385669</v>
      </c>
      <c r="AI124" s="41">
        <v>1.6719112235110483</v>
      </c>
      <c r="AJ124" s="41">
        <v>0</v>
      </c>
      <c r="AK124" s="41">
        <v>1.1386738031293535</v>
      </c>
      <c r="AL124" s="41">
        <v>3.5324659220142585</v>
      </c>
      <c r="AM124" s="41">
        <v>1.0848855034418337</v>
      </c>
      <c r="AN124" s="41">
        <v>0.1384609862166751</v>
      </c>
      <c r="AO124" s="41">
        <v>0</v>
      </c>
      <c r="AP124" s="41">
        <v>0</v>
      </c>
      <c r="AQ124" s="41">
        <v>1.2233464896585087</v>
      </c>
      <c r="AR124" s="41">
        <v>0.72188089537385669</v>
      </c>
      <c r="AS124" s="74">
        <v>1.6946652799627655</v>
      </c>
      <c r="AT124" s="41">
        <v>1.0848855034418337</v>
      </c>
      <c r="AU124" s="41">
        <v>0.16389656708512304</v>
      </c>
      <c r="AV124" s="41">
        <v>0</v>
      </c>
      <c r="AW124" s="41">
        <v>0</v>
      </c>
      <c r="AX124" s="41">
        <v>1.2487820705269568</v>
      </c>
      <c r="AY124" s="41">
        <v>1.6719112235110483</v>
      </c>
      <c r="AZ124" s="82">
        <v>0.74691888717900257</v>
      </c>
      <c r="BA124" s="41">
        <v>1.0848855034418337</v>
      </c>
      <c r="BB124" s="41">
        <v>0.30235755330179814</v>
      </c>
      <c r="BC124" s="41">
        <v>0</v>
      </c>
      <c r="BD124" s="41">
        <v>0</v>
      </c>
      <c r="BE124" s="41">
        <v>1.3872430567436318</v>
      </c>
      <c r="BF124" s="41">
        <v>2.393792118884905</v>
      </c>
      <c r="BG124" s="41">
        <v>73.827229259737265</v>
      </c>
      <c r="BH124" s="82">
        <v>0.57951692872556049</v>
      </c>
      <c r="BI124" s="41">
        <v>25.482253778344361</v>
      </c>
      <c r="BJ124" s="41">
        <v>59.018137708584781</v>
      </c>
      <c r="BK124" s="41">
        <v>0</v>
      </c>
      <c r="BL124" s="41">
        <v>40.194961534572208</v>
      </c>
      <c r="BM124" s="41">
        <v>124.69535302150135</v>
      </c>
      <c r="BN124" s="41">
        <v>1.0848855034418337</v>
      </c>
      <c r="BO124" s="41">
        <v>0</v>
      </c>
      <c r="BP124" s="41">
        <v>0.30235755330179814</v>
      </c>
      <c r="BQ124" s="41">
        <v>0</v>
      </c>
      <c r="BR124" s="41">
        <v>0</v>
      </c>
      <c r="BS124" s="41">
        <v>0</v>
      </c>
      <c r="BT124" s="41">
        <v>0</v>
      </c>
      <c r="BU124" s="41">
        <v>0</v>
      </c>
      <c r="BV124" s="41">
        <v>0</v>
      </c>
      <c r="BW124" s="41">
        <v>0</v>
      </c>
      <c r="BX124" s="41">
        <v>2.975917177152446</v>
      </c>
      <c r="BY124" s="41">
        <v>0.55654874486181249</v>
      </c>
      <c r="BZ124" s="41">
        <v>0</v>
      </c>
      <c r="CA124" s="41">
        <v>0</v>
      </c>
      <c r="CB124" s="41">
        <v>1.3872430567436318</v>
      </c>
      <c r="CC124" s="41">
        <v>3.5324659220142585</v>
      </c>
      <c r="CD124" s="82">
        <v>0.39271236789528818</v>
      </c>
      <c r="CE124" s="41">
        <v>114.02219079430945</v>
      </c>
      <c r="CF124" s="41">
        <v>1.9802751664271812E-2</v>
      </c>
      <c r="CG124" s="41">
        <v>0</v>
      </c>
      <c r="CH124" s="41">
        <v>1.9802751664271812E-2</v>
      </c>
      <c r="CI124" s="41">
        <v>9.9012821351715649E-4</v>
      </c>
      <c r="CJ124" s="41">
        <v>0</v>
      </c>
      <c r="CK124" s="41">
        <v>9.9012821351715649E-4</v>
      </c>
      <c r="CL124" s="41"/>
      <c r="CM124" s="41">
        <v>0</v>
      </c>
      <c r="CN124" s="41"/>
      <c r="CO124" s="41">
        <v>0</v>
      </c>
      <c r="CP124" s="41">
        <v>0</v>
      </c>
      <c r="CQ124" s="41">
        <v>0</v>
      </c>
      <c r="CR124" s="41">
        <v>0</v>
      </c>
      <c r="CS124" s="41">
        <v>0</v>
      </c>
      <c r="CT124" s="41">
        <v>0</v>
      </c>
      <c r="CU124" s="41">
        <v>0</v>
      </c>
      <c r="CV124" s="41">
        <v>9999</v>
      </c>
      <c r="CW124" s="74">
        <v>9999</v>
      </c>
    </row>
    <row r="125" spans="1:101" s="21" customFormat="1">
      <c r="A125" s="21" t="s">
        <v>625</v>
      </c>
      <c r="C125" s="41">
        <v>20</v>
      </c>
      <c r="D125" s="41">
        <v>3.9753616242038214</v>
      </c>
      <c r="E125" s="41">
        <v>0</v>
      </c>
      <c r="F125" s="41">
        <v>5.2047960317379856</v>
      </c>
      <c r="G125" s="41">
        <v>0</v>
      </c>
      <c r="H125" s="41">
        <v>0</v>
      </c>
      <c r="I125" s="41"/>
      <c r="J125" s="41"/>
      <c r="K125" s="41"/>
      <c r="L125" s="41">
        <v>4.2670789979819048</v>
      </c>
      <c r="M125" s="41">
        <v>5.1743612828498726E-4</v>
      </c>
      <c r="N125" s="41">
        <v>5.1370150635193497E-4</v>
      </c>
      <c r="O125" s="41">
        <v>0</v>
      </c>
      <c r="P125" s="41">
        <v>0</v>
      </c>
      <c r="Q125" s="41">
        <v>0</v>
      </c>
      <c r="R125" s="41">
        <v>1.0379058570076503</v>
      </c>
      <c r="S125" s="41">
        <v>2.3984425709549719</v>
      </c>
      <c r="T125" s="41">
        <v>0</v>
      </c>
      <c r="U125" s="41">
        <v>2.1297559096798202</v>
      </c>
      <c r="V125" s="41">
        <v>0.31228776190427909</v>
      </c>
      <c r="W125" s="41">
        <v>0.72867144444331788</v>
      </c>
      <c r="X125" s="41">
        <v>0</v>
      </c>
      <c r="Y125" s="41">
        <v>0</v>
      </c>
      <c r="Z125" s="41">
        <v>0</v>
      </c>
      <c r="AA125" s="41">
        <v>0</v>
      </c>
      <c r="AB125" s="41">
        <v>0</v>
      </c>
      <c r="AC125" s="41">
        <v>0</v>
      </c>
      <c r="AD125" s="41">
        <v>0</v>
      </c>
      <c r="AE125" s="41">
        <v>0</v>
      </c>
      <c r="AF125" s="41">
        <v>0</v>
      </c>
      <c r="AG125" s="41">
        <v>0</v>
      </c>
      <c r="AH125" s="41">
        <v>1.3501936189119292</v>
      </c>
      <c r="AI125" s="41">
        <v>3.1271140153982899</v>
      </c>
      <c r="AJ125" s="41">
        <v>0</v>
      </c>
      <c r="AK125" s="41">
        <v>2.1297559096798202</v>
      </c>
      <c r="AL125" s="41">
        <v>6.6070635439900407</v>
      </c>
      <c r="AM125" s="41">
        <v>2.1514931898255609</v>
      </c>
      <c r="AN125" s="41">
        <v>0.18283527199780802</v>
      </c>
      <c r="AO125" s="41">
        <v>0</v>
      </c>
      <c r="AP125" s="41">
        <v>0</v>
      </c>
      <c r="AQ125" s="41">
        <v>2.3343284618233691</v>
      </c>
      <c r="AR125" s="41">
        <v>1.3501936189119292</v>
      </c>
      <c r="AS125" s="74">
        <v>1.7288842349177427</v>
      </c>
      <c r="AT125" s="41">
        <v>2.1514931898255609</v>
      </c>
      <c r="AU125" s="41">
        <v>0.21642250457195289</v>
      </c>
      <c r="AV125" s="41">
        <v>0</v>
      </c>
      <c r="AW125" s="41">
        <v>0</v>
      </c>
      <c r="AX125" s="41">
        <v>2.3679156943975137</v>
      </c>
      <c r="AY125" s="41">
        <v>3.1271140153982899</v>
      </c>
      <c r="AZ125" s="82">
        <v>0.75722077376699692</v>
      </c>
      <c r="BA125" s="41">
        <v>2.1514931898255609</v>
      </c>
      <c r="BB125" s="41">
        <v>0.39925777656976091</v>
      </c>
      <c r="BC125" s="41">
        <v>0</v>
      </c>
      <c r="BD125" s="41">
        <v>0</v>
      </c>
      <c r="BE125" s="41">
        <v>2.5507509663953218</v>
      </c>
      <c r="BF125" s="41">
        <v>4.4773076343102192</v>
      </c>
      <c r="BG125" s="41">
        <v>70.322121198570613</v>
      </c>
      <c r="BH125" s="82">
        <v>0.56970643402936383</v>
      </c>
      <c r="BI125" s="41">
        <v>23.282814733233753</v>
      </c>
      <c r="BJ125" s="41">
        <v>53.924130028766051</v>
      </c>
      <c r="BK125" s="41">
        <v>0</v>
      </c>
      <c r="BL125" s="41">
        <v>36.725630737349398</v>
      </c>
      <c r="BM125" s="41">
        <v>113.93257549934923</v>
      </c>
      <c r="BN125" s="41">
        <v>2.1514931898255609</v>
      </c>
      <c r="BO125" s="41">
        <v>0</v>
      </c>
      <c r="BP125" s="41">
        <v>0.39925777656976091</v>
      </c>
      <c r="BQ125" s="41">
        <v>0</v>
      </c>
      <c r="BR125" s="41">
        <v>0</v>
      </c>
      <c r="BS125" s="41">
        <v>0</v>
      </c>
      <c r="BT125" s="41">
        <v>0</v>
      </c>
      <c r="BU125" s="41">
        <v>0</v>
      </c>
      <c r="BV125" s="41">
        <v>0</v>
      </c>
      <c r="BW125" s="41">
        <v>0</v>
      </c>
      <c r="BX125" s="41">
        <v>5.5661043376424431</v>
      </c>
      <c r="BY125" s="41">
        <v>1.0409592063475972</v>
      </c>
      <c r="BZ125" s="41">
        <v>0</v>
      </c>
      <c r="CA125" s="41">
        <v>0</v>
      </c>
      <c r="CB125" s="41">
        <v>2.5507509663953218</v>
      </c>
      <c r="CC125" s="41">
        <v>6.6070635439900407</v>
      </c>
      <c r="CD125" s="82">
        <v>0.38606424009884877</v>
      </c>
      <c r="CE125" s="41">
        <v>107.04775193592003</v>
      </c>
      <c r="CF125" s="41">
        <v>4.0537638084995317E-2</v>
      </c>
      <c r="CG125" s="41">
        <v>0</v>
      </c>
      <c r="CH125" s="41">
        <v>4.0537638084995317E-2</v>
      </c>
      <c r="CI125" s="41">
        <v>2.0268625240414044E-3</v>
      </c>
      <c r="CJ125" s="41">
        <v>0</v>
      </c>
      <c r="CK125" s="41">
        <v>2.0268625240414044E-3</v>
      </c>
      <c r="CL125" s="41"/>
      <c r="CM125" s="41">
        <v>0</v>
      </c>
      <c r="CN125" s="41"/>
      <c r="CO125" s="41">
        <v>0</v>
      </c>
      <c r="CP125" s="41">
        <v>0</v>
      </c>
      <c r="CQ125" s="41">
        <v>0</v>
      </c>
      <c r="CR125" s="41">
        <v>0</v>
      </c>
      <c r="CS125" s="41">
        <v>0</v>
      </c>
      <c r="CT125" s="41">
        <v>0</v>
      </c>
      <c r="CU125" s="41">
        <v>0</v>
      </c>
      <c r="CV125" s="41">
        <v>9999</v>
      </c>
      <c r="CW125" s="74">
        <v>9999</v>
      </c>
    </row>
    <row r="126" spans="1:101" s="21" customFormat="1">
      <c r="A126" s="21" t="s">
        <v>626</v>
      </c>
      <c r="C126" s="41">
        <v>20</v>
      </c>
      <c r="D126" s="41">
        <v>1.9260000000000002</v>
      </c>
      <c r="E126" s="41">
        <v>0</v>
      </c>
      <c r="F126" s="41">
        <v>3.0457967175070952</v>
      </c>
      <c r="G126" s="41">
        <v>0</v>
      </c>
      <c r="H126" s="41">
        <v>0</v>
      </c>
      <c r="I126" s="41"/>
      <c r="J126" s="41"/>
      <c r="K126" s="41"/>
      <c r="L126" s="41">
        <v>2.0700557642921993</v>
      </c>
      <c r="M126" s="41">
        <v>3.8914226802586662E-4</v>
      </c>
      <c r="N126" s="41">
        <v>3.8633361364360695E-4</v>
      </c>
      <c r="O126" s="41">
        <v>0</v>
      </c>
      <c r="P126" s="41">
        <v>0</v>
      </c>
      <c r="Q126" s="41">
        <v>0</v>
      </c>
      <c r="R126" s="41">
        <v>0.60737255275298185</v>
      </c>
      <c r="S126" s="41">
        <v>1.4035455885683557</v>
      </c>
      <c r="T126" s="41">
        <v>0</v>
      </c>
      <c r="U126" s="41">
        <v>1.2463127314189986</v>
      </c>
      <c r="V126" s="41">
        <v>0.18274780305042573</v>
      </c>
      <c r="W126" s="41">
        <v>0.42641154045099333</v>
      </c>
      <c r="X126" s="41">
        <v>0</v>
      </c>
      <c r="Y126" s="41">
        <v>0</v>
      </c>
      <c r="Z126" s="41">
        <v>0</v>
      </c>
      <c r="AA126" s="41">
        <v>0</v>
      </c>
      <c r="AB126" s="41">
        <v>0</v>
      </c>
      <c r="AC126" s="41">
        <v>0</v>
      </c>
      <c r="AD126" s="41">
        <v>0</v>
      </c>
      <c r="AE126" s="41">
        <v>0</v>
      </c>
      <c r="AF126" s="41">
        <v>0</v>
      </c>
      <c r="AG126" s="41">
        <v>0</v>
      </c>
      <c r="AH126" s="41">
        <v>0.79012035580340756</v>
      </c>
      <c r="AI126" s="41">
        <v>1.829957129019349</v>
      </c>
      <c r="AJ126" s="41">
        <v>0</v>
      </c>
      <c r="AK126" s="41">
        <v>1.2463127314189986</v>
      </c>
      <c r="AL126" s="41">
        <v>3.8663902162417552</v>
      </c>
      <c r="AM126" s="41">
        <v>1.077378053857468</v>
      </c>
      <c r="AN126" s="41">
        <v>0.13750283084440265</v>
      </c>
      <c r="AO126" s="41">
        <v>0</v>
      </c>
      <c r="AP126" s="41">
        <v>0</v>
      </c>
      <c r="AQ126" s="41">
        <v>1.2148808847018706</v>
      </c>
      <c r="AR126" s="41">
        <v>0.79012035580340756</v>
      </c>
      <c r="AS126" s="74">
        <v>1.5375896542578751</v>
      </c>
      <c r="AT126" s="41">
        <v>1.077378053857468</v>
      </c>
      <c r="AU126" s="41">
        <v>0.1627623965108656</v>
      </c>
      <c r="AV126" s="41">
        <v>0</v>
      </c>
      <c r="AW126" s="41">
        <v>0</v>
      </c>
      <c r="AX126" s="41">
        <v>1.2401404503683335</v>
      </c>
      <c r="AY126" s="41">
        <v>1.829957129019349</v>
      </c>
      <c r="AZ126" s="82">
        <v>0.67768825329416826</v>
      </c>
      <c r="BA126" s="41">
        <v>1.077378053857468</v>
      </c>
      <c r="BB126" s="41">
        <v>0.30026522735526823</v>
      </c>
      <c r="BC126" s="41">
        <v>0</v>
      </c>
      <c r="BD126" s="41">
        <v>0</v>
      </c>
      <c r="BE126" s="41">
        <v>1.3776432812127362</v>
      </c>
      <c r="BF126" s="41">
        <v>2.6200774848227564</v>
      </c>
      <c r="BG126" s="41">
        <v>82.459540116123634</v>
      </c>
      <c r="BH126" s="82">
        <v>0.52580249599218676</v>
      </c>
      <c r="BI126" s="41">
        <v>28.085445693378517</v>
      </c>
      <c r="BJ126" s="41">
        <v>65.047256649936998</v>
      </c>
      <c r="BK126" s="41">
        <v>0</v>
      </c>
      <c r="BL126" s="41">
        <v>44.301160295563633</v>
      </c>
      <c r="BM126" s="41">
        <v>137.43386263887916</v>
      </c>
      <c r="BN126" s="41">
        <v>1.077378053857468</v>
      </c>
      <c r="BO126" s="41">
        <v>0</v>
      </c>
      <c r="BP126" s="41">
        <v>0.30026522735526823</v>
      </c>
      <c r="BQ126" s="41">
        <v>0</v>
      </c>
      <c r="BR126" s="41">
        <v>0</v>
      </c>
      <c r="BS126" s="41">
        <v>0</v>
      </c>
      <c r="BT126" s="41">
        <v>0</v>
      </c>
      <c r="BU126" s="41">
        <v>0</v>
      </c>
      <c r="BV126" s="41">
        <v>0</v>
      </c>
      <c r="BW126" s="41">
        <v>0</v>
      </c>
      <c r="BX126" s="41">
        <v>3.2572308727403363</v>
      </c>
      <c r="BY126" s="41">
        <v>0.60915934350141909</v>
      </c>
      <c r="BZ126" s="41">
        <v>0</v>
      </c>
      <c r="CA126" s="41">
        <v>0</v>
      </c>
      <c r="CB126" s="41">
        <v>1.3776432812127362</v>
      </c>
      <c r="CC126" s="41">
        <v>3.8663902162417552</v>
      </c>
      <c r="CD126" s="82">
        <v>0.35631253033529708</v>
      </c>
      <c r="CE126" s="41">
        <v>126.76070041168727</v>
      </c>
      <c r="CF126" s="41">
        <v>1.9665715857931337E-2</v>
      </c>
      <c r="CG126" s="41">
        <v>0</v>
      </c>
      <c r="CH126" s="41">
        <v>1.9665715857931337E-2</v>
      </c>
      <c r="CI126" s="41">
        <v>9.8327648803879465E-4</v>
      </c>
      <c r="CJ126" s="41">
        <v>0</v>
      </c>
      <c r="CK126" s="41">
        <v>9.8327648803879465E-4</v>
      </c>
      <c r="CL126" s="41"/>
      <c r="CM126" s="41">
        <v>0</v>
      </c>
      <c r="CN126" s="41"/>
      <c r="CO126" s="41">
        <v>0</v>
      </c>
      <c r="CP126" s="41">
        <v>0</v>
      </c>
      <c r="CQ126" s="41">
        <v>0</v>
      </c>
      <c r="CR126" s="41">
        <v>0</v>
      </c>
      <c r="CS126" s="41">
        <v>0</v>
      </c>
      <c r="CT126" s="41">
        <v>0</v>
      </c>
      <c r="CU126" s="41">
        <v>0</v>
      </c>
      <c r="CV126" s="41">
        <v>9999</v>
      </c>
      <c r="CW126" s="74">
        <v>9999</v>
      </c>
    </row>
    <row r="127" spans="1:101" s="21" customFormat="1">
      <c r="A127" s="21" t="s">
        <v>631</v>
      </c>
      <c r="C127" s="41">
        <v>19.999999999999996</v>
      </c>
      <c r="D127" s="41">
        <v>1.9835110101167976</v>
      </c>
      <c r="E127" s="41">
        <v>0</v>
      </c>
      <c r="F127" s="41">
        <v>3.1412987261509815</v>
      </c>
      <c r="G127" s="41">
        <v>0</v>
      </c>
      <c r="H127" s="41">
        <v>0</v>
      </c>
      <c r="I127" s="41"/>
      <c r="J127" s="41"/>
      <c r="K127" s="41"/>
      <c r="L127" s="41">
        <v>2.1318683281564486</v>
      </c>
      <c r="M127" s="41">
        <v>4.0076218750318185E-4</v>
      </c>
      <c r="N127" s="41">
        <v>3.9786966575301318E-4</v>
      </c>
      <c r="O127" s="41">
        <v>0</v>
      </c>
      <c r="P127" s="41">
        <v>0</v>
      </c>
      <c r="Q127" s="41">
        <v>0</v>
      </c>
      <c r="R127" s="41">
        <v>0.62641692904036272</v>
      </c>
      <c r="S127" s="41">
        <v>1.4475542455352106</v>
      </c>
      <c r="T127" s="41">
        <v>0</v>
      </c>
      <c r="U127" s="41">
        <v>1.2853912978134039</v>
      </c>
      <c r="V127" s="41">
        <v>0.18847792356905888</v>
      </c>
      <c r="W127" s="41">
        <v>0.43978182166113738</v>
      </c>
      <c r="X127" s="41">
        <v>0</v>
      </c>
      <c r="Y127" s="41">
        <v>0</v>
      </c>
      <c r="Z127" s="41">
        <v>0</v>
      </c>
      <c r="AA127" s="41">
        <v>0</v>
      </c>
      <c r="AB127" s="41">
        <v>0</v>
      </c>
      <c r="AC127" s="41">
        <v>0</v>
      </c>
      <c r="AD127" s="41">
        <v>0</v>
      </c>
      <c r="AE127" s="41">
        <v>0</v>
      </c>
      <c r="AF127" s="41">
        <v>0</v>
      </c>
      <c r="AG127" s="41">
        <v>0</v>
      </c>
      <c r="AH127" s="41">
        <v>0.81489485260942163</v>
      </c>
      <c r="AI127" s="41">
        <v>1.8873360671963479</v>
      </c>
      <c r="AJ127" s="41">
        <v>0</v>
      </c>
      <c r="AK127" s="41">
        <v>1.2853912978134039</v>
      </c>
      <c r="AL127" s="41">
        <v>3.9876222176191733</v>
      </c>
      <c r="AM127" s="41">
        <v>1.1095489262120946</v>
      </c>
      <c r="AN127" s="41">
        <v>0.14160871178717568</v>
      </c>
      <c r="AO127" s="41">
        <v>0</v>
      </c>
      <c r="AP127" s="41">
        <v>0</v>
      </c>
      <c r="AQ127" s="41">
        <v>1.2511576379992702</v>
      </c>
      <c r="AR127" s="41">
        <v>0.81489485260942163</v>
      </c>
      <c r="AS127" s="74">
        <v>1.5353608309009026</v>
      </c>
      <c r="AT127" s="41">
        <v>1.1095489262120946</v>
      </c>
      <c r="AU127" s="41">
        <v>0.16762253661074655</v>
      </c>
      <c r="AV127" s="41">
        <v>0</v>
      </c>
      <c r="AW127" s="41">
        <v>0</v>
      </c>
      <c r="AX127" s="41">
        <v>1.277171462822841</v>
      </c>
      <c r="AY127" s="41">
        <v>1.8873360671963479</v>
      </c>
      <c r="AZ127" s="82">
        <v>0.67670590575852707</v>
      </c>
      <c r="BA127" s="41">
        <v>1.1095489262120946</v>
      </c>
      <c r="BB127" s="41">
        <v>0.30923124839792221</v>
      </c>
      <c r="BC127" s="41">
        <v>0</v>
      </c>
      <c r="BD127" s="41">
        <v>0</v>
      </c>
      <c r="BE127" s="41">
        <v>1.4187801746100166</v>
      </c>
      <c r="BF127" s="41">
        <v>2.7022309198057695</v>
      </c>
      <c r="BG127" s="41">
        <v>82.594737222955374</v>
      </c>
      <c r="BH127" s="82">
        <v>0.52504031547089081</v>
      </c>
      <c r="BI127" s="41">
        <v>28.126216238056028</v>
      </c>
      <c r="BJ127" s="41">
        <v>65.141683212091237</v>
      </c>
      <c r="BK127" s="41">
        <v>0</v>
      </c>
      <c r="BL127" s="41">
        <v>44.365470559848369</v>
      </c>
      <c r="BM127" s="41">
        <v>137.63337000999562</v>
      </c>
      <c r="BN127" s="41">
        <v>1.1095489262120946</v>
      </c>
      <c r="BO127" s="41">
        <v>0</v>
      </c>
      <c r="BP127" s="41">
        <v>0.30923124839792221</v>
      </c>
      <c r="BQ127" s="41">
        <v>0</v>
      </c>
      <c r="BR127" s="41">
        <v>0</v>
      </c>
      <c r="BS127" s="41">
        <v>0</v>
      </c>
      <c r="BT127" s="41">
        <v>0</v>
      </c>
      <c r="BU127" s="41">
        <v>0</v>
      </c>
      <c r="BV127" s="41">
        <v>0</v>
      </c>
      <c r="BW127" s="41">
        <v>0</v>
      </c>
      <c r="BX127" s="41">
        <v>3.3593624723889772</v>
      </c>
      <c r="BY127" s="41">
        <v>0.62825974523019634</v>
      </c>
      <c r="BZ127" s="41">
        <v>0</v>
      </c>
      <c r="CA127" s="41">
        <v>0</v>
      </c>
      <c r="CB127" s="41">
        <v>1.4187801746100166</v>
      </c>
      <c r="CC127" s="41">
        <v>3.9876222176191733</v>
      </c>
      <c r="CD127" s="82">
        <v>0.3557960351261924</v>
      </c>
      <c r="CE127" s="41">
        <v>126.96020778280374</v>
      </c>
      <c r="CF127" s="41">
        <v>2.0252940771565548E-2</v>
      </c>
      <c r="CG127" s="41">
        <v>0</v>
      </c>
      <c r="CH127" s="41">
        <v>2.0252940771565548E-2</v>
      </c>
      <c r="CI127" s="41">
        <v>1.012637455874313E-3</v>
      </c>
      <c r="CJ127" s="41">
        <v>0</v>
      </c>
      <c r="CK127" s="41">
        <v>1.012637455874313E-3</v>
      </c>
      <c r="CL127" s="41"/>
      <c r="CM127" s="41">
        <v>0</v>
      </c>
      <c r="CN127" s="41"/>
      <c r="CO127" s="41">
        <v>0</v>
      </c>
      <c r="CP127" s="41">
        <v>0</v>
      </c>
      <c r="CQ127" s="41">
        <v>0</v>
      </c>
      <c r="CR127" s="41">
        <v>0</v>
      </c>
      <c r="CS127" s="41">
        <v>0</v>
      </c>
      <c r="CT127" s="41">
        <v>0</v>
      </c>
      <c r="CU127" s="41">
        <v>0</v>
      </c>
      <c r="CV127" s="41">
        <v>9999</v>
      </c>
      <c r="CW127" s="74">
        <v>9999</v>
      </c>
    </row>
    <row r="128" spans="1:101" s="21" customFormat="1">
      <c r="A128" s="21" t="s">
        <v>633</v>
      </c>
      <c r="C128" s="41">
        <v>20</v>
      </c>
      <c r="D128" s="41">
        <v>2.002808705634759</v>
      </c>
      <c r="E128" s="41">
        <v>0</v>
      </c>
      <c r="F128" s="41">
        <v>3.2982336964394503</v>
      </c>
      <c r="G128" s="41">
        <v>0</v>
      </c>
      <c r="H128" s="41">
        <v>0</v>
      </c>
      <c r="I128" s="41"/>
      <c r="J128" s="41"/>
      <c r="K128" s="41"/>
      <c r="L128" s="41">
        <v>2.1526094007652294</v>
      </c>
      <c r="M128" s="41">
        <v>4.0466122644478735E-4</v>
      </c>
      <c r="N128" s="41">
        <v>4.017405631800371E-4</v>
      </c>
      <c r="O128" s="41">
        <v>0</v>
      </c>
      <c r="P128" s="41">
        <v>0</v>
      </c>
      <c r="Q128" s="41">
        <v>0</v>
      </c>
      <c r="R128" s="41">
        <v>0.65771185853202485</v>
      </c>
      <c r="S128" s="41">
        <v>1.5198720676585362</v>
      </c>
      <c r="T128" s="41">
        <v>0</v>
      </c>
      <c r="U128" s="41">
        <v>1.3496076817733507</v>
      </c>
      <c r="V128" s="41">
        <v>0.19789402178636703</v>
      </c>
      <c r="W128" s="41">
        <v>0.46175271750152308</v>
      </c>
      <c r="X128" s="41">
        <v>0</v>
      </c>
      <c r="Y128" s="41">
        <v>0</v>
      </c>
      <c r="Z128" s="41">
        <v>0</v>
      </c>
      <c r="AA128" s="41">
        <v>0</v>
      </c>
      <c r="AB128" s="41">
        <v>0</v>
      </c>
      <c r="AC128" s="41">
        <v>0</v>
      </c>
      <c r="AD128" s="41">
        <v>0</v>
      </c>
      <c r="AE128" s="41">
        <v>0</v>
      </c>
      <c r="AF128" s="41">
        <v>0</v>
      </c>
      <c r="AG128" s="41">
        <v>0</v>
      </c>
      <c r="AH128" s="41">
        <v>0.85560588031839191</v>
      </c>
      <c r="AI128" s="41">
        <v>1.9816247851600592</v>
      </c>
      <c r="AJ128" s="41">
        <v>0</v>
      </c>
      <c r="AK128" s="41">
        <v>1.3496076817733507</v>
      </c>
      <c r="AL128" s="41">
        <v>4.1868383472518023</v>
      </c>
      <c r="AM128" s="41">
        <v>1.1203437931077729</v>
      </c>
      <c r="AN128" s="41">
        <v>0.14298643129002775</v>
      </c>
      <c r="AO128" s="41">
        <v>0</v>
      </c>
      <c r="AP128" s="41">
        <v>0</v>
      </c>
      <c r="AQ128" s="41">
        <v>1.2633302243978006</v>
      </c>
      <c r="AR128" s="41">
        <v>0.85560588031839191</v>
      </c>
      <c r="AS128" s="74">
        <v>1.4765328914379183</v>
      </c>
      <c r="AT128" s="41">
        <v>1.1203437931077729</v>
      </c>
      <c r="AU128" s="41">
        <v>0.16925334614846221</v>
      </c>
      <c r="AV128" s="41">
        <v>0</v>
      </c>
      <c r="AW128" s="41">
        <v>0</v>
      </c>
      <c r="AX128" s="41">
        <v>1.2895971392562351</v>
      </c>
      <c r="AY128" s="41">
        <v>1.9816247851600592</v>
      </c>
      <c r="AZ128" s="82">
        <v>0.65077765927926268</v>
      </c>
      <c r="BA128" s="41">
        <v>1.1203437931077729</v>
      </c>
      <c r="BB128" s="41">
        <v>0.31223977743848996</v>
      </c>
      <c r="BC128" s="41">
        <v>0</v>
      </c>
      <c r="BD128" s="41">
        <v>0</v>
      </c>
      <c r="BE128" s="41">
        <v>1.4325835705462628</v>
      </c>
      <c r="BF128" s="41">
        <v>2.8372306654784509</v>
      </c>
      <c r="BG128" s="41">
        <v>86.310711566980871</v>
      </c>
      <c r="BH128" s="82">
        <v>0.50492319428835786</v>
      </c>
      <c r="BI128" s="41">
        <v>29.24681934535549</v>
      </c>
      <c r="BJ128" s="41">
        <v>67.737054448817261</v>
      </c>
      <c r="BK128" s="41">
        <v>0</v>
      </c>
      <c r="BL128" s="41">
        <v>46.133077114010497</v>
      </c>
      <c r="BM128" s="41">
        <v>143.1169509081833</v>
      </c>
      <c r="BN128" s="41">
        <v>1.1203437931077729</v>
      </c>
      <c r="BO128" s="41">
        <v>0</v>
      </c>
      <c r="BP128" s="41">
        <v>0.31223977743848996</v>
      </c>
      <c r="BQ128" s="41">
        <v>0</v>
      </c>
      <c r="BR128" s="41">
        <v>0</v>
      </c>
      <c r="BS128" s="41">
        <v>0</v>
      </c>
      <c r="BT128" s="41">
        <v>0</v>
      </c>
      <c r="BU128" s="41">
        <v>0</v>
      </c>
      <c r="BV128" s="41">
        <v>0</v>
      </c>
      <c r="BW128" s="41">
        <v>0</v>
      </c>
      <c r="BX128" s="41">
        <v>3.5271916079639118</v>
      </c>
      <c r="BY128" s="41">
        <v>0.65964673928789019</v>
      </c>
      <c r="BZ128" s="41">
        <v>0</v>
      </c>
      <c r="CA128" s="41">
        <v>0</v>
      </c>
      <c r="CB128" s="41">
        <v>1.4325835705462628</v>
      </c>
      <c r="CC128" s="41">
        <v>4.1868383472518023</v>
      </c>
      <c r="CD128" s="82">
        <v>0.34216357349611931</v>
      </c>
      <c r="CE128" s="41">
        <v>132.44378868099139</v>
      </c>
      <c r="CF128" s="41">
        <v>2.0449982825962842E-2</v>
      </c>
      <c r="CG128" s="41">
        <v>0</v>
      </c>
      <c r="CH128" s="41">
        <v>2.0449982825962842E-2</v>
      </c>
      <c r="CI128" s="41">
        <v>1.022489465363484E-3</v>
      </c>
      <c r="CJ128" s="41">
        <v>0</v>
      </c>
      <c r="CK128" s="41">
        <v>1.022489465363484E-3</v>
      </c>
      <c r="CL128" s="41"/>
      <c r="CM128" s="41">
        <v>0</v>
      </c>
      <c r="CN128" s="41"/>
      <c r="CO128" s="41">
        <v>0</v>
      </c>
      <c r="CP128" s="41">
        <v>0</v>
      </c>
      <c r="CQ128" s="41">
        <v>0</v>
      </c>
      <c r="CR128" s="41">
        <v>0</v>
      </c>
      <c r="CS128" s="41">
        <v>0</v>
      </c>
      <c r="CT128" s="41">
        <v>0</v>
      </c>
      <c r="CU128" s="41">
        <v>0</v>
      </c>
      <c r="CV128" s="41">
        <v>9999</v>
      </c>
      <c r="CW128" s="74">
        <v>9999</v>
      </c>
    </row>
    <row r="129" spans="1:101" s="21" customFormat="1">
      <c r="A129" s="21" t="s">
        <v>634</v>
      </c>
      <c r="C129" s="41">
        <v>20</v>
      </c>
      <c r="D129" s="41">
        <v>2.0150096626366882</v>
      </c>
      <c r="E129" s="41">
        <v>0</v>
      </c>
      <c r="F129" s="41">
        <v>3.3974557420358553</v>
      </c>
      <c r="G129" s="41">
        <v>0</v>
      </c>
      <c r="H129" s="41">
        <v>0</v>
      </c>
      <c r="I129" s="41"/>
      <c r="J129" s="41"/>
      <c r="K129" s="41"/>
      <c r="L129" s="41">
        <v>2.1657229321108806</v>
      </c>
      <c r="M129" s="41">
        <v>4.0712639159526333E-4</v>
      </c>
      <c r="N129" s="41">
        <v>4.0418793587394445E-4</v>
      </c>
      <c r="O129" s="41">
        <v>0</v>
      </c>
      <c r="P129" s="41">
        <v>0</v>
      </c>
      <c r="Q129" s="41">
        <v>0</v>
      </c>
      <c r="R129" s="41">
        <v>0.67749805988185963</v>
      </c>
      <c r="S129" s="41">
        <v>1.5655949695137676</v>
      </c>
      <c r="T129" s="41">
        <v>0</v>
      </c>
      <c r="U129" s="41">
        <v>1.390208453963246</v>
      </c>
      <c r="V129" s="41">
        <v>0.20384734452215134</v>
      </c>
      <c r="W129" s="41">
        <v>0.47564380388501976</v>
      </c>
      <c r="X129" s="41">
        <v>0</v>
      </c>
      <c r="Y129" s="41">
        <v>0</v>
      </c>
      <c r="Z129" s="41">
        <v>0</v>
      </c>
      <c r="AA129" s="41">
        <v>0</v>
      </c>
      <c r="AB129" s="41">
        <v>0</v>
      </c>
      <c r="AC129" s="41">
        <v>0</v>
      </c>
      <c r="AD129" s="41">
        <v>0</v>
      </c>
      <c r="AE129" s="41">
        <v>0</v>
      </c>
      <c r="AF129" s="41">
        <v>0</v>
      </c>
      <c r="AG129" s="41">
        <v>0</v>
      </c>
      <c r="AH129" s="41">
        <v>0.88134540440401099</v>
      </c>
      <c r="AI129" s="41">
        <v>2.0412387733987876</v>
      </c>
      <c r="AJ129" s="41">
        <v>0</v>
      </c>
      <c r="AK129" s="41">
        <v>1.390208453963246</v>
      </c>
      <c r="AL129" s="41">
        <v>4.3127926317660448</v>
      </c>
      <c r="AM129" s="41">
        <v>1.1271688415552985</v>
      </c>
      <c r="AN129" s="41">
        <v>0.14385749366114714</v>
      </c>
      <c r="AO129" s="41">
        <v>0</v>
      </c>
      <c r="AP129" s="41">
        <v>0</v>
      </c>
      <c r="AQ129" s="41">
        <v>1.2710263352164457</v>
      </c>
      <c r="AR129" s="41">
        <v>0.88134540440401099</v>
      </c>
      <c r="AS129" s="74">
        <v>1.4421432605936684</v>
      </c>
      <c r="AT129" s="41">
        <v>1.1271688415552985</v>
      </c>
      <c r="AU129" s="41">
        <v>0.17028442454999915</v>
      </c>
      <c r="AV129" s="41">
        <v>0</v>
      </c>
      <c r="AW129" s="41">
        <v>0</v>
      </c>
      <c r="AX129" s="41">
        <v>1.2974532661052978</v>
      </c>
      <c r="AY129" s="41">
        <v>2.0412387733987876</v>
      </c>
      <c r="AZ129" s="82">
        <v>0.63562052759999199</v>
      </c>
      <c r="BA129" s="41">
        <v>1.1271688415552985</v>
      </c>
      <c r="BB129" s="41">
        <v>0.31414191821114623</v>
      </c>
      <c r="BC129" s="41">
        <v>0</v>
      </c>
      <c r="BD129" s="41">
        <v>0</v>
      </c>
      <c r="BE129" s="41">
        <v>1.441310759766445</v>
      </c>
      <c r="BF129" s="41">
        <v>2.9225841778027983</v>
      </c>
      <c r="BG129" s="41">
        <v>88.623408029781501</v>
      </c>
      <c r="BH129" s="82">
        <v>0.49316312964166659</v>
      </c>
      <c r="BI129" s="41">
        <v>29.944244731680254</v>
      </c>
      <c r="BJ129" s="41">
        <v>69.352325525293153</v>
      </c>
      <c r="BK129" s="41">
        <v>0</v>
      </c>
      <c r="BL129" s="41">
        <v>47.233175512700079</v>
      </c>
      <c r="BM129" s="41">
        <v>146.5297457696735</v>
      </c>
      <c r="BN129" s="41">
        <v>1.1271688415552985</v>
      </c>
      <c r="BO129" s="41">
        <v>0</v>
      </c>
      <c r="BP129" s="41">
        <v>0.31414191821114623</v>
      </c>
      <c r="BQ129" s="41">
        <v>0</v>
      </c>
      <c r="BR129" s="41">
        <v>0</v>
      </c>
      <c r="BS129" s="41">
        <v>0</v>
      </c>
      <c r="BT129" s="41">
        <v>0</v>
      </c>
      <c r="BU129" s="41">
        <v>0</v>
      </c>
      <c r="BV129" s="41">
        <v>0</v>
      </c>
      <c r="BW129" s="41">
        <v>0</v>
      </c>
      <c r="BX129" s="41">
        <v>3.6333014833588733</v>
      </c>
      <c r="BY129" s="41">
        <v>0.67949114840717117</v>
      </c>
      <c r="BZ129" s="41">
        <v>0</v>
      </c>
      <c r="CA129" s="41">
        <v>0</v>
      </c>
      <c r="CB129" s="41">
        <v>1.441310759766445</v>
      </c>
      <c r="CC129" s="41">
        <v>4.3127926317660448</v>
      </c>
      <c r="CD129" s="82">
        <v>0.33419431046844533</v>
      </c>
      <c r="CE129" s="41">
        <v>135.85658354248162</v>
      </c>
      <c r="CF129" s="41">
        <v>2.0574562552647568E-2</v>
      </c>
      <c r="CG129" s="41">
        <v>0</v>
      </c>
      <c r="CH129" s="41">
        <v>2.0574562552647568E-2</v>
      </c>
      <c r="CI129" s="41">
        <v>1.0287183927526684E-3</v>
      </c>
      <c r="CJ129" s="41">
        <v>0</v>
      </c>
      <c r="CK129" s="41">
        <v>1.0287183927526684E-3</v>
      </c>
      <c r="CL129" s="41"/>
      <c r="CM129" s="41">
        <v>0</v>
      </c>
      <c r="CN129" s="41"/>
      <c r="CO129" s="41">
        <v>0</v>
      </c>
      <c r="CP129" s="41">
        <v>0</v>
      </c>
      <c r="CQ129" s="41">
        <v>0</v>
      </c>
      <c r="CR129" s="41">
        <v>0</v>
      </c>
      <c r="CS129" s="41">
        <v>0</v>
      </c>
      <c r="CT129" s="41">
        <v>0</v>
      </c>
      <c r="CU129" s="41">
        <v>0</v>
      </c>
      <c r="CV129" s="41">
        <v>9999</v>
      </c>
      <c r="CW129" s="74">
        <v>9999</v>
      </c>
    </row>
    <row r="130" spans="1:101" s="21" customFormat="1">
      <c r="A130" s="21" t="s">
        <v>632</v>
      </c>
      <c r="C130" s="41">
        <v>20</v>
      </c>
      <c r="D130" s="41">
        <v>1.846301043296003</v>
      </c>
      <c r="E130" s="41">
        <v>0</v>
      </c>
      <c r="F130" s="41">
        <v>3.0810808410487938</v>
      </c>
      <c r="G130" s="41">
        <v>0</v>
      </c>
      <c r="H130" s="41">
        <v>0</v>
      </c>
      <c r="I130" s="41"/>
      <c r="J130" s="41"/>
      <c r="K130" s="41"/>
      <c r="L130" s="41">
        <v>1.9865485035623203</v>
      </c>
      <c r="M130" s="41">
        <v>1.8294418847837217E-4</v>
      </c>
      <c r="N130" s="41">
        <v>1.8162377936608177E-4</v>
      </c>
      <c r="O130" s="41">
        <v>0</v>
      </c>
      <c r="P130" s="41">
        <v>0</v>
      </c>
      <c r="Q130" s="41">
        <v>0</v>
      </c>
      <c r="R130" s="41">
        <v>0.61440867833023749</v>
      </c>
      <c r="S130" s="41">
        <v>1.4198050045887343</v>
      </c>
      <c r="T130" s="41">
        <v>0</v>
      </c>
      <c r="U130" s="41">
        <v>1.2607506786839009</v>
      </c>
      <c r="V130" s="41">
        <v>0.18486485046292764</v>
      </c>
      <c r="W130" s="41">
        <v>0.43135131774683111</v>
      </c>
      <c r="X130" s="41">
        <v>0</v>
      </c>
      <c r="Y130" s="41">
        <v>0</v>
      </c>
      <c r="Z130" s="41">
        <v>0</v>
      </c>
      <c r="AA130" s="41">
        <v>0</v>
      </c>
      <c r="AB130" s="41">
        <v>0</v>
      </c>
      <c r="AC130" s="41">
        <v>0</v>
      </c>
      <c r="AD130" s="41">
        <v>0</v>
      </c>
      <c r="AE130" s="41">
        <v>0</v>
      </c>
      <c r="AF130" s="41">
        <v>0</v>
      </c>
      <c r="AG130" s="41">
        <v>0</v>
      </c>
      <c r="AH130" s="41">
        <v>0.79927352879316516</v>
      </c>
      <c r="AI130" s="41">
        <v>1.8511563223355654</v>
      </c>
      <c r="AJ130" s="41">
        <v>0</v>
      </c>
      <c r="AK130" s="41">
        <v>1.2607506786839009</v>
      </c>
      <c r="AL130" s="41">
        <v>3.911180529812631</v>
      </c>
      <c r="AM130" s="41">
        <v>1.0640261721470035</v>
      </c>
      <c r="AN130" s="41">
        <v>6.4643051832745227E-2</v>
      </c>
      <c r="AO130" s="41">
        <v>0</v>
      </c>
      <c r="AP130" s="41">
        <v>0</v>
      </c>
      <c r="AQ130" s="41">
        <v>1.1286692239797487</v>
      </c>
      <c r="AR130" s="41">
        <v>0.79927352879316516</v>
      </c>
      <c r="AS130" s="74">
        <v>1.4121188595898364</v>
      </c>
      <c r="AT130" s="41">
        <v>1.0640261721470035</v>
      </c>
      <c r="AU130" s="41">
        <v>7.6518119441335214E-2</v>
      </c>
      <c r="AV130" s="41">
        <v>0</v>
      </c>
      <c r="AW130" s="41">
        <v>0</v>
      </c>
      <c r="AX130" s="41">
        <v>1.1405442915883386</v>
      </c>
      <c r="AY130" s="41">
        <v>1.8511563223355654</v>
      </c>
      <c r="AZ130" s="82">
        <v>0.61612532546648335</v>
      </c>
      <c r="BA130" s="41">
        <v>1.0640261721470035</v>
      </c>
      <c r="BB130" s="41">
        <v>0.14116117127408045</v>
      </c>
      <c r="BC130" s="41">
        <v>0</v>
      </c>
      <c r="BD130" s="41">
        <v>0</v>
      </c>
      <c r="BE130" s="41">
        <v>1.2051873434210838</v>
      </c>
      <c r="BF130" s="41">
        <v>2.6504298511287305</v>
      </c>
      <c r="BG130" s="41">
        <v>92.94330401569313</v>
      </c>
      <c r="BH130" s="82">
        <v>0.4547139185396038</v>
      </c>
      <c r="BI130" s="41">
        <v>29.605088994544058</v>
      </c>
      <c r="BJ130" s="41">
        <v>68.566824361500039</v>
      </c>
      <c r="BK130" s="41">
        <v>0</v>
      </c>
      <c r="BL130" s="41">
        <v>46.698201176167707</v>
      </c>
      <c r="BM130" s="41">
        <v>144.8701145322118</v>
      </c>
      <c r="BN130" s="41">
        <v>1.0640261721470035</v>
      </c>
      <c r="BO130" s="41">
        <v>0</v>
      </c>
      <c r="BP130" s="41">
        <v>0.14116117127408045</v>
      </c>
      <c r="BQ130" s="41">
        <v>0</v>
      </c>
      <c r="BR130" s="41">
        <v>0</v>
      </c>
      <c r="BS130" s="41">
        <v>0</v>
      </c>
      <c r="BT130" s="41">
        <v>0</v>
      </c>
      <c r="BU130" s="41">
        <v>0</v>
      </c>
      <c r="BV130" s="41">
        <v>0</v>
      </c>
      <c r="BW130" s="41">
        <v>0</v>
      </c>
      <c r="BX130" s="41">
        <v>3.2949643616028723</v>
      </c>
      <c r="BY130" s="41">
        <v>0.61621616820975877</v>
      </c>
      <c r="BZ130" s="41">
        <v>0</v>
      </c>
      <c r="CA130" s="41">
        <v>0</v>
      </c>
      <c r="CB130" s="41">
        <v>1.2051873434210838</v>
      </c>
      <c r="CC130" s="41">
        <v>3.911180529812631</v>
      </c>
      <c r="CD130" s="82">
        <v>0.30813902202535753</v>
      </c>
      <c r="CE130" s="41">
        <v>139.6415051918608</v>
      </c>
      <c r="CF130" s="41">
        <v>1.8872256637991278E-2</v>
      </c>
      <c r="CG130" s="41">
        <v>0</v>
      </c>
      <c r="CH130" s="41">
        <v>1.8872256637991278E-2</v>
      </c>
      <c r="CI130" s="41">
        <v>9.436105391921021E-4</v>
      </c>
      <c r="CJ130" s="41">
        <v>0</v>
      </c>
      <c r="CK130" s="41">
        <v>9.436105391921021E-4</v>
      </c>
      <c r="CL130" s="41"/>
      <c r="CM130" s="41">
        <v>0</v>
      </c>
      <c r="CN130" s="41"/>
      <c r="CO130" s="41">
        <v>0</v>
      </c>
      <c r="CP130" s="41">
        <v>0</v>
      </c>
      <c r="CQ130" s="41">
        <v>0</v>
      </c>
      <c r="CR130" s="41">
        <v>0</v>
      </c>
      <c r="CS130" s="41">
        <v>0</v>
      </c>
      <c r="CT130" s="41">
        <v>0</v>
      </c>
      <c r="CU130" s="41">
        <v>0</v>
      </c>
      <c r="CV130" s="41">
        <v>9999</v>
      </c>
      <c r="CW130" s="74">
        <v>9999</v>
      </c>
    </row>
    <row r="131" spans="1:101" s="21" customFormat="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82"/>
      <c r="AT131" s="41"/>
      <c r="AU131" s="41"/>
      <c r="AV131" s="41"/>
      <c r="AW131" s="41"/>
      <c r="AX131" s="41"/>
      <c r="AY131" s="41"/>
      <c r="AZ131" s="82"/>
      <c r="BA131" s="41"/>
      <c r="BB131" s="41"/>
      <c r="BC131" s="41"/>
      <c r="BD131" s="41"/>
      <c r="BE131" s="41"/>
      <c r="BF131" s="41"/>
      <c r="BG131" s="41"/>
      <c r="BH131" s="82"/>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82"/>
      <c r="CE131" s="41"/>
      <c r="CF131" s="41"/>
      <c r="CG131" s="41"/>
      <c r="CH131" s="41"/>
      <c r="CI131" s="41"/>
      <c r="CJ131" s="41"/>
      <c r="CK131" s="41"/>
      <c r="CL131" s="41"/>
      <c r="CM131" s="41"/>
      <c r="CN131" s="41"/>
      <c r="CO131" s="41"/>
      <c r="CP131" s="41"/>
      <c r="CQ131" s="41"/>
      <c r="CR131" s="41"/>
      <c r="CS131" s="41"/>
      <c r="CT131" s="41"/>
      <c r="CU131" s="41"/>
      <c r="CV131" s="41"/>
      <c r="CW131" s="82"/>
    </row>
    <row r="132" spans="1:101" s="21" customFormat="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82"/>
      <c r="AT132" s="41"/>
      <c r="AU132" s="41"/>
      <c r="AV132" s="41"/>
      <c r="AW132" s="41"/>
      <c r="AX132" s="41"/>
      <c r="AY132" s="41"/>
      <c r="AZ132" s="82"/>
      <c r="BA132" s="41"/>
      <c r="BB132" s="41"/>
      <c r="BC132" s="41"/>
      <c r="BD132" s="41"/>
      <c r="BE132" s="41"/>
      <c r="BF132" s="41"/>
      <c r="BG132" s="41"/>
      <c r="BH132" s="82"/>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82"/>
      <c r="CE132" s="41"/>
      <c r="CF132" s="41"/>
      <c r="CG132" s="41"/>
      <c r="CH132" s="41"/>
      <c r="CI132" s="41"/>
      <c r="CJ132" s="41"/>
      <c r="CK132" s="41"/>
      <c r="CL132" s="41"/>
      <c r="CM132" s="41"/>
      <c r="CN132" s="41"/>
      <c r="CO132" s="41"/>
      <c r="CP132" s="41"/>
      <c r="CQ132" s="41"/>
      <c r="CR132" s="41"/>
      <c r="CS132" s="41"/>
      <c r="CT132" s="41"/>
      <c r="CU132" s="41"/>
      <c r="CV132" s="41"/>
      <c r="CW132" s="82"/>
    </row>
    <row r="133" spans="1:101" s="21" customFormat="1" ht="13.5" thickBot="1">
      <c r="A133" s="52" t="s">
        <v>227</v>
      </c>
      <c r="B133" s="54"/>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82"/>
      <c r="AT133" s="41"/>
      <c r="AU133" s="41"/>
      <c r="AV133" s="41"/>
      <c r="AW133" s="41"/>
      <c r="AX133" s="41"/>
      <c r="AY133" s="41"/>
      <c r="AZ133" s="82"/>
      <c r="BA133" s="41"/>
      <c r="BB133" s="41"/>
      <c r="BC133" s="41"/>
      <c r="BD133" s="41"/>
      <c r="BE133" s="41"/>
      <c r="BF133" s="41"/>
      <c r="BG133" s="41"/>
      <c r="BH133" s="82"/>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82"/>
      <c r="CE133" s="41"/>
      <c r="CF133" s="41"/>
      <c r="CG133" s="41"/>
      <c r="CH133" s="41"/>
      <c r="CI133" s="41"/>
      <c r="CJ133" s="41"/>
      <c r="CK133" s="41"/>
      <c r="CL133" s="41"/>
      <c r="CM133" s="41"/>
      <c r="CN133" s="41"/>
      <c r="CO133" s="41"/>
      <c r="CP133" s="41"/>
      <c r="CQ133" s="41"/>
      <c r="CR133" s="41"/>
      <c r="CS133" s="41"/>
      <c r="CT133" s="41"/>
      <c r="CU133" s="41"/>
      <c r="CV133" s="41"/>
      <c r="CW133" s="82"/>
    </row>
    <row r="134" spans="1:101" s="21" customFormat="1" ht="13.5" thickBot="1">
      <c r="A134" s="75" t="s">
        <v>228</v>
      </c>
      <c r="B134" s="76"/>
      <c r="C134" s="77"/>
      <c r="D134" s="77"/>
      <c r="E134" s="77"/>
      <c r="F134" s="77"/>
      <c r="G134" s="77"/>
      <c r="H134" s="77"/>
      <c r="I134" s="77"/>
      <c r="J134" s="77"/>
      <c r="K134" s="77"/>
      <c r="L134" s="78"/>
      <c r="M134" s="79"/>
      <c r="N134" s="80" t="s">
        <v>367</v>
      </c>
      <c r="O134" s="77"/>
      <c r="P134" s="77"/>
      <c r="Q134" s="77"/>
      <c r="R134" s="77"/>
      <c r="S134" s="77"/>
      <c r="T134" s="77"/>
      <c r="U134" s="77"/>
      <c r="V134" s="77"/>
      <c r="W134" s="77"/>
      <c r="X134" s="77"/>
      <c r="Y134" s="78"/>
      <c r="Z134" s="79"/>
      <c r="AA134" s="80" t="s">
        <v>368</v>
      </c>
      <c r="AB134" s="77"/>
      <c r="AC134" s="77"/>
      <c r="AD134" s="77"/>
      <c r="AE134" s="77"/>
      <c r="AF134" s="77"/>
      <c r="AG134" s="77"/>
      <c r="AH134" s="77"/>
      <c r="AI134" s="77"/>
      <c r="AJ134" s="77"/>
      <c r="AK134" s="77"/>
      <c r="AL134" s="78"/>
      <c r="AM134" s="41"/>
      <c r="AN134" s="41"/>
      <c r="AO134" s="41"/>
      <c r="AP134" s="41"/>
      <c r="AQ134" s="41"/>
      <c r="AR134" s="41"/>
      <c r="AS134" s="82"/>
      <c r="AT134" s="41"/>
      <c r="AU134" s="41"/>
      <c r="AV134" s="41"/>
      <c r="AW134" s="41"/>
      <c r="AX134" s="41"/>
      <c r="AY134" s="41"/>
      <c r="AZ134" s="82"/>
      <c r="BA134" s="41"/>
      <c r="BB134" s="41"/>
      <c r="BC134" s="41"/>
      <c r="BD134" s="41"/>
      <c r="BE134" s="41"/>
      <c r="BF134" s="41"/>
      <c r="BG134" s="41"/>
      <c r="BH134" s="82"/>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82"/>
      <c r="CE134" s="41"/>
      <c r="CF134" s="41"/>
      <c r="CG134" s="41"/>
      <c r="CH134" s="41"/>
      <c r="CI134" s="41"/>
      <c r="CJ134" s="41"/>
      <c r="CK134" s="41"/>
      <c r="CL134" s="41"/>
      <c r="CM134" s="41"/>
      <c r="CN134" s="41"/>
      <c r="CO134" s="41"/>
      <c r="CP134" s="41"/>
      <c r="CQ134" s="41"/>
      <c r="CR134" s="41"/>
      <c r="CS134" s="41"/>
      <c r="CT134" s="41"/>
      <c r="CU134" s="41"/>
      <c r="CV134" s="41"/>
      <c r="CW134" s="82"/>
    </row>
    <row r="135" spans="1:101" s="21" customFormat="1" ht="102">
      <c r="A135" s="70"/>
      <c r="B135" s="71" t="s">
        <v>229</v>
      </c>
      <c r="C135" s="72" t="s">
        <v>230</v>
      </c>
      <c r="D135" s="72" t="s">
        <v>231</v>
      </c>
      <c r="E135" s="72" t="s">
        <v>232</v>
      </c>
      <c r="F135" s="72" t="s">
        <v>233</v>
      </c>
      <c r="G135" s="72" t="s">
        <v>234</v>
      </c>
      <c r="H135" s="72" t="s">
        <v>235</v>
      </c>
      <c r="I135" s="72" t="s">
        <v>236</v>
      </c>
      <c r="J135" s="72" t="s">
        <v>237</v>
      </c>
      <c r="K135" s="72" t="s">
        <v>48</v>
      </c>
      <c r="L135" s="72" t="s">
        <v>210</v>
      </c>
      <c r="M135" s="72" t="s">
        <v>238</v>
      </c>
      <c r="N135" s="72" t="s">
        <v>239</v>
      </c>
      <c r="O135" s="72" t="s">
        <v>240</v>
      </c>
      <c r="P135" s="72" t="s">
        <v>241</v>
      </c>
      <c r="Q135" s="72" t="s">
        <v>242</v>
      </c>
      <c r="R135" s="72" t="s">
        <v>243</v>
      </c>
      <c r="S135" s="72" t="s">
        <v>244</v>
      </c>
      <c r="T135" s="72" t="s">
        <v>245</v>
      </c>
      <c r="U135" s="72" t="s">
        <v>246</v>
      </c>
      <c r="V135" s="72" t="s">
        <v>247</v>
      </c>
      <c r="W135" s="72" t="s">
        <v>248</v>
      </c>
      <c r="X135" s="72" t="s">
        <v>249</v>
      </c>
      <c r="Y135" s="72" t="s">
        <v>250</v>
      </c>
      <c r="Z135" s="72"/>
      <c r="AA135" s="72" t="s">
        <v>239</v>
      </c>
      <c r="AB135" s="72" t="s">
        <v>240</v>
      </c>
      <c r="AC135" s="72" t="s">
        <v>241</v>
      </c>
      <c r="AD135" s="72" t="s">
        <v>242</v>
      </c>
      <c r="AE135" s="72" t="s">
        <v>243</v>
      </c>
      <c r="AF135" s="72" t="s">
        <v>244</v>
      </c>
      <c r="AG135" s="72" t="s">
        <v>245</v>
      </c>
      <c r="AH135" s="72" t="s">
        <v>246</v>
      </c>
      <c r="AI135" s="72" t="s">
        <v>247</v>
      </c>
      <c r="AJ135" s="72" t="s">
        <v>248</v>
      </c>
      <c r="AK135" s="72" t="s">
        <v>249</v>
      </c>
      <c r="AL135" s="72" t="s">
        <v>250</v>
      </c>
      <c r="AM135" s="41"/>
      <c r="AN135" s="41"/>
      <c r="AO135" s="41"/>
      <c r="AP135" s="41"/>
      <c r="AQ135" s="41"/>
      <c r="AR135" s="41"/>
      <c r="AS135" s="82"/>
      <c r="AT135" s="41"/>
      <c r="AU135" s="41"/>
      <c r="AV135" s="41"/>
      <c r="AW135" s="41"/>
      <c r="AX135" s="41"/>
      <c r="AY135" s="41"/>
      <c r="AZ135" s="82"/>
      <c r="BA135" s="41"/>
      <c r="BB135" s="41"/>
      <c r="BC135" s="41"/>
      <c r="BD135" s="41"/>
      <c r="BE135" s="41"/>
      <c r="BF135" s="41"/>
      <c r="BG135" s="41"/>
      <c r="BH135" s="82"/>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82"/>
      <c r="CE135" s="41"/>
      <c r="CF135" s="41"/>
      <c r="CG135" s="41"/>
      <c r="CH135" s="41"/>
      <c r="CI135" s="41"/>
      <c r="CJ135" s="41"/>
      <c r="CK135" s="41"/>
      <c r="CL135" s="41"/>
      <c r="CM135" s="41"/>
      <c r="CN135" s="41"/>
      <c r="CO135" s="41"/>
      <c r="CP135" s="41"/>
      <c r="CQ135" s="41"/>
      <c r="CR135" s="41"/>
      <c r="CS135" s="41"/>
      <c r="CT135" s="41"/>
      <c r="CU135" s="41"/>
      <c r="CV135" s="41"/>
      <c r="CW135" s="82"/>
    </row>
    <row r="136" spans="1:101" s="21" customFormat="1">
      <c r="B136" s="42" t="s">
        <v>251</v>
      </c>
      <c r="C136" s="123">
        <v>4.6010119608641737</v>
      </c>
      <c r="D136" s="123">
        <v>2.294780020721392</v>
      </c>
      <c r="E136" s="123">
        <v>0</v>
      </c>
      <c r="F136" s="123">
        <v>2.294780020721392</v>
      </c>
      <c r="G136" s="123">
        <v>2.4540798427805819</v>
      </c>
      <c r="H136" s="123">
        <v>3.06202051365088</v>
      </c>
      <c r="I136" s="123">
        <v>4369.0981793804622</v>
      </c>
      <c r="J136" s="123">
        <v>13.556719265034017</v>
      </c>
      <c r="K136" s="123">
        <v>28.573745151872036</v>
      </c>
      <c r="L136" s="74">
        <v>1.2804775561248793</v>
      </c>
      <c r="M136" s="41">
        <v>4.371002725727844E-2</v>
      </c>
      <c r="N136" s="46">
        <v>0.28850707161287042</v>
      </c>
      <c r="O136" s="46">
        <v>0.25941465730866264</v>
      </c>
      <c r="P136" s="46">
        <v>0.29851958142560969</v>
      </c>
      <c r="Q136" s="46">
        <v>0.27771902393253434</v>
      </c>
      <c r="R136" s="46">
        <v>0.28353467526448906</v>
      </c>
      <c r="S136" s="46">
        <v>0.28066094771102268</v>
      </c>
      <c r="T136" s="46">
        <v>0.2666326912560657</v>
      </c>
      <c r="U136" s="46">
        <v>0.277821139225567</v>
      </c>
      <c r="V136" s="46">
        <v>0.25957374987941212</v>
      </c>
      <c r="W136" s="46">
        <v>0.29596339899711915</v>
      </c>
      <c r="X136" s="46">
        <v>0.26191151685214359</v>
      </c>
      <c r="Y136" s="46">
        <v>0.28515317426359327</v>
      </c>
      <c r="Z136" s="46"/>
      <c r="AA136" s="46">
        <v>0.12248846972617194</v>
      </c>
      <c r="AB136" s="46">
        <v>0.10523849808962334</v>
      </c>
      <c r="AC136" s="46">
        <v>0.10094587604350344</v>
      </c>
      <c r="AD136" s="46">
        <v>0.10540432410757489</v>
      </c>
      <c r="AE136" s="46">
        <v>0.1034157742523273</v>
      </c>
      <c r="AF136" s="46">
        <v>9.0744474053719812E-2</v>
      </c>
      <c r="AG136" s="46">
        <v>0.10654554760119837</v>
      </c>
      <c r="AH136" s="46">
        <v>8.737812610733682E-2</v>
      </c>
      <c r="AI136" s="46">
        <v>0.10757195123401446</v>
      </c>
      <c r="AJ136" s="46">
        <v>9.6616392645542559E-2</v>
      </c>
      <c r="AK136" s="46">
        <v>0.11591981752617612</v>
      </c>
      <c r="AL136" s="46">
        <v>0.12333108174789502</v>
      </c>
      <c r="AM136" s="41"/>
      <c r="AN136" s="41"/>
      <c r="AO136" s="41"/>
      <c r="AP136" s="41"/>
      <c r="AQ136" s="41"/>
      <c r="AR136" s="41"/>
      <c r="AS136" s="82"/>
      <c r="AT136" s="41"/>
      <c r="AU136" s="41"/>
      <c r="AV136" s="41"/>
      <c r="AW136" s="41"/>
      <c r="AX136" s="41"/>
      <c r="AY136" s="41"/>
      <c r="AZ136" s="82"/>
      <c r="BA136" s="41"/>
      <c r="BB136" s="41"/>
      <c r="BC136" s="41"/>
      <c r="BD136" s="41"/>
      <c r="BE136" s="41"/>
      <c r="BF136" s="41"/>
      <c r="BG136" s="41"/>
      <c r="BH136" s="82"/>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82"/>
      <c r="CE136" s="41"/>
      <c r="CF136" s="41"/>
      <c r="CG136" s="41"/>
      <c r="CH136" s="41"/>
      <c r="CI136" s="41"/>
      <c r="CJ136" s="41"/>
      <c r="CK136" s="41"/>
      <c r="CL136" s="41"/>
      <c r="CM136" s="41"/>
      <c r="CN136" s="41"/>
      <c r="CO136" s="41"/>
      <c r="CP136" s="41"/>
      <c r="CQ136" s="41"/>
      <c r="CR136" s="41"/>
      <c r="CS136" s="41"/>
      <c r="CT136" s="41"/>
      <c r="CU136" s="41"/>
      <c r="CV136" s="41"/>
      <c r="CW136" s="82"/>
    </row>
    <row r="137" spans="1:101" s="21" customFormat="1">
      <c r="B137" s="42" t="s">
        <v>252</v>
      </c>
      <c r="C137" s="123">
        <v>3.5601774156403079</v>
      </c>
      <c r="D137" s="123">
        <v>1.7730397529459534</v>
      </c>
      <c r="E137" s="123">
        <v>0.3546079505891907</v>
      </c>
      <c r="F137" s="123">
        <v>2.127647703535144</v>
      </c>
      <c r="G137" s="123">
        <v>2.2507291817586519</v>
      </c>
      <c r="H137" s="123">
        <v>2.3693344793825921</v>
      </c>
      <c r="I137" s="123">
        <v>5235.1868199286719</v>
      </c>
      <c r="J137" s="123">
        <v>20.850028329825101</v>
      </c>
      <c r="K137" s="123">
        <v>35.844910715456209</v>
      </c>
      <c r="L137" s="74">
        <v>1.0526963877241178</v>
      </c>
      <c r="M137" s="41">
        <v>3.3822005507057377E-2</v>
      </c>
      <c r="N137" s="46">
        <v>0.37420874266704784</v>
      </c>
      <c r="O137" s="46">
        <v>0.33647436160988431</v>
      </c>
      <c r="P137" s="46">
        <v>0.38719549091907751</v>
      </c>
      <c r="Q137" s="46">
        <v>0.36021608128886262</v>
      </c>
      <c r="R137" s="46">
        <v>0.36775928485941811</v>
      </c>
      <c r="S137" s="46">
        <v>0.36403191010725511</v>
      </c>
      <c r="T137" s="46">
        <v>0.3458365286891375</v>
      </c>
      <c r="U137" s="46">
        <v>0.36034853015813717</v>
      </c>
      <c r="V137" s="46">
        <v>0.33668071298468766</v>
      </c>
      <c r="W137" s="46">
        <v>0.3838799887816583</v>
      </c>
      <c r="X137" s="46">
        <v>0.33971291886658805</v>
      </c>
      <c r="Y137" s="46">
        <v>0.36985856260701999</v>
      </c>
      <c r="Z137" s="46"/>
      <c r="AA137" s="46">
        <v>0.15887394368255334</v>
      </c>
      <c r="AB137" s="46">
        <v>0.13649982938071475</v>
      </c>
      <c r="AC137" s="46">
        <v>0.13093207435258558</v>
      </c>
      <c r="AD137" s="46">
        <v>0.13671491438827535</v>
      </c>
      <c r="AE137" s="46">
        <v>0.13413566134985608</v>
      </c>
      <c r="AF137" s="46">
        <v>0.11770032307974175</v>
      </c>
      <c r="AG137" s="46">
        <v>0.13819514087375981</v>
      </c>
      <c r="AH137" s="46">
        <v>0.11333399394488397</v>
      </c>
      <c r="AI137" s="46">
        <v>0.13952644000191564</v>
      </c>
      <c r="AJ137" s="46">
        <v>0.12531650822558699</v>
      </c>
      <c r="AK137" s="46">
        <v>0.15035405865153451</v>
      </c>
      <c r="AL137" s="46">
        <v>0.15996685549037284</v>
      </c>
      <c r="AM137" s="41"/>
      <c r="AN137" s="41"/>
      <c r="AO137" s="41"/>
      <c r="AP137" s="41"/>
      <c r="AQ137" s="41"/>
      <c r="AR137" s="41"/>
      <c r="AS137" s="82"/>
      <c r="AT137" s="41"/>
      <c r="AU137" s="41"/>
      <c r="AV137" s="41"/>
      <c r="AW137" s="41"/>
      <c r="AX137" s="41"/>
      <c r="AY137" s="41"/>
      <c r="AZ137" s="82"/>
      <c r="BA137" s="41"/>
      <c r="BB137" s="41"/>
      <c r="BC137" s="41"/>
      <c r="BD137" s="41"/>
      <c r="BE137" s="41"/>
      <c r="BF137" s="41"/>
      <c r="BG137" s="41"/>
      <c r="BH137" s="82"/>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82"/>
      <c r="CE137" s="41"/>
      <c r="CF137" s="41"/>
      <c r="CG137" s="41"/>
      <c r="CH137" s="41"/>
      <c r="CI137" s="41"/>
      <c r="CJ137" s="41"/>
      <c r="CK137" s="41"/>
      <c r="CL137" s="41"/>
      <c r="CM137" s="41"/>
      <c r="CN137" s="41"/>
      <c r="CO137" s="41"/>
      <c r="CP137" s="41"/>
      <c r="CQ137" s="41"/>
      <c r="CR137" s="41"/>
      <c r="CS137" s="41"/>
      <c r="CT137" s="41"/>
      <c r="CU137" s="41"/>
      <c r="CV137" s="41"/>
      <c r="CW137" s="82"/>
    </row>
    <row r="138" spans="1:101" s="21" customFormat="1">
      <c r="B138" s="42" t="s">
        <v>253</v>
      </c>
      <c r="C138" s="81"/>
      <c r="D138" s="81"/>
      <c r="E138" s="81"/>
      <c r="F138" s="81"/>
      <c r="G138" s="81"/>
      <c r="H138" s="81"/>
      <c r="I138" s="81"/>
      <c r="J138" s="81"/>
      <c r="K138" s="81"/>
      <c r="L138" s="82"/>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41"/>
      <c r="AN138" s="41"/>
      <c r="AO138" s="41"/>
      <c r="AP138" s="41"/>
      <c r="AQ138" s="41"/>
      <c r="AR138" s="41"/>
      <c r="AS138" s="82"/>
      <c r="AT138" s="41"/>
      <c r="AU138" s="41"/>
      <c r="AV138" s="41"/>
      <c r="AW138" s="41"/>
      <c r="AX138" s="41"/>
      <c r="AY138" s="41"/>
      <c r="AZ138" s="82"/>
      <c r="BA138" s="41"/>
      <c r="BB138" s="41"/>
      <c r="BC138" s="41"/>
      <c r="BD138" s="41"/>
      <c r="BE138" s="41"/>
      <c r="BF138" s="41"/>
      <c r="BG138" s="41"/>
      <c r="BH138" s="82"/>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82"/>
      <c r="CE138" s="41"/>
      <c r="CF138" s="41"/>
      <c r="CG138" s="41"/>
      <c r="CH138" s="41"/>
      <c r="CI138" s="41"/>
      <c r="CJ138" s="41"/>
      <c r="CK138" s="41"/>
      <c r="CL138" s="41"/>
      <c r="CM138" s="41"/>
      <c r="CN138" s="41"/>
      <c r="CO138" s="41"/>
      <c r="CP138" s="41"/>
      <c r="CQ138" s="41"/>
      <c r="CR138" s="41"/>
      <c r="CS138" s="41"/>
      <c r="CT138" s="41"/>
      <c r="CU138" s="41"/>
      <c r="CV138" s="41"/>
      <c r="CW138" s="82"/>
    </row>
    <row r="139" spans="1:101" s="21" customFormat="1">
      <c r="B139" s="21" t="s">
        <v>50</v>
      </c>
      <c r="C139" s="83">
        <v>0</v>
      </c>
      <c r="D139" s="83">
        <v>0</v>
      </c>
      <c r="E139" s="83">
        <v>0</v>
      </c>
      <c r="F139" s="83">
        <v>0</v>
      </c>
      <c r="G139" s="83">
        <v>0</v>
      </c>
      <c r="H139" s="83">
        <v>0</v>
      </c>
      <c r="I139" s="83">
        <v>0</v>
      </c>
      <c r="J139" s="83">
        <v>0</v>
      </c>
      <c r="K139" s="83">
        <v>0</v>
      </c>
      <c r="L139" s="82">
        <v>0</v>
      </c>
      <c r="M139" s="83">
        <v>0</v>
      </c>
      <c r="N139" s="83">
        <v>0</v>
      </c>
      <c r="O139" s="83">
        <v>0</v>
      </c>
      <c r="P139" s="83">
        <v>0</v>
      </c>
      <c r="Q139" s="83">
        <v>0</v>
      </c>
      <c r="R139" s="83">
        <v>0</v>
      </c>
      <c r="S139" s="83">
        <v>0</v>
      </c>
      <c r="T139" s="83">
        <v>0</v>
      </c>
      <c r="U139" s="83">
        <v>0</v>
      </c>
      <c r="V139" s="83">
        <v>0</v>
      </c>
      <c r="W139" s="83">
        <v>0</v>
      </c>
      <c r="X139" s="83">
        <v>0</v>
      </c>
      <c r="Y139" s="83">
        <v>0</v>
      </c>
      <c r="Z139" s="83"/>
      <c r="AA139" s="83">
        <v>0</v>
      </c>
      <c r="AB139" s="83">
        <v>0</v>
      </c>
      <c r="AC139" s="83">
        <v>0</v>
      </c>
      <c r="AD139" s="83">
        <v>0</v>
      </c>
      <c r="AE139" s="83">
        <v>0</v>
      </c>
      <c r="AF139" s="83">
        <v>0</v>
      </c>
      <c r="AG139" s="83">
        <v>0</v>
      </c>
      <c r="AH139" s="83">
        <v>0</v>
      </c>
      <c r="AI139" s="83">
        <v>0</v>
      </c>
      <c r="AJ139" s="83">
        <v>0</v>
      </c>
      <c r="AK139" s="83">
        <v>0</v>
      </c>
      <c r="AL139" s="83">
        <v>0</v>
      </c>
      <c r="AM139" s="41"/>
      <c r="AN139" s="41"/>
      <c r="AO139" s="41"/>
      <c r="AP139" s="41"/>
      <c r="AQ139" s="41"/>
      <c r="AR139" s="41"/>
      <c r="AS139" s="82"/>
      <c r="AT139" s="41"/>
      <c r="AU139" s="41"/>
      <c r="AV139" s="41"/>
      <c r="AW139" s="41"/>
      <c r="AX139" s="41"/>
      <c r="AY139" s="41"/>
      <c r="AZ139" s="82"/>
      <c r="BA139" s="41"/>
      <c r="BB139" s="41"/>
      <c r="BC139" s="41"/>
      <c r="BD139" s="41"/>
      <c r="BE139" s="41"/>
      <c r="BF139" s="41"/>
      <c r="BG139" s="41"/>
      <c r="BH139" s="82"/>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82"/>
      <c r="CE139" s="41"/>
      <c r="CF139" s="41"/>
      <c r="CG139" s="41"/>
      <c r="CH139" s="41"/>
      <c r="CI139" s="41"/>
      <c r="CJ139" s="41"/>
      <c r="CK139" s="41"/>
      <c r="CL139" s="41"/>
      <c r="CM139" s="41"/>
      <c r="CN139" s="41"/>
      <c r="CO139" s="41"/>
      <c r="CP139" s="41"/>
      <c r="CQ139" s="41"/>
      <c r="CR139" s="41"/>
      <c r="CS139" s="41"/>
      <c r="CT139" s="41"/>
      <c r="CU139" s="41"/>
      <c r="CV139" s="41"/>
      <c r="CW139" s="82"/>
    </row>
    <row r="140" spans="1:101" s="21" customFormat="1">
      <c r="B140" s="21" t="s">
        <v>51</v>
      </c>
      <c r="C140" s="83">
        <v>0</v>
      </c>
      <c r="D140" s="83">
        <v>0</v>
      </c>
      <c r="E140" s="83">
        <v>0</v>
      </c>
      <c r="F140" s="83">
        <v>0</v>
      </c>
      <c r="G140" s="83">
        <v>0</v>
      </c>
      <c r="H140" s="83">
        <v>0</v>
      </c>
      <c r="I140" s="83">
        <v>0</v>
      </c>
      <c r="J140" s="83">
        <v>0</v>
      </c>
      <c r="K140" s="83">
        <v>0</v>
      </c>
      <c r="L140" s="84">
        <v>0</v>
      </c>
      <c r="M140" s="83">
        <v>0</v>
      </c>
      <c r="N140" s="83">
        <v>0</v>
      </c>
      <c r="O140" s="83">
        <v>0</v>
      </c>
      <c r="P140" s="83">
        <v>0</v>
      </c>
      <c r="Q140" s="83">
        <v>0</v>
      </c>
      <c r="R140" s="83">
        <v>0</v>
      </c>
      <c r="S140" s="83">
        <v>0</v>
      </c>
      <c r="T140" s="83">
        <v>0</v>
      </c>
      <c r="U140" s="83">
        <v>0</v>
      </c>
      <c r="V140" s="83">
        <v>0</v>
      </c>
      <c r="W140" s="83">
        <v>0</v>
      </c>
      <c r="X140" s="83">
        <v>0</v>
      </c>
      <c r="Y140" s="83">
        <v>0</v>
      </c>
      <c r="Z140" s="83"/>
      <c r="AA140" s="83">
        <v>0</v>
      </c>
      <c r="AB140" s="83">
        <v>0</v>
      </c>
      <c r="AC140" s="83">
        <v>0</v>
      </c>
      <c r="AD140" s="83">
        <v>0</v>
      </c>
      <c r="AE140" s="83">
        <v>0</v>
      </c>
      <c r="AF140" s="83">
        <v>0</v>
      </c>
      <c r="AG140" s="83">
        <v>0</v>
      </c>
      <c r="AH140" s="83">
        <v>0</v>
      </c>
      <c r="AI140" s="83">
        <v>0</v>
      </c>
      <c r="AJ140" s="83">
        <v>0</v>
      </c>
      <c r="AK140" s="83">
        <v>0</v>
      </c>
      <c r="AL140" s="83">
        <v>0</v>
      </c>
      <c r="AM140" s="41"/>
      <c r="AN140" s="41"/>
      <c r="AO140" s="41"/>
      <c r="AP140" s="41"/>
      <c r="AQ140" s="41"/>
      <c r="AR140" s="41"/>
      <c r="AS140" s="82"/>
      <c r="AT140" s="41"/>
      <c r="AU140" s="41"/>
      <c r="AV140" s="41"/>
      <c r="AW140" s="41"/>
      <c r="AX140" s="41"/>
      <c r="AY140" s="41"/>
      <c r="AZ140" s="82"/>
      <c r="BA140" s="41"/>
      <c r="BB140" s="41"/>
      <c r="BC140" s="41"/>
      <c r="BD140" s="41"/>
      <c r="BE140" s="41"/>
      <c r="BF140" s="41"/>
      <c r="BG140" s="41"/>
      <c r="BH140" s="82"/>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82"/>
      <c r="CE140" s="41"/>
      <c r="CF140" s="41"/>
      <c r="CG140" s="41"/>
      <c r="CH140" s="41"/>
      <c r="CI140" s="41"/>
      <c r="CJ140" s="41"/>
      <c r="CK140" s="41"/>
      <c r="CL140" s="41"/>
      <c r="CM140" s="41"/>
      <c r="CN140" s="41"/>
      <c r="CO140" s="41"/>
      <c r="CP140" s="41"/>
      <c r="CQ140" s="41"/>
      <c r="CR140" s="41"/>
      <c r="CS140" s="41"/>
      <c r="CT140" s="41"/>
      <c r="CU140" s="41"/>
      <c r="CV140" s="41"/>
      <c r="CW140" s="82"/>
    </row>
    <row r="141" spans="1:101" s="21" customFormat="1">
      <c r="B141" s="21" t="s">
        <v>52</v>
      </c>
      <c r="C141" s="83">
        <v>0</v>
      </c>
      <c r="D141" s="83">
        <v>0</v>
      </c>
      <c r="E141" s="83">
        <v>0</v>
      </c>
      <c r="F141" s="83">
        <v>0</v>
      </c>
      <c r="G141" s="83">
        <v>0</v>
      </c>
      <c r="H141" s="83">
        <v>0</v>
      </c>
      <c r="I141" s="83">
        <v>0</v>
      </c>
      <c r="J141" s="83">
        <v>0</v>
      </c>
      <c r="K141" s="83">
        <v>0</v>
      </c>
      <c r="L141" s="84">
        <v>0</v>
      </c>
      <c r="M141" s="83">
        <v>0</v>
      </c>
      <c r="N141" s="83">
        <v>0</v>
      </c>
      <c r="O141" s="83">
        <v>0</v>
      </c>
      <c r="P141" s="83">
        <v>0</v>
      </c>
      <c r="Q141" s="83">
        <v>0</v>
      </c>
      <c r="R141" s="83">
        <v>0</v>
      </c>
      <c r="S141" s="83">
        <v>0</v>
      </c>
      <c r="T141" s="83">
        <v>0</v>
      </c>
      <c r="U141" s="83">
        <v>0</v>
      </c>
      <c r="V141" s="83">
        <v>0</v>
      </c>
      <c r="W141" s="83">
        <v>0</v>
      </c>
      <c r="X141" s="83">
        <v>0</v>
      </c>
      <c r="Y141" s="83">
        <v>0</v>
      </c>
      <c r="Z141" s="83"/>
      <c r="AA141" s="83">
        <v>0</v>
      </c>
      <c r="AB141" s="83">
        <v>0</v>
      </c>
      <c r="AC141" s="83">
        <v>0</v>
      </c>
      <c r="AD141" s="83">
        <v>0</v>
      </c>
      <c r="AE141" s="83">
        <v>0</v>
      </c>
      <c r="AF141" s="83">
        <v>0</v>
      </c>
      <c r="AG141" s="83">
        <v>0</v>
      </c>
      <c r="AH141" s="83">
        <v>0</v>
      </c>
      <c r="AI141" s="83">
        <v>0</v>
      </c>
      <c r="AJ141" s="83">
        <v>0</v>
      </c>
      <c r="AK141" s="83">
        <v>0</v>
      </c>
      <c r="AL141" s="83">
        <v>0</v>
      </c>
      <c r="AM141" s="41"/>
      <c r="AN141" s="41"/>
      <c r="AO141" s="41"/>
      <c r="AP141" s="41"/>
      <c r="AQ141" s="41"/>
      <c r="AR141" s="41"/>
      <c r="AS141" s="82"/>
      <c r="AT141" s="41"/>
      <c r="AU141" s="41"/>
      <c r="AV141" s="41"/>
      <c r="AW141" s="41"/>
      <c r="AX141" s="41"/>
      <c r="AY141" s="41"/>
      <c r="AZ141" s="82"/>
      <c r="BA141" s="41"/>
      <c r="BB141" s="41"/>
      <c r="BC141" s="41"/>
      <c r="BD141" s="41"/>
      <c r="BE141" s="41"/>
      <c r="BF141" s="41"/>
      <c r="BG141" s="41"/>
      <c r="BH141" s="82"/>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82"/>
      <c r="CE141" s="41"/>
      <c r="CF141" s="41"/>
      <c r="CG141" s="41"/>
      <c r="CH141" s="41"/>
      <c r="CI141" s="41"/>
      <c r="CJ141" s="41"/>
      <c r="CK141" s="41"/>
      <c r="CL141" s="41"/>
      <c r="CM141" s="41"/>
      <c r="CN141" s="41"/>
      <c r="CO141" s="41"/>
      <c r="CP141" s="41"/>
      <c r="CQ141" s="41"/>
      <c r="CR141" s="41"/>
      <c r="CS141" s="41"/>
      <c r="CT141" s="41"/>
      <c r="CU141" s="41"/>
      <c r="CV141" s="41"/>
      <c r="CW141" s="82"/>
    </row>
    <row r="142" spans="1:101" s="21" customFormat="1">
      <c r="B142" s="21" t="s">
        <v>53</v>
      </c>
      <c r="C142" s="83">
        <v>0</v>
      </c>
      <c r="D142" s="83">
        <v>0</v>
      </c>
      <c r="E142" s="83">
        <v>0</v>
      </c>
      <c r="F142" s="83">
        <v>0</v>
      </c>
      <c r="G142" s="83">
        <v>0</v>
      </c>
      <c r="H142" s="83">
        <v>0</v>
      </c>
      <c r="I142" s="83">
        <v>0</v>
      </c>
      <c r="J142" s="83">
        <v>0</v>
      </c>
      <c r="K142" s="83">
        <v>0</v>
      </c>
      <c r="L142" s="84">
        <v>0</v>
      </c>
      <c r="M142" s="83">
        <v>0</v>
      </c>
      <c r="N142" s="83">
        <v>0</v>
      </c>
      <c r="O142" s="83">
        <v>0</v>
      </c>
      <c r="P142" s="83">
        <v>0</v>
      </c>
      <c r="Q142" s="83">
        <v>0</v>
      </c>
      <c r="R142" s="83">
        <v>0</v>
      </c>
      <c r="S142" s="83">
        <v>0</v>
      </c>
      <c r="T142" s="83">
        <v>0</v>
      </c>
      <c r="U142" s="83">
        <v>0</v>
      </c>
      <c r="V142" s="83">
        <v>0</v>
      </c>
      <c r="W142" s="83">
        <v>0</v>
      </c>
      <c r="X142" s="83">
        <v>0</v>
      </c>
      <c r="Y142" s="83">
        <v>0</v>
      </c>
      <c r="Z142" s="83"/>
      <c r="AA142" s="83">
        <v>0</v>
      </c>
      <c r="AB142" s="83">
        <v>0</v>
      </c>
      <c r="AC142" s="83">
        <v>0</v>
      </c>
      <c r="AD142" s="83">
        <v>0</v>
      </c>
      <c r="AE142" s="83">
        <v>0</v>
      </c>
      <c r="AF142" s="83">
        <v>0</v>
      </c>
      <c r="AG142" s="83">
        <v>0</v>
      </c>
      <c r="AH142" s="83">
        <v>0</v>
      </c>
      <c r="AI142" s="83">
        <v>0</v>
      </c>
      <c r="AJ142" s="83">
        <v>0</v>
      </c>
      <c r="AK142" s="83">
        <v>0</v>
      </c>
      <c r="AL142" s="83">
        <v>0</v>
      </c>
      <c r="AM142" s="41"/>
      <c r="AN142" s="41"/>
      <c r="AO142" s="41"/>
      <c r="AP142" s="41"/>
      <c r="AQ142" s="41"/>
      <c r="AR142" s="41"/>
      <c r="AS142" s="82"/>
      <c r="AT142" s="41"/>
      <c r="AU142" s="41"/>
      <c r="AV142" s="41"/>
      <c r="AW142" s="41"/>
      <c r="AX142" s="41"/>
      <c r="AY142" s="41"/>
      <c r="AZ142" s="82"/>
      <c r="BA142" s="41"/>
      <c r="BB142" s="41"/>
      <c r="BC142" s="41"/>
      <c r="BD142" s="41"/>
      <c r="BE142" s="41"/>
      <c r="BF142" s="41"/>
      <c r="BG142" s="41"/>
      <c r="BH142" s="82"/>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82"/>
      <c r="CE142" s="41"/>
      <c r="CF142" s="41"/>
      <c r="CG142" s="41"/>
      <c r="CH142" s="41"/>
      <c r="CI142" s="41"/>
      <c r="CJ142" s="41"/>
      <c r="CK142" s="41"/>
      <c r="CL142" s="41"/>
      <c r="CM142" s="41"/>
      <c r="CN142" s="41"/>
      <c r="CO142" s="41"/>
      <c r="CP142" s="41"/>
      <c r="CQ142" s="41"/>
      <c r="CR142" s="41"/>
      <c r="CS142" s="41"/>
      <c r="CT142" s="41"/>
      <c r="CU142" s="41"/>
      <c r="CV142" s="41"/>
      <c r="CW142" s="82"/>
    </row>
    <row r="143" spans="1:101" s="21" customFormat="1">
      <c r="B143" s="21" t="s">
        <v>54</v>
      </c>
      <c r="C143" s="41">
        <v>3.5601774156403079</v>
      </c>
      <c r="D143" s="41">
        <v>1.7730397529459534</v>
      </c>
      <c r="E143" s="41">
        <v>0.3546079505891907</v>
      </c>
      <c r="F143" s="41">
        <v>2.127647703535144</v>
      </c>
      <c r="G143" s="41">
        <v>2.2507291817586519</v>
      </c>
      <c r="H143" s="41">
        <v>2.3693344793825921</v>
      </c>
      <c r="I143" s="41">
        <v>5235.1868199286719</v>
      </c>
      <c r="J143" s="41">
        <v>20.850028329825101</v>
      </c>
      <c r="K143" s="41">
        <v>35.844910715456209</v>
      </c>
      <c r="L143" s="74">
        <v>1.0526963877241178</v>
      </c>
      <c r="M143" s="41">
        <v>3.3822005507057377E-2</v>
      </c>
      <c r="N143" s="46">
        <v>0.22324140196665404</v>
      </c>
      <c r="O143" s="46">
        <v>0.20073023328174633</v>
      </c>
      <c r="P143" s="46">
        <v>0.23098889569464168</v>
      </c>
      <c r="Q143" s="46">
        <v>0.21489381147198175</v>
      </c>
      <c r="R143" s="46">
        <v>0.21939385422461455</v>
      </c>
      <c r="S143" s="46">
        <v>0.21717021733308325</v>
      </c>
      <c r="T143" s="46">
        <v>0.20631541359934819</v>
      </c>
      <c r="U143" s="46">
        <v>0.21497282638503537</v>
      </c>
      <c r="V143" s="46">
        <v>0.2008533361517662</v>
      </c>
      <c r="W143" s="46">
        <v>0.22901096931027748</v>
      </c>
      <c r="X143" s="46">
        <v>0.20266225672188037</v>
      </c>
      <c r="Y143" s="46">
        <v>0.22064621862463343</v>
      </c>
      <c r="Z143" s="46"/>
      <c r="AA143" s="46">
        <v>9.4779297968517584E-2</v>
      </c>
      <c r="AB143" s="46">
        <v>8.1431590993780334E-2</v>
      </c>
      <c r="AC143" s="46">
        <v>7.8110039954037896E-2</v>
      </c>
      <c r="AD143" s="46">
        <v>8.1559904079914064E-2</v>
      </c>
      <c r="AE143" s="46">
        <v>8.0021201215251747E-2</v>
      </c>
      <c r="AF143" s="46">
        <v>7.0216384975346158E-2</v>
      </c>
      <c r="AG143" s="46">
        <v>8.2442961577428878E-2</v>
      </c>
      <c r="AH143" s="46">
        <v>6.7611567593030802E-2</v>
      </c>
      <c r="AI143" s="46">
        <v>8.3237173603818979E-2</v>
      </c>
      <c r="AJ143" s="46">
        <v>7.4759966286349608E-2</v>
      </c>
      <c r="AK143" s="46">
        <v>8.9696597159970054E-2</v>
      </c>
      <c r="AL143" s="46">
        <v>9.5431295467198737E-2</v>
      </c>
      <c r="AM143" s="41"/>
      <c r="AN143" s="41"/>
      <c r="AO143" s="41"/>
      <c r="AP143" s="41"/>
      <c r="AQ143" s="41"/>
      <c r="AR143" s="41"/>
      <c r="AS143" s="82"/>
      <c r="AT143" s="41"/>
      <c r="AU143" s="41"/>
      <c r="AV143" s="41"/>
      <c r="AW143" s="41"/>
      <c r="AX143" s="41"/>
      <c r="AY143" s="41"/>
      <c r="AZ143" s="82"/>
      <c r="BA143" s="41"/>
      <c r="BB143" s="41"/>
      <c r="BC143" s="41"/>
      <c r="BD143" s="41"/>
      <c r="BE143" s="41"/>
      <c r="BF143" s="41"/>
      <c r="BG143" s="41"/>
      <c r="BH143" s="82"/>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82"/>
      <c r="CE143" s="41"/>
      <c r="CF143" s="41"/>
      <c r="CG143" s="41"/>
      <c r="CH143" s="41"/>
      <c r="CI143" s="41"/>
      <c r="CJ143" s="41"/>
      <c r="CK143" s="41"/>
      <c r="CL143" s="41"/>
      <c r="CM143" s="41"/>
      <c r="CN143" s="41"/>
      <c r="CO143" s="41"/>
      <c r="CP143" s="41"/>
      <c r="CQ143" s="41"/>
      <c r="CR143" s="41"/>
      <c r="CS143" s="41"/>
      <c r="CT143" s="41"/>
      <c r="CU143" s="41"/>
      <c r="CV143" s="41"/>
      <c r="CW143" s="82"/>
    </row>
    <row r="144" spans="1:101" s="21" customFormat="1">
      <c r="B144" s="21" t="s">
        <v>55</v>
      </c>
      <c r="C144" s="83">
        <v>0</v>
      </c>
      <c r="D144" s="83">
        <v>0</v>
      </c>
      <c r="E144" s="83">
        <v>0</v>
      </c>
      <c r="F144" s="83">
        <v>0</v>
      </c>
      <c r="G144" s="83">
        <v>0</v>
      </c>
      <c r="H144" s="83">
        <v>0</v>
      </c>
      <c r="I144" s="83">
        <v>0</v>
      </c>
      <c r="J144" s="83">
        <v>0</v>
      </c>
      <c r="K144" s="83">
        <v>0</v>
      </c>
      <c r="L144" s="84">
        <v>0</v>
      </c>
      <c r="M144" s="83">
        <v>0</v>
      </c>
      <c r="N144" s="83">
        <v>0</v>
      </c>
      <c r="O144" s="83">
        <v>0</v>
      </c>
      <c r="P144" s="83">
        <v>0</v>
      </c>
      <c r="Q144" s="83">
        <v>0</v>
      </c>
      <c r="R144" s="83">
        <v>0</v>
      </c>
      <c r="S144" s="83">
        <v>0</v>
      </c>
      <c r="T144" s="83">
        <v>0</v>
      </c>
      <c r="U144" s="83">
        <v>0</v>
      </c>
      <c r="V144" s="83">
        <v>0</v>
      </c>
      <c r="W144" s="83">
        <v>0</v>
      </c>
      <c r="X144" s="83">
        <v>0</v>
      </c>
      <c r="Y144" s="83">
        <v>0</v>
      </c>
      <c r="Z144" s="83"/>
      <c r="AA144" s="83">
        <v>0</v>
      </c>
      <c r="AB144" s="83">
        <v>0</v>
      </c>
      <c r="AC144" s="83">
        <v>0</v>
      </c>
      <c r="AD144" s="83">
        <v>0</v>
      </c>
      <c r="AE144" s="83">
        <v>0</v>
      </c>
      <c r="AF144" s="83">
        <v>0</v>
      </c>
      <c r="AG144" s="83">
        <v>0</v>
      </c>
      <c r="AH144" s="83">
        <v>0</v>
      </c>
      <c r="AI144" s="83">
        <v>0</v>
      </c>
      <c r="AJ144" s="83">
        <v>0</v>
      </c>
      <c r="AK144" s="83">
        <v>0</v>
      </c>
      <c r="AL144" s="83">
        <v>0</v>
      </c>
      <c r="AM144" s="41"/>
      <c r="AN144" s="41"/>
      <c r="AO144" s="41"/>
      <c r="AP144" s="41"/>
      <c r="AQ144" s="41"/>
      <c r="AR144" s="41"/>
      <c r="AS144" s="82"/>
      <c r="AT144" s="41"/>
      <c r="AU144" s="41"/>
      <c r="AV144" s="41"/>
      <c r="AW144" s="41"/>
      <c r="AX144" s="41"/>
      <c r="AY144" s="41"/>
      <c r="AZ144" s="82"/>
      <c r="BA144" s="41"/>
      <c r="BB144" s="41"/>
      <c r="BC144" s="41"/>
      <c r="BD144" s="41"/>
      <c r="BE144" s="41"/>
      <c r="BF144" s="41"/>
      <c r="BG144" s="41"/>
      <c r="BH144" s="82"/>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82"/>
      <c r="CE144" s="41"/>
      <c r="CF144" s="41"/>
      <c r="CG144" s="41"/>
      <c r="CH144" s="41"/>
      <c r="CI144" s="41"/>
      <c r="CJ144" s="41"/>
      <c r="CK144" s="41"/>
      <c r="CL144" s="41"/>
      <c r="CM144" s="41"/>
      <c r="CN144" s="41"/>
      <c r="CO144" s="41"/>
      <c r="CP144" s="41"/>
      <c r="CQ144" s="41"/>
      <c r="CR144" s="41"/>
      <c r="CS144" s="41"/>
      <c r="CT144" s="41"/>
      <c r="CU144" s="41"/>
      <c r="CV144" s="41"/>
      <c r="CW144" s="82"/>
    </row>
    <row r="145" spans="1:131" s="21" customFormat="1">
      <c r="B145" s="21" t="s">
        <v>56</v>
      </c>
      <c r="C145" s="41">
        <v>4.3114796269822158</v>
      </c>
      <c r="D145" s="41">
        <v>3.0053172817552065</v>
      </c>
      <c r="E145" s="41">
        <v>0.6010634563510413</v>
      </c>
      <c r="F145" s="41">
        <v>3.6063807381062478</v>
      </c>
      <c r="G145" s="41">
        <v>3.8150048780639043</v>
      </c>
      <c r="H145" s="41">
        <v>2.8693337844589704</v>
      </c>
      <c r="I145" s="41">
        <v>7327.3905941945077</v>
      </c>
      <c r="J145" s="41">
        <v>33.448038778894542</v>
      </c>
      <c r="K145" s="41">
        <v>54.435515240149712</v>
      </c>
      <c r="L145" s="82">
        <v>0.75211798573509103</v>
      </c>
      <c r="M145" s="41">
        <v>4.0959444056562988E-2</v>
      </c>
      <c r="N145" s="46">
        <v>0.27035190781498397</v>
      </c>
      <c r="O145" s="46">
        <v>0.24309022002994315</v>
      </c>
      <c r="P145" s="46">
        <v>0.27973435072966768</v>
      </c>
      <c r="Q145" s="46">
        <v>0.26024273005489279</v>
      </c>
      <c r="R145" s="46">
        <v>0.2656924142653736</v>
      </c>
      <c r="S145" s="46">
        <v>0.26299952454770797</v>
      </c>
      <c r="T145" s="46">
        <v>0.24985403776738913</v>
      </c>
      <c r="U145" s="46">
        <v>0.26033841944002339</v>
      </c>
      <c r="V145" s="46">
        <v>0.24323930122847615</v>
      </c>
      <c r="W145" s="46">
        <v>0.27733902366748442</v>
      </c>
      <c r="X145" s="46">
        <v>0.24542995727573202</v>
      </c>
      <c r="Y145" s="46">
        <v>0.26720906441109898</v>
      </c>
      <c r="Z145" s="46"/>
      <c r="AA145" s="46">
        <v>0.11478051921113196</v>
      </c>
      <c r="AB145" s="46">
        <v>9.8616053239382676E-2</v>
      </c>
      <c r="AC145" s="46">
        <v>9.4593557176428616E-2</v>
      </c>
      <c r="AD145" s="46">
        <v>9.8771444162967112E-2</v>
      </c>
      <c r="AE145" s="46">
        <v>9.6908029709567578E-2</v>
      </c>
      <c r="AF145" s="46">
        <v>8.5034108685591206E-2</v>
      </c>
      <c r="AG145" s="46">
        <v>9.9840852780993597E-2</v>
      </c>
      <c r="AH145" s="46">
        <v>8.187959817537778E-2</v>
      </c>
      <c r="AI145" s="46">
        <v>0.10080266691875035</v>
      </c>
      <c r="AJ145" s="46">
        <v>9.05365193716062E-2</v>
      </c>
      <c r="AK145" s="46">
        <v>0.10862521894721031</v>
      </c>
      <c r="AL145" s="46">
        <v>0.11557010737043485</v>
      </c>
      <c r="AM145" s="41"/>
      <c r="AN145" s="41"/>
      <c r="AO145" s="41"/>
      <c r="AP145" s="41"/>
      <c r="AQ145" s="41"/>
      <c r="AR145" s="41"/>
      <c r="AS145" s="82"/>
      <c r="AT145" s="41"/>
      <c r="AU145" s="41"/>
      <c r="AV145" s="41"/>
      <c r="AW145" s="41"/>
      <c r="AX145" s="41"/>
      <c r="AY145" s="41"/>
      <c r="AZ145" s="82"/>
      <c r="BA145" s="41"/>
      <c r="BB145" s="41"/>
      <c r="BC145" s="41"/>
      <c r="BD145" s="41"/>
      <c r="BE145" s="41"/>
      <c r="BF145" s="41"/>
      <c r="BG145" s="41"/>
      <c r="BH145" s="82"/>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82"/>
      <c r="CE145" s="41"/>
      <c r="CF145" s="41"/>
      <c r="CG145" s="41"/>
      <c r="CH145" s="41"/>
      <c r="CI145" s="41"/>
      <c r="CJ145" s="41"/>
      <c r="CK145" s="41"/>
      <c r="CL145" s="41"/>
      <c r="CM145" s="41"/>
      <c r="CN145" s="41"/>
      <c r="CO145" s="41"/>
      <c r="CP145" s="41"/>
      <c r="CQ145" s="41"/>
      <c r="CR145" s="41"/>
      <c r="CS145" s="41"/>
      <c r="CT145" s="41"/>
      <c r="CU145" s="41"/>
      <c r="CV145" s="41"/>
      <c r="CW145" s="82"/>
    </row>
    <row r="146" spans="1:131" s="21" customFormat="1">
      <c r="B146" s="21" t="s">
        <v>57</v>
      </c>
      <c r="C146" s="41">
        <v>7.7640216781280973</v>
      </c>
      <c r="D146" s="41">
        <v>6.5191636631396808</v>
      </c>
      <c r="E146" s="41">
        <v>1.303832732627936</v>
      </c>
      <c r="F146" s="41">
        <v>7.8229963957676167</v>
      </c>
      <c r="G146" s="41">
        <v>8.275545922142884</v>
      </c>
      <c r="H146" s="41">
        <v>5.1670358280036126</v>
      </c>
      <c r="I146" s="41">
        <v>8826.5400674984649</v>
      </c>
      <c r="J146" s="41">
        <v>42.475027909543407</v>
      </c>
      <c r="K146" s="41">
        <v>67.75644283066427</v>
      </c>
      <c r="L146" s="82">
        <v>0.62491207142699357</v>
      </c>
      <c r="M146" s="41">
        <v>7.3758903924548619E-2</v>
      </c>
      <c r="N146" s="46">
        <v>0.48684401982620862</v>
      </c>
      <c r="O146" s="46">
        <v>0.43775174681144158</v>
      </c>
      <c r="P146" s="46">
        <v>0.5037397253579059</v>
      </c>
      <c r="Q146" s="46">
        <v>0.46863962549573246</v>
      </c>
      <c r="R146" s="46">
        <v>0.47845330200816</v>
      </c>
      <c r="S146" s="46">
        <v>0.47360400293831884</v>
      </c>
      <c r="T146" s="46">
        <v>0.4499318872930968</v>
      </c>
      <c r="U146" s="46">
        <v>0.46881194092449419</v>
      </c>
      <c r="V146" s="46">
        <v>0.43802020909292094</v>
      </c>
      <c r="W146" s="46">
        <v>0.49942627084901497</v>
      </c>
      <c r="X146" s="46">
        <v>0.44196509635013426</v>
      </c>
      <c r="Y146" s="46">
        <v>0.48118445363783624</v>
      </c>
      <c r="Z146" s="46"/>
      <c r="AA146" s="46">
        <v>0.2066943408023908</v>
      </c>
      <c r="AB146" s="46">
        <v>0.17758571103301651</v>
      </c>
      <c r="AC146" s="46">
        <v>0.17034208486869207</v>
      </c>
      <c r="AD146" s="46">
        <v>0.17786553573443542</v>
      </c>
      <c r="AE146" s="46">
        <v>0.17450993824512112</v>
      </c>
      <c r="AF146" s="46">
        <v>0.15312763142460606</v>
      </c>
      <c r="AG146" s="46">
        <v>0.17979130424350434</v>
      </c>
      <c r="AH146" s="46">
        <v>0.14744705535695973</v>
      </c>
      <c r="AI146" s="46">
        <v>0.18152331887930129</v>
      </c>
      <c r="AJ146" s="46">
        <v>0.1630362566633356</v>
      </c>
      <c r="AK146" s="46">
        <v>0.1956100057668278</v>
      </c>
      <c r="AL146" s="46">
        <v>0.20811621452464052</v>
      </c>
      <c r="AM146" s="41"/>
      <c r="AN146" s="41"/>
      <c r="AO146" s="41"/>
      <c r="AP146" s="41"/>
      <c r="AQ146" s="41"/>
      <c r="AR146" s="41"/>
      <c r="AS146" s="82"/>
      <c r="AT146" s="41"/>
      <c r="AU146" s="41"/>
      <c r="AV146" s="41"/>
      <c r="AW146" s="41"/>
      <c r="AX146" s="41"/>
      <c r="AY146" s="41"/>
      <c r="AZ146" s="82"/>
      <c r="BA146" s="41"/>
      <c r="BB146" s="41"/>
      <c r="BC146" s="41"/>
      <c r="BD146" s="41"/>
      <c r="BE146" s="41"/>
      <c r="BF146" s="41"/>
      <c r="BG146" s="41"/>
      <c r="BH146" s="82"/>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82"/>
      <c r="CE146" s="41"/>
      <c r="CF146" s="41"/>
      <c r="CG146" s="41"/>
      <c r="CH146" s="41"/>
      <c r="CI146" s="41"/>
      <c r="CJ146" s="41"/>
      <c r="CK146" s="41"/>
      <c r="CL146" s="41"/>
      <c r="CM146" s="41"/>
      <c r="CN146" s="41"/>
      <c r="CO146" s="41"/>
      <c r="CP146" s="41"/>
      <c r="CQ146" s="41"/>
      <c r="CR146" s="41"/>
      <c r="CS146" s="41"/>
      <c r="CT146" s="41"/>
      <c r="CU146" s="41"/>
      <c r="CV146" s="41"/>
      <c r="CW146" s="82"/>
    </row>
    <row r="147" spans="1:131" s="21" customFormat="1">
      <c r="B147" s="21" t="s">
        <v>58</v>
      </c>
      <c r="C147" s="41">
        <v>14.773092076143412</v>
      </c>
      <c r="D147" s="41">
        <v>13.508078949682851</v>
      </c>
      <c r="E147" s="41">
        <v>2.7016157899365698</v>
      </c>
      <c r="F147" s="41">
        <v>16.209694739619422</v>
      </c>
      <c r="G147" s="41">
        <v>17.147403170761123</v>
      </c>
      <c r="H147" s="41">
        <v>9.8316438583454886</v>
      </c>
      <c r="I147" s="41">
        <v>9611.8622416475955</v>
      </c>
      <c r="J147" s="41">
        <v>47.20377234519875</v>
      </c>
      <c r="K147" s="41">
        <v>74.734546084111471</v>
      </c>
      <c r="L147" s="82">
        <v>0.57414626956992398</v>
      </c>
      <c r="M147" s="41">
        <v>0.14034570281821854</v>
      </c>
      <c r="N147" s="46">
        <v>0.92634871845777789</v>
      </c>
      <c r="O147" s="46">
        <v>0.83293776476126768</v>
      </c>
      <c r="P147" s="46">
        <v>0.95849723939948495</v>
      </c>
      <c r="Q147" s="46">
        <v>0.89171007307736116</v>
      </c>
      <c r="R147" s="46">
        <v>0.91038317224347931</v>
      </c>
      <c r="S147" s="46">
        <v>0.90115610608711672</v>
      </c>
      <c r="T147" s="46">
        <v>0.85611368367230778</v>
      </c>
      <c r="U147" s="46">
        <v>0.89203794847503126</v>
      </c>
      <c r="V147" s="46">
        <v>0.83344858481918171</v>
      </c>
      <c r="W147" s="46">
        <v>0.9502897583712423</v>
      </c>
      <c r="X147" s="46">
        <v>0.84095476977033801</v>
      </c>
      <c r="Y147" s="46">
        <v>0.91557990612339357</v>
      </c>
      <c r="Z147" s="46"/>
      <c r="AA147" s="46">
        <v>0.39329031459217756</v>
      </c>
      <c r="AB147" s="46">
        <v>0.33790349502613343</v>
      </c>
      <c r="AC147" s="46">
        <v>0.32412059220501116</v>
      </c>
      <c r="AD147" s="46">
        <v>0.33843593507468273</v>
      </c>
      <c r="AE147" s="46">
        <v>0.33205102880635468</v>
      </c>
      <c r="AF147" s="46">
        <v>0.29136556957461568</v>
      </c>
      <c r="AG147" s="46">
        <v>0.34210021586642214</v>
      </c>
      <c r="AH147" s="46">
        <v>0.28055678042230242</v>
      </c>
      <c r="AI147" s="46">
        <v>0.34539582898454851</v>
      </c>
      <c r="AJ147" s="46">
        <v>0.310219333650535</v>
      </c>
      <c r="AK147" s="46">
        <v>0.37219945358331502</v>
      </c>
      <c r="AL147" s="46">
        <v>0.39599580309932814</v>
      </c>
      <c r="AM147" s="41"/>
      <c r="AN147" s="41"/>
      <c r="AO147" s="41"/>
      <c r="AP147" s="41"/>
      <c r="AQ147" s="41"/>
      <c r="AR147" s="41"/>
      <c r="AS147" s="82"/>
      <c r="AT147" s="41"/>
      <c r="AU147" s="41"/>
      <c r="AV147" s="41"/>
      <c r="AW147" s="41"/>
      <c r="AX147" s="41"/>
      <c r="AY147" s="41"/>
      <c r="AZ147" s="82"/>
      <c r="BA147" s="41"/>
      <c r="BB147" s="41"/>
      <c r="BC147" s="41"/>
      <c r="BD147" s="41"/>
      <c r="BE147" s="41"/>
      <c r="BF147" s="41"/>
      <c r="BG147" s="41"/>
      <c r="BH147" s="82"/>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82"/>
      <c r="CE147" s="41"/>
      <c r="CF147" s="41"/>
      <c r="CG147" s="41"/>
      <c r="CH147" s="41"/>
      <c r="CI147" s="41"/>
      <c r="CJ147" s="41"/>
      <c r="CK147" s="41"/>
      <c r="CL147" s="41"/>
      <c r="CM147" s="41"/>
      <c r="CN147" s="41"/>
      <c r="CO147" s="41"/>
      <c r="CP147" s="41"/>
      <c r="CQ147" s="41"/>
      <c r="CR147" s="41"/>
      <c r="CS147" s="41"/>
      <c r="CT147" s="41"/>
      <c r="CU147" s="41"/>
      <c r="CV147" s="41"/>
      <c r="CW147" s="82"/>
    </row>
    <row r="148" spans="1:131" s="21" customFormat="1">
      <c r="B148" s="21" t="s">
        <v>59</v>
      </c>
      <c r="C148" s="41">
        <v>9.6151536634174093</v>
      </c>
      <c r="D148" s="41">
        <v>9.3290150241965542</v>
      </c>
      <c r="E148" s="41">
        <v>1.8658030048393113</v>
      </c>
      <c r="F148" s="41">
        <v>11.194818029035865</v>
      </c>
      <c r="G148" s="41">
        <v>11.842422775426698</v>
      </c>
      <c r="H148" s="41">
        <v>6.1289377605084798</v>
      </c>
      <c r="I148" s="41">
        <v>10199.171991131698</v>
      </c>
      <c r="J148" s="41">
        <v>52.310968971151993</v>
      </c>
      <c r="K148" s="41">
        <v>81.523944495858601</v>
      </c>
      <c r="L148" s="82">
        <v>0.51719648892369863</v>
      </c>
      <c r="M148" s="41">
        <v>9.134482793383783E-2</v>
      </c>
      <c r="N148" s="46">
        <v>0.54188381025495402</v>
      </c>
      <c r="O148" s="46">
        <v>0.49090832554290442</v>
      </c>
      <c r="P148" s="46">
        <v>0.5677809958010227</v>
      </c>
      <c r="Q148" s="46">
        <v>0.52745157441620694</v>
      </c>
      <c r="R148" s="46">
        <v>0.54413312590146923</v>
      </c>
      <c r="S148" s="46">
        <v>0.54357555111596534</v>
      </c>
      <c r="T148" s="46">
        <v>0.52187129496093787</v>
      </c>
      <c r="U148" s="46">
        <v>0.55164107092009662</v>
      </c>
      <c r="V148" s="46">
        <v>0.50320744580276633</v>
      </c>
      <c r="W148" s="46">
        <v>0.56703838332868783</v>
      </c>
      <c r="X148" s="46">
        <v>0.50061011995595128</v>
      </c>
      <c r="Y148" s="46">
        <v>0.53702945752681552</v>
      </c>
      <c r="Z148" s="46"/>
      <c r="AA148" s="46">
        <v>0.29765521799406314</v>
      </c>
      <c r="AB148" s="46">
        <v>0.25884422083904335</v>
      </c>
      <c r="AC148" s="46">
        <v>0.25595705333691765</v>
      </c>
      <c r="AD148" s="46">
        <v>0.2648495242252295</v>
      </c>
      <c r="AE148" s="46">
        <v>0.26617350839322229</v>
      </c>
      <c r="AF148" s="46">
        <v>0.24143716182696112</v>
      </c>
      <c r="AG148" s="46">
        <v>0.27973787960827379</v>
      </c>
      <c r="AH148" s="46">
        <v>0.2424109248959842</v>
      </c>
      <c r="AI148" s="46">
        <v>0.27686477530837689</v>
      </c>
      <c r="AJ148" s="46">
        <v>0.25097771843569705</v>
      </c>
      <c r="AK148" s="46">
        <v>0.28490832003748767</v>
      </c>
      <c r="AL148" s="46">
        <v>0.29820620298837308</v>
      </c>
      <c r="AM148" s="41"/>
      <c r="AN148" s="41"/>
      <c r="AO148" s="41"/>
      <c r="AP148" s="41"/>
      <c r="AQ148" s="41"/>
      <c r="AR148" s="41"/>
      <c r="AS148" s="82"/>
      <c r="AT148" s="41"/>
      <c r="AU148" s="41"/>
      <c r="AV148" s="41"/>
      <c r="AW148" s="41"/>
      <c r="AX148" s="41"/>
      <c r="AY148" s="41"/>
      <c r="AZ148" s="82"/>
      <c r="BA148" s="41"/>
      <c r="BB148" s="41"/>
      <c r="BC148" s="41"/>
      <c r="BD148" s="41"/>
      <c r="BE148" s="41"/>
      <c r="BF148" s="41"/>
      <c r="BG148" s="41"/>
      <c r="BH148" s="82"/>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82"/>
      <c r="CE148" s="41"/>
      <c r="CF148" s="41"/>
      <c r="CG148" s="41"/>
      <c r="CH148" s="41"/>
      <c r="CI148" s="41"/>
      <c r="CJ148" s="41"/>
      <c r="CK148" s="41"/>
      <c r="CL148" s="41"/>
      <c r="CM148" s="41"/>
      <c r="CN148" s="41"/>
      <c r="CO148" s="41"/>
      <c r="CP148" s="41"/>
      <c r="CQ148" s="41"/>
      <c r="CR148" s="41"/>
      <c r="CS148" s="41"/>
      <c r="CT148" s="41"/>
      <c r="CU148" s="41"/>
      <c r="CV148" s="41"/>
      <c r="CW148" s="82"/>
    </row>
    <row r="149" spans="1:131" s="21" customFormat="1">
      <c r="B149" s="21" t="s">
        <v>60</v>
      </c>
      <c r="C149" s="41">
        <v>2.9828771402049705</v>
      </c>
      <c r="D149" s="41">
        <v>3.3974577181758017</v>
      </c>
      <c r="E149" s="41">
        <v>0.6794915436351604</v>
      </c>
      <c r="F149" s="41">
        <v>4.0769492618109622</v>
      </c>
      <c r="G149" s="41">
        <v>4.3127951403143365</v>
      </c>
      <c r="H149" s="41">
        <v>1.9851352421375563</v>
      </c>
      <c r="I149" s="41">
        <v>11973.02934542249</v>
      </c>
      <c r="J149" s="41">
        <v>61.421320468967522</v>
      </c>
      <c r="K149" s="41">
        <v>95.715066424869477</v>
      </c>
      <c r="L149" s="82">
        <v>0.460289714107049</v>
      </c>
      <c r="M149" s="41">
        <v>2.8337600991366119E-2</v>
      </c>
      <c r="N149" s="46">
        <v>0.18704171082830065</v>
      </c>
      <c r="O149" s="46">
        <v>0.16818083884632601</v>
      </c>
      <c r="P149" s="46">
        <v>0.19353291034930525</v>
      </c>
      <c r="Q149" s="46">
        <v>0.18004772318235859</v>
      </c>
      <c r="R149" s="46">
        <v>0.18381806187329128</v>
      </c>
      <c r="S149" s="46">
        <v>0.18195499863865408</v>
      </c>
      <c r="T149" s="46">
        <v>0.17286035470980748</v>
      </c>
      <c r="U149" s="46">
        <v>0.1801139254386977</v>
      </c>
      <c r="V149" s="46">
        <v>0.16828397998060285</v>
      </c>
      <c r="W149" s="46">
        <v>0.1918757144547947</v>
      </c>
      <c r="X149" s="46">
        <v>0.16979957518474512</v>
      </c>
      <c r="Y149" s="46">
        <v>0.18486734922723372</v>
      </c>
      <c r="Z149" s="46"/>
      <c r="AA149" s="46">
        <v>7.9410368717290278E-2</v>
      </c>
      <c r="AB149" s="46">
        <v>6.8227058067043544E-2</v>
      </c>
      <c r="AC149" s="46">
        <v>6.5444112862418177E-2</v>
      </c>
      <c r="AD149" s="46">
        <v>6.8334564555269678E-2</v>
      </c>
      <c r="AE149" s="46">
        <v>6.7045369926820614E-2</v>
      </c>
      <c r="AF149" s="46">
        <v>5.8830452856272107E-2</v>
      </c>
      <c r="AG149" s="46">
        <v>6.9074429937048626E-2</v>
      </c>
      <c r="AH149" s="46">
        <v>5.6648019421920465E-2</v>
      </c>
      <c r="AI149" s="46">
        <v>6.9739856577751252E-2</v>
      </c>
      <c r="AJ149" s="46">
        <v>6.2637270114230911E-2</v>
      </c>
      <c r="AK149" s="46">
        <v>7.515185283948228E-2</v>
      </c>
      <c r="AL149" s="46">
        <v>7.9956641615304566E-2</v>
      </c>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row>
    <row r="150" spans="1:131" s="21" customFormat="1">
      <c r="B150" s="21" t="s">
        <v>61</v>
      </c>
      <c r="C150" s="41">
        <v>4.2670789979819048</v>
      </c>
      <c r="D150" s="41">
        <v>5.2047960317379856</v>
      </c>
      <c r="E150" s="41">
        <v>1.0409592063475972</v>
      </c>
      <c r="F150" s="41">
        <v>6.2457552380855823</v>
      </c>
      <c r="G150" s="41">
        <v>6.6070635439900407</v>
      </c>
      <c r="H150" s="41">
        <v>2.5507509663953218</v>
      </c>
      <c r="I150" s="41">
        <v>12822.077095714862</v>
      </c>
      <c r="J150" s="41">
        <v>70.322121198570628</v>
      </c>
      <c r="K150" s="41">
        <v>107.04775193592003</v>
      </c>
      <c r="L150" s="82">
        <v>0.38606424009884877</v>
      </c>
      <c r="M150" s="41">
        <v>4.0537638084995317E-2</v>
      </c>
      <c r="N150" s="46">
        <v>0.20224030812596591</v>
      </c>
      <c r="O150" s="46">
        <v>0.18577156108393159</v>
      </c>
      <c r="P150" s="46">
        <v>0.21684894945341249</v>
      </c>
      <c r="Q150" s="46">
        <v>0.20091820453132025</v>
      </c>
      <c r="R150" s="46">
        <v>0.21115821504482141</v>
      </c>
      <c r="S150" s="46">
        <v>0.21432404635691801</v>
      </c>
      <c r="T150" s="46">
        <v>0.20946103708123776</v>
      </c>
      <c r="U150" s="46">
        <v>0.22667489995401413</v>
      </c>
      <c r="V150" s="46">
        <v>0.19872719969006652</v>
      </c>
      <c r="W150" s="46">
        <v>0.21940096569045661</v>
      </c>
      <c r="X150" s="46">
        <v>0.19288636969427064</v>
      </c>
      <c r="Y150" s="46">
        <v>0.20143592394283161</v>
      </c>
      <c r="Z150" s="46"/>
      <c r="AA150" s="46">
        <v>0.15820914094548835</v>
      </c>
      <c r="AB150" s="46">
        <v>0.13925475670373497</v>
      </c>
      <c r="AC150" s="46">
        <v>0.14178496722053802</v>
      </c>
      <c r="AD150" s="46">
        <v>0.14546520847780869</v>
      </c>
      <c r="AE150" s="46">
        <v>0.1494859260251708</v>
      </c>
      <c r="AF150" s="46">
        <v>0.1396009408503959</v>
      </c>
      <c r="AG150" s="46">
        <v>0.15990622795665918</v>
      </c>
      <c r="AH150" s="46">
        <v>0.14505078189927448</v>
      </c>
      <c r="AI150" s="46">
        <v>0.15548721462664003</v>
      </c>
      <c r="AJ150" s="46">
        <v>0.1421241613408209</v>
      </c>
      <c r="AK150" s="46">
        <v>0.15316636637865069</v>
      </c>
      <c r="AL150" s="46">
        <v>0.15769562490747513</v>
      </c>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row>
    <row r="151" spans="1:131" s="21" customFormat="1">
      <c r="B151" s="21" t="s">
        <v>62</v>
      </c>
      <c r="C151" s="41">
        <v>2.0844804495098042</v>
      </c>
      <c r="D151" s="41">
        <v>2.7827437243090625</v>
      </c>
      <c r="E151" s="41">
        <v>0.55654874486181249</v>
      </c>
      <c r="F151" s="41">
        <v>3.339292469170875</v>
      </c>
      <c r="G151" s="41">
        <v>3.5324659220142585</v>
      </c>
      <c r="H151" s="41">
        <v>1.3872430567436318</v>
      </c>
      <c r="I151" s="41">
        <v>14033.330001639471</v>
      </c>
      <c r="J151" s="41">
        <v>73.827229259737265</v>
      </c>
      <c r="K151" s="41">
        <v>114.02219079430945</v>
      </c>
      <c r="L151" s="82">
        <v>0.39271236789528818</v>
      </c>
      <c r="M151" s="41">
        <v>1.9802751664271812E-2</v>
      </c>
      <c r="N151" s="46">
        <v>0.13070762593918561</v>
      </c>
      <c r="O151" s="46">
        <v>0.11752735834545165</v>
      </c>
      <c r="P151" s="46">
        <v>0.13524377605848678</v>
      </c>
      <c r="Q151" s="46">
        <v>0.12582011974069782</v>
      </c>
      <c r="R151" s="46">
        <v>0.12845489044021766</v>
      </c>
      <c r="S151" s="46">
        <v>0.12715295318089934</v>
      </c>
      <c r="T151" s="46">
        <v>0.12079747604460968</v>
      </c>
      <c r="U151" s="46">
        <v>0.12586638289622384</v>
      </c>
      <c r="V151" s="46">
        <v>0.11759943495733838</v>
      </c>
      <c r="W151" s="46">
        <v>0.13408570206457171</v>
      </c>
      <c r="X151" s="46">
        <v>0.11865855620971026</v>
      </c>
      <c r="Y151" s="46">
        <v>0.12918814859078989</v>
      </c>
      <c r="Z151" s="46"/>
      <c r="AA151" s="46">
        <v>5.5493187717474038E-2</v>
      </c>
      <c r="AB151" s="46">
        <v>4.7678118133470906E-2</v>
      </c>
      <c r="AC151" s="46">
        <v>4.5733353197326056E-2</v>
      </c>
      <c r="AD151" s="46">
        <v>4.775324532187647E-2</v>
      </c>
      <c r="AE151" s="46">
        <v>4.6852336275910712E-2</v>
      </c>
      <c r="AF151" s="46">
        <v>4.1111625806445638E-2</v>
      </c>
      <c r="AG151" s="46">
        <v>4.8270274636560667E-2</v>
      </c>
      <c r="AH151" s="46">
        <v>3.9586507736731939E-2</v>
      </c>
      <c r="AI151" s="46">
        <v>4.8735285013432009E-2</v>
      </c>
      <c r="AJ151" s="46">
        <v>4.3771888289977356E-2</v>
      </c>
      <c r="AK151" s="46">
        <v>5.2517271287135278E-2</v>
      </c>
      <c r="AL151" s="46">
        <v>5.5874931625280309E-2</v>
      </c>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row>
    <row r="152" spans="1:131" s="21" customFormat="1">
      <c r="B152" s="21" t="s">
        <v>63</v>
      </c>
      <c r="C152" s="41">
        <v>4.2019240924486478</v>
      </c>
      <c r="D152" s="41">
        <v>6.1870954436580767</v>
      </c>
      <c r="E152" s="41">
        <v>1.2374190887316154</v>
      </c>
      <c r="F152" s="41">
        <v>7.4245145323896917</v>
      </c>
      <c r="G152" s="41">
        <v>7.8540124338609285</v>
      </c>
      <c r="H152" s="41">
        <v>2.7964234558227528</v>
      </c>
      <c r="I152" s="41">
        <v>15478.325136957134</v>
      </c>
      <c r="J152" s="41">
        <v>82.528133080625523</v>
      </c>
      <c r="K152" s="41">
        <v>126.86192152762349</v>
      </c>
      <c r="L152" s="82">
        <v>0.35605048376955506</v>
      </c>
      <c r="M152" s="41">
        <v>3.9918656629496882E-2</v>
      </c>
      <c r="N152" s="46">
        <v>0.26348221333991773</v>
      </c>
      <c r="O152" s="46">
        <v>0.2369132503352252</v>
      </c>
      <c r="P152" s="46">
        <v>0.27262624655823731</v>
      </c>
      <c r="Q152" s="46">
        <v>0.25362991174973132</v>
      </c>
      <c r="R152" s="46">
        <v>0.25894111842619294</v>
      </c>
      <c r="S152" s="46">
        <v>0.25631665555916405</v>
      </c>
      <c r="T152" s="46">
        <v>0.24350519815055066</v>
      </c>
      <c r="U152" s="46">
        <v>0.2537231696490046</v>
      </c>
      <c r="V152" s="46">
        <v>0.23705854335155457</v>
      </c>
      <c r="W152" s="46">
        <v>0.27029178522183361</v>
      </c>
      <c r="X152" s="46">
        <v>0.23919353440326357</v>
      </c>
      <c r="Y152" s="46">
        <v>0.26041923019720925</v>
      </c>
      <c r="Z152" s="46"/>
      <c r="AA152" s="46">
        <v>0.11186392392966064</v>
      </c>
      <c r="AB152" s="46">
        <v>9.6110200177102631E-2</v>
      </c>
      <c r="AC152" s="46">
        <v>9.2189916520204779E-2</v>
      </c>
      <c r="AD152" s="46">
        <v>9.6261642587144675E-2</v>
      </c>
      <c r="AE152" s="46">
        <v>9.4445577856847651E-2</v>
      </c>
      <c r="AF152" s="46">
        <v>8.2873375471792826E-2</v>
      </c>
      <c r="AG152" s="46">
        <v>9.7303877324527138E-2</v>
      </c>
      <c r="AH152" s="46">
        <v>7.9799021686193267E-2</v>
      </c>
      <c r="AI152" s="46">
        <v>9.8241251578276456E-2</v>
      </c>
      <c r="AJ152" s="46">
        <v>8.8235968833806813E-2</v>
      </c>
      <c r="AK152" s="46">
        <v>0.10586503104069406</v>
      </c>
      <c r="AL152" s="46">
        <v>0.1126334485005118</v>
      </c>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row>
    <row r="153" spans="1:131" s="21" customFormat="1">
      <c r="B153" s="21" t="s">
        <v>64</v>
      </c>
      <c r="C153" s="41">
        <v>6.3048808364384303</v>
      </c>
      <c r="D153" s="41">
        <v>9.7767702795240989</v>
      </c>
      <c r="E153" s="41">
        <v>1.9553540559048197</v>
      </c>
      <c r="F153" s="41">
        <v>11.732124335428919</v>
      </c>
      <c r="G153" s="41">
        <v>12.410811508830477</v>
      </c>
      <c r="H153" s="41">
        <v>4.0790816737337918</v>
      </c>
      <c r="I153" s="41">
        <v>16300.610882982697</v>
      </c>
      <c r="J153" s="41">
        <v>89.194925692508974</v>
      </c>
      <c r="K153" s="41">
        <v>135.88394585771374</v>
      </c>
      <c r="L153" s="82">
        <v>0.3287056446786083</v>
      </c>
      <c r="M153" s="41">
        <v>5.9896802016601691E-2</v>
      </c>
      <c r="N153" s="46">
        <v>0.41971572092184256</v>
      </c>
      <c r="O153" s="46">
        <v>0.38009690192703005</v>
      </c>
      <c r="P153" s="46">
        <v>0.43054109062474155</v>
      </c>
      <c r="Q153" s="46">
        <v>0.40358793663061487</v>
      </c>
      <c r="R153" s="46">
        <v>0.4123643752100058</v>
      </c>
      <c r="S153" s="46">
        <v>0.40342488590112535</v>
      </c>
      <c r="T153" s="46">
        <v>0.37412821872543023</v>
      </c>
      <c r="U153" s="46">
        <v>0.40652803243127239</v>
      </c>
      <c r="V153" s="46">
        <v>0.39398358950786383</v>
      </c>
      <c r="W153" s="46">
        <v>0.43128320742277787</v>
      </c>
      <c r="X153" s="46">
        <v>0.37436717675942233</v>
      </c>
      <c r="Y153" s="46">
        <v>0.39993878607504196</v>
      </c>
      <c r="Z153" s="46"/>
      <c r="AA153" s="46">
        <v>0.15760141421972379</v>
      </c>
      <c r="AB153" s="46">
        <v>0.13026374444594024</v>
      </c>
      <c r="AC153" s="46">
        <v>0.12057937203291266</v>
      </c>
      <c r="AD153" s="46">
        <v>0.11979354044647075</v>
      </c>
      <c r="AE153" s="46">
        <v>0.11503920468227551</v>
      </c>
      <c r="AF153" s="46">
        <v>0.10089181536504022</v>
      </c>
      <c r="AG153" s="46">
        <v>0.11541118919471278</v>
      </c>
      <c r="AH153" s="46">
        <v>9.8131955918943747E-2</v>
      </c>
      <c r="AI153" s="46">
        <v>0.12170664571604345</v>
      </c>
      <c r="AJ153" s="46">
        <v>0.10657097356253836</v>
      </c>
      <c r="AK153" s="46">
        <v>0.13464381072623716</v>
      </c>
      <c r="AL153" s="46">
        <v>0.1542872479904227</v>
      </c>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row>
    <row r="154" spans="1:131" s="21" customFormat="1">
      <c r="B154" s="21" t="s">
        <v>65</v>
      </c>
      <c r="C154" s="83">
        <v>0</v>
      </c>
      <c r="D154" s="83">
        <v>0</v>
      </c>
      <c r="E154" s="83">
        <v>0</v>
      </c>
      <c r="F154" s="83">
        <v>0</v>
      </c>
      <c r="G154" s="83">
        <v>0</v>
      </c>
      <c r="H154" s="83">
        <v>0</v>
      </c>
      <c r="I154" s="83">
        <v>0</v>
      </c>
      <c r="J154" s="83">
        <v>0</v>
      </c>
      <c r="K154" s="83">
        <v>0</v>
      </c>
      <c r="L154" s="84">
        <v>0</v>
      </c>
      <c r="M154" s="83">
        <v>0</v>
      </c>
      <c r="N154" s="83">
        <v>0</v>
      </c>
      <c r="O154" s="83">
        <v>0</v>
      </c>
      <c r="P154" s="83">
        <v>0</v>
      </c>
      <c r="Q154" s="83">
        <v>0</v>
      </c>
      <c r="R154" s="83">
        <v>0</v>
      </c>
      <c r="S154" s="83">
        <v>0</v>
      </c>
      <c r="T154" s="83">
        <v>0</v>
      </c>
      <c r="U154" s="83">
        <v>0</v>
      </c>
      <c r="V154" s="83">
        <v>0</v>
      </c>
      <c r="W154" s="83">
        <v>0</v>
      </c>
      <c r="X154" s="83">
        <v>0</v>
      </c>
      <c r="Y154" s="83">
        <v>0</v>
      </c>
      <c r="Z154" s="83"/>
      <c r="AA154" s="83">
        <v>0</v>
      </c>
      <c r="AB154" s="83">
        <v>0</v>
      </c>
      <c r="AC154" s="83">
        <v>0</v>
      </c>
      <c r="AD154" s="83">
        <v>0</v>
      </c>
      <c r="AE154" s="83">
        <v>0</v>
      </c>
      <c r="AF154" s="83">
        <v>0</v>
      </c>
      <c r="AG154" s="83">
        <v>0</v>
      </c>
      <c r="AH154" s="83">
        <v>0</v>
      </c>
      <c r="AI154" s="83">
        <v>0</v>
      </c>
      <c r="AJ154" s="83">
        <v>0</v>
      </c>
      <c r="AK154" s="83">
        <v>0</v>
      </c>
      <c r="AL154" s="83">
        <v>0</v>
      </c>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row>
    <row r="155" spans="1:131" s="21" customFormat="1">
      <c r="B155" s="21" t="s">
        <v>66</v>
      </c>
      <c r="C155" s="83">
        <v>0</v>
      </c>
      <c r="D155" s="83">
        <v>0</v>
      </c>
      <c r="E155" s="83">
        <v>0</v>
      </c>
      <c r="F155" s="83">
        <v>0</v>
      </c>
      <c r="G155" s="83">
        <v>0</v>
      </c>
      <c r="H155" s="83">
        <v>0</v>
      </c>
      <c r="I155" s="83">
        <v>0</v>
      </c>
      <c r="J155" s="83">
        <v>0</v>
      </c>
      <c r="K155" s="83">
        <v>0</v>
      </c>
      <c r="L155" s="84">
        <v>0</v>
      </c>
      <c r="M155" s="83">
        <v>0</v>
      </c>
      <c r="N155" s="83">
        <v>0</v>
      </c>
      <c r="O155" s="83">
        <v>0</v>
      </c>
      <c r="P155" s="83">
        <v>0</v>
      </c>
      <c r="Q155" s="83">
        <v>0</v>
      </c>
      <c r="R155" s="83">
        <v>0</v>
      </c>
      <c r="S155" s="83">
        <v>0</v>
      </c>
      <c r="T155" s="83">
        <v>0</v>
      </c>
      <c r="U155" s="83">
        <v>0</v>
      </c>
      <c r="V155" s="83">
        <v>0</v>
      </c>
      <c r="W155" s="83">
        <v>0</v>
      </c>
      <c r="X155" s="83">
        <v>0</v>
      </c>
      <c r="Y155" s="83">
        <v>0</v>
      </c>
      <c r="Z155" s="83"/>
      <c r="AA155" s="83">
        <v>0</v>
      </c>
      <c r="AB155" s="83">
        <v>0</v>
      </c>
      <c r="AC155" s="83">
        <v>0</v>
      </c>
      <c r="AD155" s="83">
        <v>0</v>
      </c>
      <c r="AE155" s="83">
        <v>0</v>
      </c>
      <c r="AF155" s="83">
        <v>0</v>
      </c>
      <c r="AG155" s="83">
        <v>0</v>
      </c>
      <c r="AH155" s="83">
        <v>0</v>
      </c>
      <c r="AI155" s="83">
        <v>0</v>
      </c>
      <c r="AJ155" s="83">
        <v>0</v>
      </c>
      <c r="AK155" s="83">
        <v>0</v>
      </c>
      <c r="AL155" s="83">
        <v>0</v>
      </c>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row>
    <row r="156" spans="1:131" s="21" customFormat="1">
      <c r="B156" s="21" t="s">
        <v>67</v>
      </c>
      <c r="C156" s="83">
        <v>0</v>
      </c>
      <c r="D156" s="83">
        <v>0</v>
      </c>
      <c r="E156" s="83">
        <v>0</v>
      </c>
      <c r="F156" s="83">
        <v>0</v>
      </c>
      <c r="G156" s="83">
        <v>0</v>
      </c>
      <c r="H156" s="83">
        <v>0</v>
      </c>
      <c r="I156" s="83">
        <v>0</v>
      </c>
      <c r="J156" s="83">
        <v>0</v>
      </c>
      <c r="K156" s="83">
        <v>0</v>
      </c>
      <c r="L156" s="84">
        <v>0</v>
      </c>
      <c r="M156" s="83">
        <v>0</v>
      </c>
      <c r="N156" s="83">
        <v>0</v>
      </c>
      <c r="O156" s="83">
        <v>0</v>
      </c>
      <c r="P156" s="83">
        <v>0</v>
      </c>
      <c r="Q156" s="83">
        <v>0</v>
      </c>
      <c r="R156" s="83">
        <v>0</v>
      </c>
      <c r="S156" s="83">
        <v>0</v>
      </c>
      <c r="T156" s="83">
        <v>0</v>
      </c>
      <c r="U156" s="83">
        <v>0</v>
      </c>
      <c r="V156" s="83">
        <v>0</v>
      </c>
      <c r="W156" s="83">
        <v>0</v>
      </c>
      <c r="X156" s="83">
        <v>0</v>
      </c>
      <c r="Y156" s="83">
        <v>0</v>
      </c>
      <c r="Z156" s="83"/>
      <c r="AA156" s="83">
        <v>0</v>
      </c>
      <c r="AB156" s="83">
        <v>0</v>
      </c>
      <c r="AC156" s="83">
        <v>0</v>
      </c>
      <c r="AD156" s="83">
        <v>0</v>
      </c>
      <c r="AE156" s="83">
        <v>0</v>
      </c>
      <c r="AF156" s="83">
        <v>0</v>
      </c>
      <c r="AG156" s="83">
        <v>0</v>
      </c>
      <c r="AH156" s="83">
        <v>0</v>
      </c>
      <c r="AI156" s="83">
        <v>0</v>
      </c>
      <c r="AJ156" s="83">
        <v>0</v>
      </c>
      <c r="AK156" s="83">
        <v>0</v>
      </c>
      <c r="AL156" s="83">
        <v>0</v>
      </c>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row>
    <row r="157" spans="1:131" s="21" customFormat="1">
      <c r="B157" s="21" t="s">
        <v>68</v>
      </c>
      <c r="C157" s="83">
        <v>0</v>
      </c>
      <c r="D157" s="83">
        <v>0</v>
      </c>
      <c r="E157" s="83">
        <v>0</v>
      </c>
      <c r="F157" s="83">
        <v>0</v>
      </c>
      <c r="G157" s="83">
        <v>0</v>
      </c>
      <c r="H157" s="83">
        <v>0</v>
      </c>
      <c r="I157" s="83">
        <v>0</v>
      </c>
      <c r="J157" s="83">
        <v>0</v>
      </c>
      <c r="K157" s="83">
        <v>0</v>
      </c>
      <c r="L157" s="84">
        <v>0</v>
      </c>
      <c r="M157" s="83">
        <v>0</v>
      </c>
      <c r="N157" s="83">
        <v>0</v>
      </c>
      <c r="O157" s="83">
        <v>0</v>
      </c>
      <c r="P157" s="83">
        <v>0</v>
      </c>
      <c r="Q157" s="83">
        <v>0</v>
      </c>
      <c r="R157" s="83">
        <v>0</v>
      </c>
      <c r="S157" s="83">
        <v>0</v>
      </c>
      <c r="T157" s="83">
        <v>0</v>
      </c>
      <c r="U157" s="83">
        <v>0</v>
      </c>
      <c r="V157" s="83">
        <v>0</v>
      </c>
      <c r="W157" s="83">
        <v>0</v>
      </c>
      <c r="X157" s="83">
        <v>0</v>
      </c>
      <c r="Y157" s="83">
        <v>0</v>
      </c>
      <c r="Z157" s="83"/>
      <c r="AA157" s="83">
        <v>0</v>
      </c>
      <c r="AB157" s="83">
        <v>0</v>
      </c>
      <c r="AC157" s="83">
        <v>0</v>
      </c>
      <c r="AD157" s="83">
        <v>0</v>
      </c>
      <c r="AE157" s="83">
        <v>0</v>
      </c>
      <c r="AF157" s="83">
        <v>0</v>
      </c>
      <c r="AG157" s="83">
        <v>0</v>
      </c>
      <c r="AH157" s="83">
        <v>0</v>
      </c>
      <c r="AI157" s="83">
        <v>0</v>
      </c>
      <c r="AJ157" s="83">
        <v>0</v>
      </c>
      <c r="AK157" s="83">
        <v>0</v>
      </c>
      <c r="AL157" s="83">
        <v>0</v>
      </c>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row>
    <row r="158" spans="1:131" s="21" customFormat="1">
      <c r="B158" s="21" t="s">
        <v>69</v>
      </c>
      <c r="C158" s="83">
        <v>0</v>
      </c>
      <c r="D158" s="83">
        <v>0</v>
      </c>
      <c r="E158" s="83">
        <v>0</v>
      </c>
      <c r="F158" s="83">
        <v>0</v>
      </c>
      <c r="G158" s="83">
        <v>0</v>
      </c>
      <c r="H158" s="83">
        <v>0</v>
      </c>
      <c r="I158" s="83">
        <v>0</v>
      </c>
      <c r="J158" s="83">
        <v>0</v>
      </c>
      <c r="K158" s="83">
        <v>0</v>
      </c>
      <c r="L158" s="84">
        <v>0</v>
      </c>
      <c r="M158" s="83">
        <v>0</v>
      </c>
      <c r="N158" s="83">
        <v>0</v>
      </c>
      <c r="O158" s="83">
        <v>0</v>
      </c>
      <c r="P158" s="83">
        <v>0</v>
      </c>
      <c r="Q158" s="83">
        <v>0</v>
      </c>
      <c r="R158" s="83">
        <v>0</v>
      </c>
      <c r="S158" s="83">
        <v>0</v>
      </c>
      <c r="T158" s="83">
        <v>0</v>
      </c>
      <c r="U158" s="83">
        <v>0</v>
      </c>
      <c r="V158" s="83">
        <v>0</v>
      </c>
      <c r="W158" s="83">
        <v>0</v>
      </c>
      <c r="X158" s="83">
        <v>0</v>
      </c>
      <c r="Y158" s="83">
        <v>0</v>
      </c>
      <c r="Z158" s="83"/>
      <c r="AA158" s="83">
        <v>0</v>
      </c>
      <c r="AB158" s="83">
        <v>0</v>
      </c>
      <c r="AC158" s="83">
        <v>0</v>
      </c>
      <c r="AD158" s="83">
        <v>0</v>
      </c>
      <c r="AE158" s="83">
        <v>0</v>
      </c>
      <c r="AF158" s="83">
        <v>0</v>
      </c>
      <c r="AG158" s="83">
        <v>0</v>
      </c>
      <c r="AH158" s="83">
        <v>0</v>
      </c>
      <c r="AI158" s="83">
        <v>0</v>
      </c>
      <c r="AJ158" s="83">
        <v>0</v>
      </c>
      <c r="AK158" s="83">
        <v>0</v>
      </c>
      <c r="AL158" s="83">
        <v>0</v>
      </c>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row>
    <row r="159" spans="1:131">
      <c r="A159" s="21"/>
      <c r="B159" s="21" t="s">
        <v>70</v>
      </c>
      <c r="C159" s="83">
        <v>0</v>
      </c>
      <c r="D159" s="83">
        <v>0</v>
      </c>
      <c r="E159" s="83">
        <v>0</v>
      </c>
      <c r="F159" s="83">
        <v>0</v>
      </c>
      <c r="G159" s="83">
        <v>0</v>
      </c>
      <c r="H159" s="83">
        <v>0</v>
      </c>
      <c r="I159" s="83">
        <v>0</v>
      </c>
      <c r="J159" s="83">
        <v>0</v>
      </c>
      <c r="K159" s="83">
        <v>0</v>
      </c>
      <c r="L159" s="84">
        <v>0</v>
      </c>
      <c r="M159" s="83">
        <v>0</v>
      </c>
      <c r="N159" s="83">
        <v>0</v>
      </c>
      <c r="O159" s="83">
        <v>0</v>
      </c>
      <c r="P159" s="83">
        <v>0</v>
      </c>
      <c r="Q159" s="83">
        <v>0</v>
      </c>
      <c r="R159" s="83">
        <v>0</v>
      </c>
      <c r="S159" s="83">
        <v>0</v>
      </c>
      <c r="T159" s="83">
        <v>0</v>
      </c>
      <c r="U159" s="83">
        <v>0</v>
      </c>
      <c r="V159" s="83">
        <v>0</v>
      </c>
      <c r="W159" s="83">
        <v>0</v>
      </c>
      <c r="X159" s="83">
        <v>0</v>
      </c>
      <c r="Y159" s="83">
        <v>0</v>
      </c>
      <c r="Z159" s="83"/>
      <c r="AA159" s="83">
        <v>0</v>
      </c>
      <c r="AB159" s="83">
        <v>0</v>
      </c>
      <c r="AC159" s="83">
        <v>0</v>
      </c>
      <c r="AD159" s="83">
        <v>0</v>
      </c>
      <c r="AE159" s="83">
        <v>0</v>
      </c>
      <c r="AF159" s="83">
        <v>0</v>
      </c>
      <c r="AG159" s="83">
        <v>0</v>
      </c>
      <c r="AH159" s="83">
        <v>0</v>
      </c>
      <c r="AI159" s="83">
        <v>0</v>
      </c>
      <c r="AJ159" s="83">
        <v>0</v>
      </c>
      <c r="AK159" s="83">
        <v>0</v>
      </c>
      <c r="AL159" s="83">
        <v>0</v>
      </c>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21"/>
      <c r="CY159" s="21"/>
      <c r="CZ159" s="21"/>
      <c r="DA159" s="21"/>
      <c r="DB159" s="21"/>
      <c r="DC159" s="21"/>
      <c r="DD159" s="21"/>
      <c r="DE159" s="21"/>
      <c r="DF159" s="21"/>
      <c r="DG159" s="21"/>
      <c r="DH159" s="21"/>
      <c r="DI159" s="21"/>
      <c r="DJ159" s="21"/>
      <c r="DK159" s="21"/>
      <c r="DL159" s="21"/>
      <c r="DM159" s="21"/>
      <c r="DN159" s="21"/>
      <c r="DO159" s="21"/>
      <c r="DP159" s="21"/>
      <c r="DQ159" s="21"/>
      <c r="DR159" s="21"/>
      <c r="DS159" s="21"/>
      <c r="DT159" s="21"/>
      <c r="DU159" s="21"/>
      <c r="DV159" s="21"/>
      <c r="DW159" s="21"/>
      <c r="DX159" s="21"/>
      <c r="DY159" s="21"/>
      <c r="DZ159" s="21"/>
      <c r="EA159" s="21"/>
    </row>
    <row r="160" spans="1:131">
      <c r="A160" s="21"/>
      <c r="B160" s="21" t="s">
        <v>71</v>
      </c>
      <c r="C160" s="83">
        <v>0</v>
      </c>
      <c r="D160" s="83">
        <v>0</v>
      </c>
      <c r="E160" s="83">
        <v>0</v>
      </c>
      <c r="F160" s="83">
        <v>0</v>
      </c>
      <c r="G160" s="83">
        <v>0</v>
      </c>
      <c r="H160" s="83">
        <v>0</v>
      </c>
      <c r="I160" s="83">
        <v>0</v>
      </c>
      <c r="J160" s="83">
        <v>0</v>
      </c>
      <c r="K160" s="83">
        <v>0</v>
      </c>
      <c r="L160" s="84">
        <v>0</v>
      </c>
      <c r="M160" s="83">
        <v>0</v>
      </c>
      <c r="N160" s="83">
        <v>0</v>
      </c>
      <c r="O160" s="83">
        <v>0</v>
      </c>
      <c r="P160" s="83">
        <v>0</v>
      </c>
      <c r="Q160" s="83">
        <v>0</v>
      </c>
      <c r="R160" s="83">
        <v>0</v>
      </c>
      <c r="S160" s="83">
        <v>0</v>
      </c>
      <c r="T160" s="83">
        <v>0</v>
      </c>
      <c r="U160" s="83">
        <v>0</v>
      </c>
      <c r="V160" s="83">
        <v>0</v>
      </c>
      <c r="W160" s="83">
        <v>0</v>
      </c>
      <c r="X160" s="83">
        <v>0</v>
      </c>
      <c r="Y160" s="83">
        <v>0</v>
      </c>
      <c r="Z160" s="83"/>
      <c r="AA160" s="83">
        <v>0</v>
      </c>
      <c r="AB160" s="83">
        <v>0</v>
      </c>
      <c r="AC160" s="83">
        <v>0</v>
      </c>
      <c r="AD160" s="83">
        <v>0</v>
      </c>
      <c r="AE160" s="83">
        <v>0</v>
      </c>
      <c r="AF160" s="83">
        <v>0</v>
      </c>
      <c r="AG160" s="83">
        <v>0</v>
      </c>
      <c r="AH160" s="83">
        <v>0</v>
      </c>
      <c r="AI160" s="83">
        <v>0</v>
      </c>
      <c r="AJ160" s="83">
        <v>0</v>
      </c>
      <c r="AK160" s="83">
        <v>0</v>
      </c>
      <c r="AL160" s="83">
        <v>0</v>
      </c>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21"/>
      <c r="CY160" s="21"/>
      <c r="CZ160" s="21"/>
      <c r="DA160" s="21"/>
      <c r="DB160" s="21"/>
      <c r="DC160" s="21"/>
      <c r="DD160" s="21"/>
      <c r="DE160" s="21"/>
      <c r="DF160" s="21"/>
      <c r="DG160" s="21"/>
      <c r="DH160" s="21"/>
      <c r="DI160" s="21"/>
      <c r="DJ160" s="21"/>
      <c r="DK160" s="21"/>
      <c r="DL160" s="21"/>
      <c r="DM160" s="21"/>
      <c r="DN160" s="21"/>
      <c r="DO160" s="21"/>
      <c r="DP160" s="21"/>
      <c r="DQ160" s="21"/>
      <c r="DR160" s="21"/>
      <c r="DS160" s="21"/>
      <c r="DT160" s="21"/>
      <c r="DU160" s="21"/>
      <c r="DV160" s="21"/>
      <c r="DW160" s="21"/>
      <c r="DX160" s="21"/>
      <c r="DY160" s="21"/>
      <c r="DZ160" s="21"/>
      <c r="EA160" s="21"/>
    </row>
    <row r="161" spans="1:131">
      <c r="A161" s="21"/>
      <c r="B161" s="2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21"/>
      <c r="CY161" s="21"/>
      <c r="CZ161" s="21"/>
      <c r="DA161" s="21"/>
      <c r="DB161" s="21"/>
      <c r="DC161" s="21"/>
      <c r="DD161" s="21"/>
      <c r="DE161" s="21"/>
      <c r="DF161" s="21"/>
      <c r="DG161" s="21"/>
      <c r="DH161" s="21"/>
      <c r="DI161" s="21"/>
      <c r="DJ161" s="21"/>
      <c r="DK161" s="21"/>
      <c r="DL161" s="21"/>
      <c r="DM161" s="21"/>
      <c r="DN161" s="21"/>
      <c r="DO161" s="21"/>
      <c r="DP161" s="21"/>
      <c r="DQ161" s="21"/>
      <c r="DR161" s="21"/>
      <c r="DS161" s="21"/>
      <c r="DT161" s="21"/>
      <c r="DU161" s="21"/>
      <c r="DV161" s="21"/>
      <c r="DW161" s="21"/>
      <c r="DX161" s="21"/>
      <c r="DY161" s="21"/>
      <c r="DZ161" s="21"/>
      <c r="EA161" s="21"/>
    </row>
    <row r="162" spans="1:131">
      <c r="A162" s="21"/>
      <c r="B162" s="2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21"/>
      <c r="CY162" s="21"/>
      <c r="CZ162" s="21"/>
      <c r="DA162" s="21"/>
      <c r="DB162" s="21"/>
      <c r="DC162" s="21"/>
      <c r="DD162" s="21"/>
      <c r="DE162" s="21"/>
      <c r="DF162" s="21"/>
      <c r="DG162" s="21"/>
      <c r="DH162" s="21"/>
      <c r="DI162" s="21"/>
      <c r="DJ162" s="21"/>
      <c r="DK162" s="21"/>
      <c r="DL162" s="21"/>
      <c r="DM162" s="21"/>
      <c r="DN162" s="21"/>
      <c r="DO162" s="21"/>
      <c r="DP162" s="21"/>
      <c r="DQ162" s="21"/>
      <c r="DR162" s="21"/>
      <c r="DS162" s="21"/>
      <c r="DT162" s="21"/>
      <c r="DU162" s="21"/>
      <c r="DV162" s="21"/>
      <c r="DW162" s="21"/>
      <c r="DX162" s="21"/>
      <c r="DY162" s="21"/>
      <c r="DZ162" s="21"/>
      <c r="EA162" s="21"/>
    </row>
    <row r="163" spans="1:131" ht="13.5" thickBot="1">
      <c r="A163" s="52" t="s">
        <v>254</v>
      </c>
      <c r="B163" s="54"/>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21"/>
      <c r="CY163" s="21"/>
      <c r="CZ163" s="21"/>
      <c r="DA163" s="21"/>
      <c r="DB163" s="21"/>
      <c r="DC163" s="21"/>
      <c r="DD163" s="21"/>
      <c r="DE163" s="21"/>
      <c r="DF163" s="21"/>
      <c r="DG163" s="21"/>
      <c r="DH163" s="21"/>
      <c r="DI163" s="21"/>
      <c r="DJ163" s="21"/>
      <c r="DK163" s="21"/>
      <c r="DL163" s="21"/>
      <c r="DM163" s="21"/>
      <c r="DN163" s="21"/>
      <c r="DO163" s="21"/>
      <c r="DP163" s="21"/>
      <c r="DQ163" s="21"/>
      <c r="DR163" s="21"/>
      <c r="DS163" s="21"/>
      <c r="DT163" s="21"/>
      <c r="DU163" s="21"/>
      <c r="DV163" s="21"/>
      <c r="DW163" s="21"/>
      <c r="DX163" s="21"/>
      <c r="DY163" s="21"/>
      <c r="DZ163" s="21"/>
      <c r="EA163" s="21"/>
    </row>
    <row r="164" spans="1:131" ht="13.5" thickBot="1">
      <c r="A164" s="85"/>
      <c r="B164" s="86"/>
      <c r="C164" s="87"/>
      <c r="D164" s="87"/>
      <c r="E164" s="87"/>
      <c r="F164" s="87"/>
      <c r="G164" s="87"/>
      <c r="H164" s="87"/>
      <c r="I164" s="87"/>
      <c r="J164" s="87"/>
      <c r="K164" s="87"/>
      <c r="L164" s="87"/>
      <c r="M164" s="87"/>
      <c r="N164" s="87"/>
      <c r="O164" s="88" t="s">
        <v>363</v>
      </c>
      <c r="P164" s="89"/>
      <c r="Q164" s="89"/>
      <c r="R164" s="89"/>
      <c r="S164" s="89"/>
      <c r="T164" s="89"/>
      <c r="U164" s="89"/>
      <c r="V164" s="89"/>
      <c r="W164" s="89"/>
      <c r="X164" s="89"/>
      <c r="Y164" s="89"/>
      <c r="Z164" s="78"/>
      <c r="AA164" s="87"/>
      <c r="AB164" s="88" t="s">
        <v>364</v>
      </c>
      <c r="AC164" s="89"/>
      <c r="AD164" s="89"/>
      <c r="AE164" s="89"/>
      <c r="AF164" s="89"/>
      <c r="AG164" s="89"/>
      <c r="AH164" s="89"/>
      <c r="AI164" s="89"/>
      <c r="AJ164" s="89"/>
      <c r="AK164" s="89"/>
      <c r="AL164" s="89"/>
      <c r="AM164" s="78"/>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21"/>
      <c r="CY164" s="21"/>
      <c r="CZ164" s="21"/>
      <c r="DA164" s="21"/>
      <c r="DB164" s="21"/>
      <c r="DC164" s="21"/>
      <c r="DD164" s="21"/>
      <c r="DE164" s="21"/>
      <c r="DF164" s="21"/>
      <c r="DG164" s="21"/>
      <c r="DH164" s="21"/>
      <c r="DI164" s="21"/>
      <c r="DJ164" s="21"/>
      <c r="DK164" s="21"/>
      <c r="DL164" s="21"/>
      <c r="DM164" s="21"/>
      <c r="DN164" s="21"/>
      <c r="DO164" s="21"/>
      <c r="DP164" s="21"/>
      <c r="DQ164" s="21"/>
      <c r="DR164" s="21"/>
      <c r="DS164" s="21"/>
      <c r="DT164" s="21"/>
      <c r="DU164" s="21"/>
      <c r="DV164" s="21"/>
      <c r="DW164" s="21"/>
      <c r="DX164" s="21"/>
      <c r="DY164" s="21"/>
      <c r="DZ164" s="21"/>
      <c r="EA164" s="21"/>
    </row>
    <row r="165" spans="1:131" ht="102">
      <c r="A165" s="70" t="s">
        <v>147</v>
      </c>
      <c r="B165" s="71" t="s">
        <v>148</v>
      </c>
      <c r="C165" s="72" t="s">
        <v>49</v>
      </c>
      <c r="D165" s="72" t="s">
        <v>231</v>
      </c>
      <c r="E165" s="72" t="s">
        <v>232</v>
      </c>
      <c r="F165" s="72" t="s">
        <v>233</v>
      </c>
      <c r="G165" s="72" t="s">
        <v>234</v>
      </c>
      <c r="H165" s="72" t="s">
        <v>235</v>
      </c>
      <c r="I165" s="72" t="s">
        <v>236</v>
      </c>
      <c r="J165" s="72" t="s">
        <v>237</v>
      </c>
      <c r="K165" s="72" t="s">
        <v>48</v>
      </c>
      <c r="L165" s="72" t="s">
        <v>210</v>
      </c>
      <c r="M165" s="72" t="s">
        <v>238</v>
      </c>
      <c r="N165" s="72" t="s">
        <v>365</v>
      </c>
      <c r="O165" s="72" t="s">
        <v>239</v>
      </c>
      <c r="P165" s="72" t="s">
        <v>240</v>
      </c>
      <c r="Q165" s="72" t="s">
        <v>241</v>
      </c>
      <c r="R165" s="72" t="s">
        <v>242</v>
      </c>
      <c r="S165" s="72" t="s">
        <v>243</v>
      </c>
      <c r="T165" s="72" t="s">
        <v>244</v>
      </c>
      <c r="U165" s="72" t="s">
        <v>245</v>
      </c>
      <c r="V165" s="72" t="s">
        <v>246</v>
      </c>
      <c r="W165" s="72" t="s">
        <v>247</v>
      </c>
      <c r="X165" s="72" t="s">
        <v>248</v>
      </c>
      <c r="Y165" s="72" t="s">
        <v>249</v>
      </c>
      <c r="Z165" s="72" t="s">
        <v>250</v>
      </c>
      <c r="AA165" s="72"/>
      <c r="AB165" s="72" t="s">
        <v>239</v>
      </c>
      <c r="AC165" s="72" t="s">
        <v>240</v>
      </c>
      <c r="AD165" s="72" t="s">
        <v>241</v>
      </c>
      <c r="AE165" s="72" t="s">
        <v>242</v>
      </c>
      <c r="AF165" s="72" t="s">
        <v>243</v>
      </c>
      <c r="AG165" s="72" t="s">
        <v>244</v>
      </c>
      <c r="AH165" s="72" t="s">
        <v>245</v>
      </c>
      <c r="AI165" s="72" t="s">
        <v>246</v>
      </c>
      <c r="AJ165" s="72" t="s">
        <v>247</v>
      </c>
      <c r="AK165" s="72" t="s">
        <v>248</v>
      </c>
      <c r="AL165" s="72" t="s">
        <v>249</v>
      </c>
      <c r="AM165" s="72" t="s">
        <v>250</v>
      </c>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21"/>
      <c r="CY165" s="21"/>
      <c r="CZ165" s="21"/>
      <c r="DA165" s="21"/>
      <c r="DB165" s="21"/>
      <c r="DC165" s="21"/>
      <c r="DD165" s="21"/>
      <c r="DE165" s="21"/>
      <c r="DF165" s="21"/>
      <c r="DG165" s="21"/>
      <c r="DH165" s="21"/>
      <c r="DI165" s="21"/>
      <c r="DJ165" s="21"/>
      <c r="DK165" s="21"/>
      <c r="DL165" s="21"/>
      <c r="DM165" s="21"/>
      <c r="DN165" s="21"/>
      <c r="DO165" s="21"/>
      <c r="DP165" s="21"/>
      <c r="DQ165" s="21"/>
      <c r="DR165" s="21"/>
      <c r="DS165" s="21"/>
      <c r="DT165" s="21"/>
      <c r="DU165" s="21"/>
      <c r="DV165" s="21"/>
      <c r="DW165" s="21"/>
      <c r="DX165" s="21"/>
      <c r="DY165" s="21"/>
      <c r="DZ165" s="21"/>
      <c r="EA165" s="21"/>
    </row>
    <row r="166" spans="1:131">
      <c r="A166" s="21" t="s">
        <v>636</v>
      </c>
      <c r="B166" s="21"/>
      <c r="C166" s="46">
        <v>3.5601774156403079</v>
      </c>
      <c r="D166" s="46">
        <v>1.7730397529459534</v>
      </c>
      <c r="E166" s="46">
        <v>0.3546079505891907</v>
      </c>
      <c r="F166" s="46">
        <v>2.127647703535144</v>
      </c>
      <c r="G166" s="46">
        <v>2.2507291817586519</v>
      </c>
      <c r="H166" s="46">
        <v>2.3693344793825921</v>
      </c>
      <c r="I166" s="46">
        <v>5235.1868199286719</v>
      </c>
      <c r="J166" s="46">
        <v>20.850028329825101</v>
      </c>
      <c r="K166" s="46">
        <v>35.844910715456209</v>
      </c>
      <c r="L166" s="74">
        <v>1.0526963877241178</v>
      </c>
      <c r="M166" s="46">
        <v>3.3822005507057377E-2</v>
      </c>
      <c r="N166" s="46">
        <v>6.6926482754460655E-4</v>
      </c>
      <c r="O166" s="46">
        <v>0.22324140196665404</v>
      </c>
      <c r="P166" s="46">
        <v>0.20073023328174633</v>
      </c>
      <c r="Q166" s="46">
        <v>0.23098889569464168</v>
      </c>
      <c r="R166" s="46">
        <v>0.21489381147198175</v>
      </c>
      <c r="S166" s="46">
        <v>0.21939385422461455</v>
      </c>
      <c r="T166" s="46">
        <v>0.21717021733308325</v>
      </c>
      <c r="U166" s="46">
        <v>0.20631541359934819</v>
      </c>
      <c r="V166" s="46">
        <v>0.21497282638503537</v>
      </c>
      <c r="W166" s="46">
        <v>0.2008533361517662</v>
      </c>
      <c r="X166" s="46">
        <v>0.22901096931027748</v>
      </c>
      <c r="Y166" s="46">
        <v>0.20266225672188037</v>
      </c>
      <c r="Z166" s="46">
        <v>0.22064621862463343</v>
      </c>
      <c r="AA166" s="46"/>
      <c r="AB166" s="46">
        <v>9.4779297968517584E-2</v>
      </c>
      <c r="AC166" s="46">
        <v>8.1431590993780334E-2</v>
      </c>
      <c r="AD166" s="46">
        <v>7.8110039954037896E-2</v>
      </c>
      <c r="AE166" s="46">
        <v>8.1559904079914064E-2</v>
      </c>
      <c r="AF166" s="46">
        <v>8.0021201215251747E-2</v>
      </c>
      <c r="AG166" s="46">
        <v>7.0216384975346158E-2</v>
      </c>
      <c r="AH166" s="46">
        <v>8.2442961577428878E-2</v>
      </c>
      <c r="AI166" s="46">
        <v>6.7611567593030802E-2</v>
      </c>
      <c r="AJ166" s="46">
        <v>8.3237173603818979E-2</v>
      </c>
      <c r="AK166" s="46">
        <v>7.4759966286349608E-2</v>
      </c>
      <c r="AL166" s="46">
        <v>8.9696597159970054E-2</v>
      </c>
      <c r="AM166" s="41">
        <v>9.5431295467198737E-2</v>
      </c>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21"/>
      <c r="CY166" s="21"/>
      <c r="CZ166" s="21"/>
      <c r="DA166" s="21"/>
      <c r="DB166" s="21"/>
      <c r="DC166" s="21"/>
      <c r="DD166" s="21"/>
      <c r="DE166" s="21"/>
      <c r="DF166" s="21"/>
      <c r="DG166" s="21"/>
      <c r="DH166" s="21"/>
      <c r="DI166" s="21"/>
      <c r="DJ166" s="21"/>
      <c r="DK166" s="21"/>
      <c r="DL166" s="21"/>
      <c r="DM166" s="21"/>
      <c r="DN166" s="21"/>
      <c r="DO166" s="21"/>
      <c r="DP166" s="21"/>
      <c r="DQ166" s="21"/>
      <c r="DR166" s="21"/>
      <c r="DS166" s="21"/>
      <c r="DT166" s="21"/>
      <c r="DU166" s="21"/>
      <c r="DV166" s="21"/>
      <c r="DW166" s="21"/>
      <c r="DX166" s="21"/>
      <c r="DY166" s="21"/>
      <c r="DZ166" s="21"/>
      <c r="EA166" s="21"/>
    </row>
    <row r="167" spans="1:131">
      <c r="A167" s="21" t="s">
        <v>630</v>
      </c>
      <c r="B167" s="21"/>
      <c r="C167" s="46">
        <v>4.3114796269822158</v>
      </c>
      <c r="D167" s="46">
        <v>3.0053172817552065</v>
      </c>
      <c r="E167" s="46">
        <v>0.6010634563510413</v>
      </c>
      <c r="F167" s="46">
        <v>3.6063807381062478</v>
      </c>
      <c r="G167" s="46">
        <v>3.8150048780639043</v>
      </c>
      <c r="H167" s="46">
        <v>2.8693337844589704</v>
      </c>
      <c r="I167" s="46">
        <v>7327.3905941945077</v>
      </c>
      <c r="J167" s="46">
        <v>33.448038778894542</v>
      </c>
      <c r="K167" s="46">
        <v>54.435515240149712</v>
      </c>
      <c r="L167" s="82">
        <v>0.75211798573509103</v>
      </c>
      <c r="M167" s="46">
        <v>4.0959444056562988E-2</v>
      </c>
      <c r="N167" s="46">
        <v>8.1049940273703145E-4</v>
      </c>
      <c r="O167" s="46">
        <v>0.27035190781498397</v>
      </c>
      <c r="P167" s="46">
        <v>0.24309022002994315</v>
      </c>
      <c r="Q167" s="46">
        <v>0.27973435072966768</v>
      </c>
      <c r="R167" s="46">
        <v>0.26024273005489279</v>
      </c>
      <c r="S167" s="46">
        <v>0.2656924142653736</v>
      </c>
      <c r="T167" s="46">
        <v>0.26299952454770797</v>
      </c>
      <c r="U167" s="46">
        <v>0.24985403776738913</v>
      </c>
      <c r="V167" s="46">
        <v>0.26033841944002339</v>
      </c>
      <c r="W167" s="46">
        <v>0.24323930122847615</v>
      </c>
      <c r="X167" s="46">
        <v>0.27733902366748442</v>
      </c>
      <c r="Y167" s="46">
        <v>0.24542995727573202</v>
      </c>
      <c r="Z167" s="46">
        <v>0.26720906441109898</v>
      </c>
      <c r="AA167" s="46"/>
      <c r="AB167" s="46">
        <v>0.11478051921113196</v>
      </c>
      <c r="AC167" s="46">
        <v>9.8616053239382676E-2</v>
      </c>
      <c r="AD167" s="46">
        <v>9.4593557176428616E-2</v>
      </c>
      <c r="AE167" s="46">
        <v>9.8771444162967112E-2</v>
      </c>
      <c r="AF167" s="46">
        <v>9.6908029709567578E-2</v>
      </c>
      <c r="AG167" s="46">
        <v>8.5034108685591206E-2</v>
      </c>
      <c r="AH167" s="46">
        <v>9.9840852780993597E-2</v>
      </c>
      <c r="AI167" s="46">
        <v>8.187959817537778E-2</v>
      </c>
      <c r="AJ167" s="46">
        <v>0.10080266691875035</v>
      </c>
      <c r="AK167" s="46">
        <v>9.05365193716062E-2</v>
      </c>
      <c r="AL167" s="46">
        <v>0.10862521894721031</v>
      </c>
      <c r="AM167" s="41">
        <v>0.11557010737043485</v>
      </c>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21"/>
      <c r="CY167" s="21"/>
      <c r="CZ167" s="21"/>
      <c r="DA167" s="21"/>
      <c r="DB167" s="21"/>
      <c r="DC167" s="21"/>
      <c r="DD167" s="21"/>
      <c r="DE167" s="21"/>
      <c r="DF167" s="21"/>
      <c r="DG167" s="21"/>
      <c r="DH167" s="21"/>
      <c r="DI167" s="21"/>
      <c r="DJ167" s="21"/>
      <c r="DK167" s="21"/>
      <c r="DL167" s="21"/>
      <c r="DM167" s="21"/>
      <c r="DN167" s="21"/>
      <c r="DO167" s="21"/>
      <c r="DP167" s="21"/>
      <c r="DQ167" s="21"/>
      <c r="DR167" s="21"/>
      <c r="DS167" s="21"/>
      <c r="DT167" s="21"/>
      <c r="DU167" s="21"/>
      <c r="DV167" s="21"/>
      <c r="DW167" s="21"/>
      <c r="DX167" s="21"/>
      <c r="DY167" s="21"/>
      <c r="DZ167" s="21"/>
      <c r="EA167" s="21"/>
    </row>
    <row r="168" spans="1:131">
      <c r="A168" s="21" t="s">
        <v>641</v>
      </c>
      <c r="B168" s="21"/>
      <c r="C168" s="46">
        <v>3.7783191603703052</v>
      </c>
      <c r="D168" s="46">
        <v>3.0769788435000849</v>
      </c>
      <c r="E168" s="46">
        <v>0.615395768700017</v>
      </c>
      <c r="F168" s="46">
        <v>3.6923746122001018</v>
      </c>
      <c r="G168" s="46">
        <v>3.9059733788894548</v>
      </c>
      <c r="H168" s="46">
        <v>2.5145100413955586</v>
      </c>
      <c r="I168" s="46">
        <v>8560.7383151038011</v>
      </c>
      <c r="J168" s="46">
        <v>40.874527377407624</v>
      </c>
      <c r="K168" s="46">
        <v>65.3946197035295</v>
      </c>
      <c r="L168" s="82">
        <v>0.64376015847565338</v>
      </c>
      <c r="M168" s="46">
        <v>3.5894371692844818E-2</v>
      </c>
      <c r="N168" s="46">
        <v>7.1027250219745633E-4</v>
      </c>
      <c r="O168" s="46">
        <v>0.23692000930432178</v>
      </c>
      <c r="P168" s="46">
        <v>0.21302952014193899</v>
      </c>
      <c r="Q168" s="46">
        <v>0.24514221302616632</v>
      </c>
      <c r="R168" s="46">
        <v>0.2280609392561869</v>
      </c>
      <c r="S168" s="46">
        <v>0.23283671185674984</v>
      </c>
      <c r="T168" s="46">
        <v>0.23047682669033384</v>
      </c>
      <c r="U168" s="46">
        <v>0.21895691963484398</v>
      </c>
      <c r="V168" s="46">
        <v>0.2281447956276795</v>
      </c>
      <c r="W168" s="46">
        <v>0.21316016585932637</v>
      </c>
      <c r="X168" s="46">
        <v>0.24304309371738847</v>
      </c>
      <c r="Y168" s="46">
        <v>0.21507992390835637</v>
      </c>
      <c r="Z168" s="46">
        <v>0.23416581202674966</v>
      </c>
      <c r="AA168" s="46"/>
      <c r="AB168" s="46">
        <v>0.10058668310958033</v>
      </c>
      <c r="AC168" s="46">
        <v>8.6421125857263512E-2</v>
      </c>
      <c r="AD168" s="46">
        <v>8.2896054359288859E-2</v>
      </c>
      <c r="AE168" s="46">
        <v>8.6557301034864365E-2</v>
      </c>
      <c r="AF168" s="46">
        <v>8.4924317664392443E-2</v>
      </c>
      <c r="AG168" s="46">
        <v>7.4518733689729083E-2</v>
      </c>
      <c r="AH168" s="46">
        <v>8.7494465864884158E-2</v>
      </c>
      <c r="AI168" s="46">
        <v>7.1754312068033677E-2</v>
      </c>
      <c r="AJ168" s="46">
        <v>8.8337341420333546E-2</v>
      </c>
      <c r="AK168" s="46">
        <v>7.9340712574446318E-2</v>
      </c>
      <c r="AL168" s="46">
        <v>9.5192551410693965E-2</v>
      </c>
      <c r="AM168" s="41">
        <v>0.10127863026675239</v>
      </c>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21"/>
      <c r="CY168" s="21"/>
      <c r="CZ168" s="21"/>
      <c r="DA168" s="21"/>
      <c r="DB168" s="21"/>
      <c r="DC168" s="21"/>
      <c r="DD168" s="21"/>
      <c r="DE168" s="21"/>
      <c r="DF168" s="21"/>
      <c r="DG168" s="21"/>
      <c r="DH168" s="21"/>
      <c r="DI168" s="21"/>
      <c r="DJ168" s="21"/>
      <c r="DK168" s="21"/>
      <c r="DL168" s="21"/>
      <c r="DM168" s="21"/>
      <c r="DN168" s="21"/>
      <c r="DO168" s="21"/>
      <c r="DP168" s="21"/>
      <c r="DQ168" s="21"/>
      <c r="DR168" s="21"/>
      <c r="DS168" s="21"/>
      <c r="DT168" s="21"/>
      <c r="DU168" s="21"/>
      <c r="DV168" s="21"/>
      <c r="DW168" s="21"/>
      <c r="DX168" s="21"/>
      <c r="DY168" s="21"/>
      <c r="DZ168" s="21"/>
      <c r="EA168" s="21"/>
    </row>
    <row r="169" spans="1:131">
      <c r="A169" s="21" t="s">
        <v>629</v>
      </c>
      <c r="B169" s="21"/>
      <c r="C169" s="46">
        <v>3.9857025177577921</v>
      </c>
      <c r="D169" s="46">
        <v>3.4421848196395954</v>
      </c>
      <c r="E169" s="46">
        <v>0.68843696392791909</v>
      </c>
      <c r="F169" s="46">
        <v>4.1306217835675145</v>
      </c>
      <c r="G169" s="46">
        <v>4.3695725432534287</v>
      </c>
      <c r="H169" s="46">
        <v>2.6525257866080536</v>
      </c>
      <c r="I169" s="46">
        <v>9078.5116708628157</v>
      </c>
      <c r="J169" s="46">
        <v>43.992251485515013</v>
      </c>
      <c r="K169" s="46">
        <v>69.995376001140627</v>
      </c>
      <c r="L169" s="82">
        <v>0.60704468465766148</v>
      </c>
      <c r="M169" s="46">
        <v>3.7864532231703801E-2</v>
      </c>
      <c r="N169" s="46">
        <v>7.4925774667089647E-4</v>
      </c>
      <c r="O169" s="46">
        <v>0.24992401052188684</v>
      </c>
      <c r="P169" s="46">
        <v>0.22472222666950259</v>
      </c>
      <c r="Q169" s="46">
        <v>0.25859751233173961</v>
      </c>
      <c r="R169" s="46">
        <v>0.24057868623954559</v>
      </c>
      <c r="S169" s="46">
        <v>0.24561659015141016</v>
      </c>
      <c r="T169" s="46">
        <v>0.24312717624798497</v>
      </c>
      <c r="U169" s="46">
        <v>0.23097496765825282</v>
      </c>
      <c r="V169" s="46">
        <v>0.24066714529681466</v>
      </c>
      <c r="W169" s="46">
        <v>0.22486004323359457</v>
      </c>
      <c r="X169" s="46">
        <v>0.25638317713162651</v>
      </c>
      <c r="Y169" s="46">
        <v>0.22688517244177792</v>
      </c>
      <c r="Z169" s="46">
        <v>0.24701864161108658</v>
      </c>
      <c r="AA169" s="46"/>
      <c r="AB169" s="46">
        <v>0.10610765769281048</v>
      </c>
      <c r="AC169" s="46">
        <v>9.1164585175752988E-2</v>
      </c>
      <c r="AD169" s="46">
        <v>8.7446030509403194E-2</v>
      </c>
      <c r="AE169" s="46">
        <v>9.1308234699571042E-2</v>
      </c>
      <c r="AF169" s="46">
        <v>8.9585620580728664E-2</v>
      </c>
      <c r="AG169" s="46">
        <v>7.8608897734876976E-2</v>
      </c>
      <c r="AH169" s="46">
        <v>9.2296838378620183E-2</v>
      </c>
      <c r="AI169" s="46">
        <v>7.5692743288926057E-2</v>
      </c>
      <c r="AJ169" s="46">
        <v>9.3185977458967728E-2</v>
      </c>
      <c r="AK169" s="46">
        <v>8.3695544088889268E-2</v>
      </c>
      <c r="AL169" s="46">
        <v>0.10041745435613382</v>
      </c>
      <c r="AM169" s="41">
        <v>0.10683758425788811</v>
      </c>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21"/>
      <c r="CY169" s="21"/>
      <c r="CZ169" s="21"/>
      <c r="DA169" s="21"/>
      <c r="DB169" s="21"/>
      <c r="DC169" s="21"/>
      <c r="DD169" s="21"/>
      <c r="DE169" s="21"/>
      <c r="DF169" s="21"/>
      <c r="DG169" s="21"/>
      <c r="DH169" s="21"/>
      <c r="DI169" s="21"/>
      <c r="DJ169" s="21"/>
      <c r="DK169" s="21"/>
      <c r="DL169" s="21"/>
      <c r="DM169" s="21"/>
      <c r="DN169" s="21"/>
      <c r="DO169" s="21"/>
      <c r="DP169" s="21"/>
      <c r="DQ169" s="21"/>
      <c r="DR169" s="21"/>
      <c r="DS169" s="21"/>
      <c r="DT169" s="21"/>
      <c r="DU169" s="21"/>
      <c r="DV169" s="21"/>
      <c r="DW169" s="21"/>
      <c r="DX169" s="21"/>
      <c r="DY169" s="21"/>
      <c r="DZ169" s="21"/>
      <c r="EA169" s="21"/>
    </row>
    <row r="170" spans="1:131">
      <c r="A170" s="21" t="s">
        <v>628</v>
      </c>
      <c r="B170" s="21"/>
      <c r="C170" s="46">
        <v>2.4075754413202475</v>
      </c>
      <c r="D170" s="46">
        <v>2.0968156792090675</v>
      </c>
      <c r="E170" s="46">
        <v>0.41936313584181351</v>
      </c>
      <c r="F170" s="46">
        <v>2.516178815050881</v>
      </c>
      <c r="G170" s="46">
        <v>2.6617362809398863</v>
      </c>
      <c r="H170" s="46">
        <v>1.6022660780260247</v>
      </c>
      <c r="I170" s="46">
        <v>9155.1550333802406</v>
      </c>
      <c r="J170" s="46">
        <v>44.45375236498127</v>
      </c>
      <c r="K170" s="46">
        <v>70.676402610273911</v>
      </c>
      <c r="L170" s="82">
        <v>0.60196274495693025</v>
      </c>
      <c r="M170" s="46">
        <v>2.2872183132576884E-2</v>
      </c>
      <c r="N170" s="46">
        <v>4.5259136678333994E-4</v>
      </c>
      <c r="O170" s="46">
        <v>0.1509673407003938</v>
      </c>
      <c r="P170" s="46">
        <v>0.13574412832813801</v>
      </c>
      <c r="Q170" s="46">
        <v>0.15620659522443583</v>
      </c>
      <c r="R170" s="46">
        <v>0.1453222698168809</v>
      </c>
      <c r="S170" s="46">
        <v>0.14836543063480359</v>
      </c>
      <c r="T170" s="46">
        <v>0.14686169277417185</v>
      </c>
      <c r="U170" s="46">
        <v>0.13952111508978932</v>
      </c>
      <c r="V170" s="46">
        <v>0.1453757037731018</v>
      </c>
      <c r="W170" s="46">
        <v>0.13582737683292145</v>
      </c>
      <c r="X170" s="46">
        <v>0.15486901947138079</v>
      </c>
      <c r="Y170" s="46">
        <v>0.13705066214470771</v>
      </c>
      <c r="Z170" s="46">
        <v>0.14921234398238659</v>
      </c>
      <c r="AA170" s="46"/>
      <c r="AB170" s="46">
        <v>6.4094645714035753E-2</v>
      </c>
      <c r="AC170" s="46">
        <v>5.5068238386934421E-2</v>
      </c>
      <c r="AD170" s="46">
        <v>5.2822034398547692E-2</v>
      </c>
      <c r="AE170" s="46">
        <v>5.5155010308361278E-2</v>
      </c>
      <c r="AF170" s="46">
        <v>5.4114460134604324E-2</v>
      </c>
      <c r="AG170" s="46">
        <v>4.7483938104395593E-2</v>
      </c>
      <c r="AH170" s="46">
        <v>5.5752179296330931E-2</v>
      </c>
      <c r="AI170" s="46">
        <v>4.5722426351853161E-2</v>
      </c>
      <c r="AJ170" s="46">
        <v>5.628926639809665E-2</v>
      </c>
      <c r="AK170" s="46">
        <v>5.0556541939237386E-2</v>
      </c>
      <c r="AL170" s="46">
        <v>6.0657461491564445E-2</v>
      </c>
      <c r="AM170" s="41">
        <v>6.4535560023174107E-2</v>
      </c>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21"/>
      <c r="CY170" s="21"/>
      <c r="CZ170" s="21"/>
      <c r="DA170" s="21"/>
      <c r="DB170" s="21"/>
      <c r="DC170" s="21"/>
      <c r="DD170" s="21"/>
      <c r="DE170" s="21"/>
      <c r="DF170" s="21"/>
      <c r="DG170" s="21"/>
      <c r="DH170" s="21"/>
      <c r="DI170" s="21"/>
      <c r="DJ170" s="21"/>
      <c r="DK170" s="21"/>
      <c r="DL170" s="21"/>
      <c r="DM170" s="21"/>
      <c r="DN170" s="21"/>
      <c r="DO170" s="21"/>
      <c r="DP170" s="21"/>
      <c r="DQ170" s="21"/>
      <c r="DR170" s="21"/>
      <c r="DS170" s="21"/>
      <c r="DT170" s="21"/>
      <c r="DU170" s="21"/>
      <c r="DV170" s="21"/>
      <c r="DW170" s="21"/>
      <c r="DX170" s="21"/>
      <c r="DY170" s="21"/>
      <c r="DZ170" s="21"/>
      <c r="EA170" s="21"/>
    </row>
    <row r="171" spans="1:131">
      <c r="A171" s="21" t="s">
        <v>638</v>
      </c>
      <c r="B171" s="21"/>
      <c r="C171" s="46">
        <v>5.8389130933090811</v>
      </c>
      <c r="D171" s="46">
        <v>5.2135186864627494</v>
      </c>
      <c r="E171" s="46">
        <v>1.0427037372925498</v>
      </c>
      <c r="F171" s="46">
        <v>6.2562224237552995</v>
      </c>
      <c r="G171" s="46">
        <v>6.6181362418800962</v>
      </c>
      <c r="H171" s="46">
        <v>3.885856377078198</v>
      </c>
      <c r="I171" s="46">
        <v>9386.0805181186752</v>
      </c>
      <c r="J171" s="46">
        <v>45.844248694963319</v>
      </c>
      <c r="K171" s="46">
        <v>72.728327195369289</v>
      </c>
      <c r="L171" s="82">
        <v>0.58715267184863729</v>
      </c>
      <c r="M171" s="46">
        <v>5.547019930230386E-2</v>
      </c>
      <c r="N171" s="46">
        <v>1.0976360748973018E-3</v>
      </c>
      <c r="O171" s="46">
        <v>0.36612982802075777</v>
      </c>
      <c r="P171" s="46">
        <v>0.32921010682861684</v>
      </c>
      <c r="Q171" s="46">
        <v>0.37883620112731858</v>
      </c>
      <c r="R171" s="46">
        <v>0.35243925877474219</v>
      </c>
      <c r="S171" s="46">
        <v>0.35981960966213539</v>
      </c>
      <c r="T171" s="46">
        <v>0.35617270641970472</v>
      </c>
      <c r="U171" s="46">
        <v>0.33837015102800749</v>
      </c>
      <c r="V171" s="46">
        <v>0.35256884816216111</v>
      </c>
      <c r="W171" s="46">
        <v>0.32941200321625902</v>
      </c>
      <c r="X171" s="46">
        <v>0.3755922784473617</v>
      </c>
      <c r="Y171" s="46">
        <v>0.3323787458159943</v>
      </c>
      <c r="Z171" s="46">
        <v>0.3618735654174694</v>
      </c>
      <c r="AA171" s="46"/>
      <c r="AB171" s="46">
        <v>0.15544396227329249</v>
      </c>
      <c r="AC171" s="46">
        <v>0.13355289002558285</v>
      </c>
      <c r="AD171" s="46">
        <v>0.12810533907746294</v>
      </c>
      <c r="AE171" s="46">
        <v>0.13376333149273495</v>
      </c>
      <c r="AF171" s="46">
        <v>0.13123976278974853</v>
      </c>
      <c r="AG171" s="46">
        <v>0.11515925240024655</v>
      </c>
      <c r="AH171" s="46">
        <v>0.1352116008856401</v>
      </c>
      <c r="AI171" s="46">
        <v>0.11088718936977401</v>
      </c>
      <c r="AJ171" s="46">
        <v>0.13651415816252757</v>
      </c>
      <c r="AK171" s="46">
        <v>0.12261100923988738</v>
      </c>
      <c r="AL171" s="46">
        <v>0.147108015820168</v>
      </c>
      <c r="AM171" s="41">
        <v>0.15651327885148597</v>
      </c>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21"/>
      <c r="CY171" s="21"/>
      <c r="CZ171" s="21"/>
      <c r="DA171" s="21"/>
      <c r="DB171" s="21"/>
      <c r="DC171" s="21"/>
      <c r="DD171" s="21"/>
      <c r="DE171" s="21"/>
      <c r="DF171" s="21"/>
      <c r="DG171" s="21"/>
      <c r="DH171" s="21"/>
      <c r="DI171" s="21"/>
      <c r="DJ171" s="21"/>
      <c r="DK171" s="21"/>
      <c r="DL171" s="21"/>
      <c r="DM171" s="21"/>
      <c r="DN171" s="21"/>
      <c r="DO171" s="21"/>
      <c r="DP171" s="21"/>
      <c r="DQ171" s="21"/>
      <c r="DR171" s="21"/>
      <c r="DS171" s="21"/>
      <c r="DT171" s="21"/>
      <c r="DU171" s="21"/>
      <c r="DV171" s="21"/>
      <c r="DW171" s="21"/>
      <c r="DX171" s="21"/>
      <c r="DY171" s="21"/>
      <c r="DZ171" s="21"/>
      <c r="EA171" s="21"/>
    </row>
    <row r="172" spans="1:131">
      <c r="A172" s="21" t="s">
        <v>640</v>
      </c>
      <c r="B172" s="21"/>
      <c r="C172" s="46">
        <v>3.206213656523532</v>
      </c>
      <c r="D172" s="46">
        <v>2.9907520573157074</v>
      </c>
      <c r="E172" s="46">
        <v>0.59815041146314152</v>
      </c>
      <c r="F172" s="46">
        <v>3.5889024687788487</v>
      </c>
      <c r="G172" s="46">
        <v>3.7965155150192373</v>
      </c>
      <c r="H172" s="46">
        <v>2.1337679777686787</v>
      </c>
      <c r="I172" s="46">
        <v>9805.5803494366937</v>
      </c>
      <c r="J172" s="46">
        <v>48.370227915214819</v>
      </c>
      <c r="K172" s="46">
        <v>76.455858690214015</v>
      </c>
      <c r="L172" s="82">
        <v>0.56203325637084001</v>
      </c>
      <c r="M172" s="46">
        <v>3.0459317974252755E-2</v>
      </c>
      <c r="N172" s="46">
        <v>6.0272446549365448E-4</v>
      </c>
      <c r="O172" s="46">
        <v>0.20104605701460923</v>
      </c>
      <c r="P172" s="46">
        <v>0.18077301777089644</v>
      </c>
      <c r="Q172" s="46">
        <v>0.20802327115157293</v>
      </c>
      <c r="R172" s="46">
        <v>0.19352840957223572</v>
      </c>
      <c r="S172" s="46">
        <v>0.19758104427101408</v>
      </c>
      <c r="T172" s="46">
        <v>0.19557848818000118</v>
      </c>
      <c r="U172" s="46">
        <v>0.18580290232939417</v>
      </c>
      <c r="V172" s="46">
        <v>0.19359956858026398</v>
      </c>
      <c r="W172" s="46">
        <v>0.18088388137597439</v>
      </c>
      <c r="X172" s="46">
        <v>0.20624199627541448</v>
      </c>
      <c r="Y172" s="46">
        <v>0.1825129535143423</v>
      </c>
      <c r="Z172" s="46">
        <v>0.19870889476089262</v>
      </c>
      <c r="AA172" s="46"/>
      <c r="AB172" s="46">
        <v>8.5356049439384463E-2</v>
      </c>
      <c r="AC172" s="46">
        <v>7.333541243470304E-2</v>
      </c>
      <c r="AD172" s="46">
        <v>7.0344100187825387E-2</v>
      </c>
      <c r="AE172" s="46">
        <v>7.3450968240227038E-2</v>
      </c>
      <c r="AF172" s="46">
        <v>7.2065247934171753E-2</v>
      </c>
      <c r="AG172" s="46">
        <v>6.3235256600036205E-2</v>
      </c>
      <c r="AH172" s="46">
        <v>7.4246229452656895E-2</v>
      </c>
      <c r="AI172" s="46">
        <v>6.0889418151862322E-2</v>
      </c>
      <c r="AJ172" s="46">
        <v>7.4961478483224986E-2</v>
      </c>
      <c r="AK172" s="46">
        <v>6.7327101120162269E-2</v>
      </c>
      <c r="AL172" s="46">
        <v>8.07786863358501E-2</v>
      </c>
      <c r="AM172" s="41">
        <v>8.5943223346815908E-2</v>
      </c>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21"/>
      <c r="CY172" s="21"/>
      <c r="CZ172" s="21"/>
      <c r="DA172" s="21"/>
      <c r="DB172" s="21"/>
      <c r="DC172" s="21"/>
      <c r="DD172" s="21"/>
      <c r="DE172" s="21"/>
      <c r="DF172" s="21"/>
      <c r="DG172" s="21"/>
      <c r="DH172" s="21"/>
      <c r="DI172" s="21"/>
      <c r="DJ172" s="21"/>
      <c r="DK172" s="21"/>
      <c r="DL172" s="21"/>
      <c r="DM172" s="21"/>
      <c r="DN172" s="21"/>
      <c r="DO172" s="21"/>
      <c r="DP172" s="21"/>
      <c r="DQ172" s="21"/>
      <c r="DR172" s="21"/>
      <c r="DS172" s="21"/>
      <c r="DT172" s="21"/>
      <c r="DU172" s="21"/>
      <c r="DV172" s="21"/>
      <c r="DW172" s="21"/>
      <c r="DX172" s="21"/>
      <c r="DY172" s="21"/>
      <c r="DZ172" s="21"/>
      <c r="EA172" s="21"/>
    </row>
    <row r="173" spans="1:131">
      <c r="A173" s="21" t="s">
        <v>637</v>
      </c>
      <c r="B173" s="21"/>
      <c r="C173" s="46">
        <v>3.3203898849905507</v>
      </c>
      <c r="D173" s="46">
        <v>3.2069925266953265</v>
      </c>
      <c r="E173" s="46">
        <v>0.64139850533906539</v>
      </c>
      <c r="F173" s="46">
        <v>3.8483910320343919</v>
      </c>
      <c r="G173" s="46">
        <v>4.0710151329219011</v>
      </c>
      <c r="H173" s="46">
        <v>2.209753425472587</v>
      </c>
      <c r="I173" s="46">
        <v>10152.996066218655</v>
      </c>
      <c r="J173" s="46">
        <v>50.462159343703874</v>
      </c>
      <c r="K173" s="46">
        <v>79.542875488385477</v>
      </c>
      <c r="L173" s="82">
        <v>0.54280157487073122</v>
      </c>
      <c r="M173" s="46">
        <v>3.1544002409085052E-2</v>
      </c>
      <c r="N173" s="46">
        <v>6.2418804017927985E-4</v>
      </c>
      <c r="O173" s="46">
        <v>0.20820549272201708</v>
      </c>
      <c r="P173" s="46">
        <v>0.18721051183361651</v>
      </c>
      <c r="Q173" s="46">
        <v>0.21543117189615768</v>
      </c>
      <c r="R173" s="46">
        <v>0.20042013491350233</v>
      </c>
      <c r="S173" s="46">
        <v>0.2046170876755263</v>
      </c>
      <c r="T173" s="46">
        <v>0.2025432187132391</v>
      </c>
      <c r="U173" s="46">
        <v>0.19241951522511691</v>
      </c>
      <c r="V173" s="46">
        <v>0.20049382795950449</v>
      </c>
      <c r="W173" s="46">
        <v>0.18732532339402685</v>
      </c>
      <c r="X173" s="46">
        <v>0.21358646417708529</v>
      </c>
      <c r="Y173" s="46">
        <v>0.18901240829529378</v>
      </c>
      <c r="Z173" s="46">
        <v>0.20578510196264493</v>
      </c>
      <c r="AA173" s="46"/>
      <c r="AB173" s="46">
        <v>8.8395657165464825E-2</v>
      </c>
      <c r="AC173" s="46">
        <v>7.5946954178913131E-2</v>
      </c>
      <c r="AD173" s="46">
        <v>7.2849118541175109E-2</v>
      </c>
      <c r="AE173" s="46">
        <v>7.6066625033359508E-2</v>
      </c>
      <c r="AF173" s="46">
        <v>7.4631557947830052E-2</v>
      </c>
      <c r="AG173" s="46">
        <v>6.5487122469937348E-2</v>
      </c>
      <c r="AH173" s="46">
        <v>7.6890206231794225E-2</v>
      </c>
      <c r="AI173" s="46">
        <v>6.3057746548812937E-2</v>
      </c>
      <c r="AJ173" s="46">
        <v>7.76309259406993E-2</v>
      </c>
      <c r="AK173" s="46">
        <v>6.972468135124793E-2</v>
      </c>
      <c r="AL173" s="46">
        <v>8.3655289935732485E-2</v>
      </c>
      <c r="AM173" s="41">
        <v>8.9003740877852136E-2</v>
      </c>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21"/>
      <c r="CY173" s="21"/>
      <c r="CZ173" s="21"/>
      <c r="DA173" s="21"/>
      <c r="DB173" s="21"/>
      <c r="DC173" s="21"/>
      <c r="DD173" s="21"/>
      <c r="DE173" s="21"/>
      <c r="DF173" s="21"/>
      <c r="DG173" s="21"/>
      <c r="DH173" s="21"/>
      <c r="DI173" s="21"/>
      <c r="DJ173" s="21"/>
      <c r="DK173" s="21"/>
      <c r="DL173" s="21"/>
      <c r="DM173" s="21"/>
      <c r="DN173" s="21"/>
      <c r="DO173" s="21"/>
      <c r="DP173" s="21"/>
      <c r="DQ173" s="21"/>
      <c r="DR173" s="21"/>
      <c r="DS173" s="21"/>
      <c r="DT173" s="21"/>
      <c r="DU173" s="21"/>
      <c r="DV173" s="21"/>
      <c r="DW173" s="21"/>
      <c r="DX173" s="21"/>
      <c r="DY173" s="21"/>
      <c r="DZ173" s="21"/>
      <c r="EA173" s="21"/>
    </row>
    <row r="174" spans="1:131">
      <c r="A174" s="21" t="s">
        <v>639</v>
      </c>
      <c r="B174" s="21"/>
      <c r="C174" s="46">
        <v>5.6284054189748849</v>
      </c>
      <c r="D174" s="46">
        <v>5.5582546095583556</v>
      </c>
      <c r="E174" s="46">
        <v>1.1116509219116713</v>
      </c>
      <c r="F174" s="46">
        <v>6.6699055314700271</v>
      </c>
      <c r="G174" s="46">
        <v>7.0557503454683532</v>
      </c>
      <c r="H174" s="46">
        <v>3.7457613669858594</v>
      </c>
      <c r="I174" s="46">
        <v>10380.981486994435</v>
      </c>
      <c r="J174" s="46">
        <v>51.834952351964546</v>
      </c>
      <c r="K174" s="46">
        <v>81.568675674376252</v>
      </c>
      <c r="L174" s="82">
        <v>0.5308806552929729</v>
      </c>
      <c r="M174" s="46">
        <v>5.3470357471576413E-2</v>
      </c>
      <c r="N174" s="46">
        <v>1.0580635014235294E-3</v>
      </c>
      <c r="O174" s="46">
        <v>0.35292991609034247</v>
      </c>
      <c r="P174" s="46">
        <v>0.31734124479071157</v>
      </c>
      <c r="Q174" s="46">
        <v>0.36517819211459701</v>
      </c>
      <c r="R174" s="46">
        <v>0.33973292670178229</v>
      </c>
      <c r="S174" s="46">
        <v>0.34684719716012175</v>
      </c>
      <c r="T174" s="46">
        <v>0.34333177405925464</v>
      </c>
      <c r="U174" s="46">
        <v>0.32617104608865854</v>
      </c>
      <c r="V174" s="46">
        <v>0.33985784406204</v>
      </c>
      <c r="W174" s="46">
        <v>0.31753586229984676</v>
      </c>
      <c r="X174" s="46">
        <v>0.36205122110152832</v>
      </c>
      <c r="Y174" s="46">
        <v>0.32039564627988038</v>
      </c>
      <c r="Z174" s="46">
        <v>0.34882710258411304</v>
      </c>
      <c r="AA174" s="46"/>
      <c r="AB174" s="46">
        <v>0.14983981190069318</v>
      </c>
      <c r="AC174" s="46">
        <v>0.12873796851011926</v>
      </c>
      <c r="AD174" s="46">
        <v>0.12348681563516467</v>
      </c>
      <c r="AE174" s="46">
        <v>0.12894082302690479</v>
      </c>
      <c r="AF174" s="46">
        <v>0.12650823539697065</v>
      </c>
      <c r="AG174" s="46">
        <v>0.11100746832443632</v>
      </c>
      <c r="AH174" s="46">
        <v>0.13033687862302312</v>
      </c>
      <c r="AI174" s="46">
        <v>0.10688942403662745</v>
      </c>
      <c r="AJ174" s="46">
        <v>0.13159247539567584</v>
      </c>
      <c r="AK174" s="46">
        <v>0.11819057036874987</v>
      </c>
      <c r="AL174" s="46">
        <v>0.14180439752831372</v>
      </c>
      <c r="AM174" s="41">
        <v>0.15087057689532901</v>
      </c>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21"/>
      <c r="CY174" s="21"/>
      <c r="CZ174" s="21"/>
      <c r="DA174" s="21"/>
      <c r="DB174" s="21"/>
      <c r="DC174" s="21"/>
      <c r="DD174" s="21"/>
      <c r="DE174" s="21"/>
      <c r="DF174" s="21"/>
      <c r="DG174" s="21"/>
      <c r="DH174" s="21"/>
      <c r="DI174" s="21"/>
      <c r="DJ174" s="21"/>
      <c r="DK174" s="21"/>
      <c r="DL174" s="21"/>
      <c r="DM174" s="21"/>
      <c r="DN174" s="21"/>
      <c r="DO174" s="21"/>
      <c r="DP174" s="21"/>
      <c r="DQ174" s="21"/>
      <c r="DR174" s="21"/>
      <c r="DS174" s="21"/>
      <c r="DT174" s="21"/>
      <c r="DU174" s="21"/>
      <c r="DV174" s="21"/>
      <c r="DW174" s="21"/>
      <c r="DX174" s="21"/>
      <c r="DY174" s="21"/>
      <c r="DZ174" s="21"/>
      <c r="EA174" s="21"/>
    </row>
    <row r="175" spans="1:131">
      <c r="A175" s="21" t="s">
        <v>624</v>
      </c>
      <c r="B175" s="21"/>
      <c r="C175" s="46">
        <v>3.9867482444425235</v>
      </c>
      <c r="D175" s="46">
        <v>3.7707604146381994</v>
      </c>
      <c r="E175" s="46">
        <v>0.75415208292763991</v>
      </c>
      <c r="F175" s="46">
        <v>4.5249124975658397</v>
      </c>
      <c r="G175" s="46">
        <v>4.7866724299583456</v>
      </c>
      <c r="H175" s="46">
        <v>2.38317639352262</v>
      </c>
      <c r="I175" s="46">
        <v>9942.497255484328</v>
      </c>
      <c r="J175" s="46">
        <v>52.982998995292995</v>
      </c>
      <c r="K175" s="46">
        <v>81.46079398016785</v>
      </c>
      <c r="L175" s="82">
        <v>0.49787747718165015</v>
      </c>
      <c r="M175" s="46">
        <v>3.7874470462261424E-2</v>
      </c>
      <c r="N175" s="46">
        <v>4.8344255567495765E-4</v>
      </c>
      <c r="O175" s="46">
        <v>0.18895389416461159</v>
      </c>
      <c r="P175" s="46">
        <v>0.17356708075219282</v>
      </c>
      <c r="Q175" s="46">
        <v>0.20260280368642566</v>
      </c>
      <c r="R175" s="46">
        <v>0.18771864771442459</v>
      </c>
      <c r="S175" s="46">
        <v>0.19728592874134751</v>
      </c>
      <c r="T175" s="46">
        <v>0.20024377705671068</v>
      </c>
      <c r="U175" s="46">
        <v>0.1957002488722793</v>
      </c>
      <c r="V175" s="46">
        <v>0.21178322685805659</v>
      </c>
      <c r="W175" s="46">
        <v>0.18567158350291957</v>
      </c>
      <c r="X175" s="46">
        <v>0.20498716222715957</v>
      </c>
      <c r="Y175" s="46">
        <v>0.18021447367607094</v>
      </c>
      <c r="Z175" s="46">
        <v>0.18820235494270249</v>
      </c>
      <c r="AA175" s="46"/>
      <c r="AB175" s="46">
        <v>0.14781540609336996</v>
      </c>
      <c r="AC175" s="46">
        <v>0.13010625232892409</v>
      </c>
      <c r="AD175" s="46">
        <v>0.13247023770175295</v>
      </c>
      <c r="AE175" s="46">
        <v>0.13590870119832471</v>
      </c>
      <c r="AF175" s="46">
        <v>0.13966527299625167</v>
      </c>
      <c r="AG175" s="46">
        <v>0.13042969350252478</v>
      </c>
      <c r="AH175" s="46">
        <v>0.14940100098525069</v>
      </c>
      <c r="AI175" s="46">
        <v>0.13552150085935677</v>
      </c>
      <c r="AJ175" s="46">
        <v>0.14527229991270105</v>
      </c>
      <c r="AK175" s="46">
        <v>0.13278714806694716</v>
      </c>
      <c r="AL175" s="46">
        <v>0.14310392250917392</v>
      </c>
      <c r="AM175" s="41">
        <v>0.1473356260930441</v>
      </c>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21"/>
      <c r="CY175" s="21"/>
      <c r="CZ175" s="21"/>
      <c r="DA175" s="21"/>
      <c r="DB175" s="21"/>
      <c r="DC175" s="21"/>
      <c r="DD175" s="21"/>
      <c r="DE175" s="21"/>
      <c r="DF175" s="21"/>
      <c r="DG175" s="21"/>
      <c r="DH175" s="21"/>
      <c r="DI175" s="21"/>
      <c r="DJ175" s="21"/>
      <c r="DK175" s="21"/>
      <c r="DL175" s="21"/>
      <c r="DM175" s="21"/>
      <c r="DN175" s="21"/>
      <c r="DO175" s="21"/>
      <c r="DP175" s="21"/>
      <c r="DQ175" s="21"/>
      <c r="DR175" s="21"/>
      <c r="DS175" s="21"/>
      <c r="DT175" s="21"/>
      <c r="DU175" s="21"/>
      <c r="DV175" s="21"/>
      <c r="DW175" s="21"/>
      <c r="DX175" s="21"/>
      <c r="DY175" s="21"/>
      <c r="DZ175" s="21"/>
      <c r="EA175" s="21"/>
    </row>
    <row r="176" spans="1:131">
      <c r="A176" s="21" t="s">
        <v>635</v>
      </c>
      <c r="B176" s="21"/>
      <c r="C176" s="46">
        <v>2.9828771402049705</v>
      </c>
      <c r="D176" s="46">
        <v>3.3974577181758017</v>
      </c>
      <c r="E176" s="46">
        <v>0.6794915436351604</v>
      </c>
      <c r="F176" s="46">
        <v>4.0769492618109622</v>
      </c>
      <c r="G176" s="46">
        <v>4.3127951403143365</v>
      </c>
      <c r="H176" s="46">
        <v>1.9851352421375563</v>
      </c>
      <c r="I176" s="46">
        <v>11973.02934542249</v>
      </c>
      <c r="J176" s="46">
        <v>61.421320468967522</v>
      </c>
      <c r="K176" s="46">
        <v>95.715066424869477</v>
      </c>
      <c r="L176" s="82">
        <v>0.460289714107049</v>
      </c>
      <c r="M176" s="46">
        <v>2.8337600991366119E-2</v>
      </c>
      <c r="N176" s="46">
        <v>5.6074024458890133E-4</v>
      </c>
      <c r="O176" s="46">
        <v>0.18704171082830065</v>
      </c>
      <c r="P176" s="46">
        <v>0.16818083884632601</v>
      </c>
      <c r="Q176" s="46">
        <v>0.19353291034930525</v>
      </c>
      <c r="R176" s="46">
        <v>0.18004772318235859</v>
      </c>
      <c r="S176" s="46">
        <v>0.18381806187329128</v>
      </c>
      <c r="T176" s="46">
        <v>0.18195499863865408</v>
      </c>
      <c r="U176" s="46">
        <v>0.17286035470980748</v>
      </c>
      <c r="V176" s="46">
        <v>0.1801139254386977</v>
      </c>
      <c r="W176" s="46">
        <v>0.16828397998060285</v>
      </c>
      <c r="X176" s="46">
        <v>0.1918757144547947</v>
      </c>
      <c r="Y176" s="46">
        <v>0.16979957518474512</v>
      </c>
      <c r="Z176" s="46">
        <v>0.18486734922723372</v>
      </c>
      <c r="AA176" s="46"/>
      <c r="AB176" s="46">
        <v>7.9410368717290278E-2</v>
      </c>
      <c r="AC176" s="46">
        <v>6.8227058067043544E-2</v>
      </c>
      <c r="AD176" s="46">
        <v>6.5444112862418177E-2</v>
      </c>
      <c r="AE176" s="46">
        <v>6.8334564555269678E-2</v>
      </c>
      <c r="AF176" s="46">
        <v>6.7045369926820614E-2</v>
      </c>
      <c r="AG176" s="46">
        <v>5.8830452856272107E-2</v>
      </c>
      <c r="AH176" s="46">
        <v>6.9074429937048626E-2</v>
      </c>
      <c r="AI176" s="46">
        <v>5.6648019421920465E-2</v>
      </c>
      <c r="AJ176" s="46">
        <v>6.9739856577751252E-2</v>
      </c>
      <c r="AK176" s="46">
        <v>6.2637270114230911E-2</v>
      </c>
      <c r="AL176" s="46">
        <v>7.515185283948228E-2</v>
      </c>
      <c r="AM176" s="41">
        <v>7.9956641615304566E-2</v>
      </c>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21"/>
      <c r="CY176" s="21"/>
      <c r="CZ176" s="21"/>
      <c r="DA176" s="21"/>
      <c r="DB176" s="21"/>
      <c r="DC176" s="21"/>
      <c r="DD176" s="21"/>
      <c r="DE176" s="21"/>
      <c r="DF176" s="21"/>
      <c r="DG176" s="21"/>
      <c r="DH176" s="21"/>
      <c r="DI176" s="21"/>
      <c r="DJ176" s="21"/>
      <c r="DK176" s="21"/>
      <c r="DL176" s="21"/>
      <c r="DM176" s="21"/>
      <c r="DN176" s="21"/>
      <c r="DO176" s="21"/>
      <c r="DP176" s="21"/>
      <c r="DQ176" s="21"/>
      <c r="DR176" s="21"/>
      <c r="DS176" s="21"/>
      <c r="DT176" s="21"/>
      <c r="DU176" s="21"/>
      <c r="DV176" s="21"/>
      <c r="DW176" s="21"/>
      <c r="DX176" s="21"/>
      <c r="DY176" s="21"/>
      <c r="DZ176" s="21"/>
      <c r="EA176" s="21"/>
    </row>
    <row r="177" spans="1:131">
      <c r="A177" s="21" t="s">
        <v>627</v>
      </c>
      <c r="B177" s="21"/>
      <c r="C177" s="46">
        <v>2.0844804495098042</v>
      </c>
      <c r="D177" s="46">
        <v>2.7827437243090625</v>
      </c>
      <c r="E177" s="46">
        <v>0.55654874486181249</v>
      </c>
      <c r="F177" s="46">
        <v>3.339292469170875</v>
      </c>
      <c r="G177" s="46">
        <v>3.5324659220142585</v>
      </c>
      <c r="H177" s="46">
        <v>1.3872430567436318</v>
      </c>
      <c r="I177" s="46">
        <v>14033.330001639471</v>
      </c>
      <c r="J177" s="46">
        <v>73.827229259737265</v>
      </c>
      <c r="K177" s="46">
        <v>114.02219079430945</v>
      </c>
      <c r="L177" s="82">
        <v>0.39271236789528818</v>
      </c>
      <c r="M177" s="46">
        <v>1.9802751664271812E-2</v>
      </c>
      <c r="N177" s="46">
        <v>3.9185391223273521E-4</v>
      </c>
      <c r="O177" s="46">
        <v>0.13070762593918561</v>
      </c>
      <c r="P177" s="46">
        <v>0.11752735834545165</v>
      </c>
      <c r="Q177" s="46">
        <v>0.13524377605848678</v>
      </c>
      <c r="R177" s="46">
        <v>0.12582011974069782</v>
      </c>
      <c r="S177" s="46">
        <v>0.12845489044021766</v>
      </c>
      <c r="T177" s="46">
        <v>0.12715295318089934</v>
      </c>
      <c r="U177" s="46">
        <v>0.12079747604460968</v>
      </c>
      <c r="V177" s="46">
        <v>0.12586638289622384</v>
      </c>
      <c r="W177" s="46">
        <v>0.11759943495733838</v>
      </c>
      <c r="X177" s="46">
        <v>0.13408570206457171</v>
      </c>
      <c r="Y177" s="46">
        <v>0.11865855620971026</v>
      </c>
      <c r="Z177" s="46">
        <v>0.12918814859078989</v>
      </c>
      <c r="AA177" s="46"/>
      <c r="AB177" s="46">
        <v>5.5493187717474038E-2</v>
      </c>
      <c r="AC177" s="46">
        <v>4.7678118133470906E-2</v>
      </c>
      <c r="AD177" s="46">
        <v>4.5733353197326056E-2</v>
      </c>
      <c r="AE177" s="46">
        <v>4.775324532187647E-2</v>
      </c>
      <c r="AF177" s="46">
        <v>4.6852336275910712E-2</v>
      </c>
      <c r="AG177" s="46">
        <v>4.1111625806445638E-2</v>
      </c>
      <c r="AH177" s="46">
        <v>4.8270274636560667E-2</v>
      </c>
      <c r="AI177" s="46">
        <v>3.9586507736731939E-2</v>
      </c>
      <c r="AJ177" s="46">
        <v>4.8735285013432009E-2</v>
      </c>
      <c r="AK177" s="46">
        <v>4.3771888289977356E-2</v>
      </c>
      <c r="AL177" s="46">
        <v>5.2517271287135278E-2</v>
      </c>
      <c r="AM177" s="41">
        <v>5.5874931625280309E-2</v>
      </c>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21"/>
      <c r="CY177" s="21"/>
      <c r="CZ177" s="21"/>
      <c r="DA177" s="21"/>
      <c r="DB177" s="21"/>
      <c r="DC177" s="21"/>
      <c r="DD177" s="21"/>
      <c r="DE177" s="21"/>
      <c r="DF177" s="21"/>
      <c r="DG177" s="21"/>
      <c r="DH177" s="21"/>
      <c r="DI177" s="21"/>
      <c r="DJ177" s="21"/>
      <c r="DK177" s="21"/>
      <c r="DL177" s="21"/>
      <c r="DM177" s="21"/>
      <c r="DN177" s="21"/>
      <c r="DO177" s="21"/>
      <c r="DP177" s="21"/>
      <c r="DQ177" s="21"/>
      <c r="DR177" s="21"/>
      <c r="DS177" s="21"/>
      <c r="DT177" s="21"/>
      <c r="DU177" s="21"/>
      <c r="DV177" s="21"/>
      <c r="DW177" s="21"/>
      <c r="DX177" s="21"/>
      <c r="DY177" s="21"/>
      <c r="DZ177" s="21"/>
      <c r="EA177" s="21"/>
    </row>
    <row r="178" spans="1:131">
      <c r="A178" s="21" t="s">
        <v>625</v>
      </c>
      <c r="B178" s="21"/>
      <c r="C178" s="46">
        <v>4.2670789979819048</v>
      </c>
      <c r="D178" s="46">
        <v>5.2047960317379856</v>
      </c>
      <c r="E178" s="46">
        <v>1.0409592063475972</v>
      </c>
      <c r="F178" s="46">
        <v>6.2457552380855823</v>
      </c>
      <c r="G178" s="46">
        <v>6.6070635439900407</v>
      </c>
      <c r="H178" s="46">
        <v>2.5507509663953218</v>
      </c>
      <c r="I178" s="46">
        <v>12822.077095714862</v>
      </c>
      <c r="J178" s="46">
        <v>70.322121198570613</v>
      </c>
      <c r="K178" s="46">
        <v>107.04775193592003</v>
      </c>
      <c r="L178" s="82">
        <v>0.38606424009884877</v>
      </c>
      <c r="M178" s="46">
        <v>4.0537638084995317E-2</v>
      </c>
      <c r="N178" s="46">
        <v>5.1743612828498726E-4</v>
      </c>
      <c r="O178" s="46">
        <v>0.20224030812596591</v>
      </c>
      <c r="P178" s="46">
        <v>0.18577156108393159</v>
      </c>
      <c r="Q178" s="46">
        <v>0.21684894945341249</v>
      </c>
      <c r="R178" s="46">
        <v>0.20091820453132025</v>
      </c>
      <c r="S178" s="46">
        <v>0.21115821504482141</v>
      </c>
      <c r="T178" s="46">
        <v>0.21432404635691801</v>
      </c>
      <c r="U178" s="46">
        <v>0.20946103708123776</v>
      </c>
      <c r="V178" s="46">
        <v>0.22667489995401413</v>
      </c>
      <c r="W178" s="46">
        <v>0.19872719969006652</v>
      </c>
      <c r="X178" s="46">
        <v>0.21940096569045661</v>
      </c>
      <c r="Y178" s="46">
        <v>0.19288636969427064</v>
      </c>
      <c r="Z178" s="46">
        <v>0.20143592394283161</v>
      </c>
      <c r="AA178" s="46"/>
      <c r="AB178" s="46">
        <v>0.15820914094548835</v>
      </c>
      <c r="AC178" s="46">
        <v>0.13925475670373497</v>
      </c>
      <c r="AD178" s="46">
        <v>0.14178496722053802</v>
      </c>
      <c r="AE178" s="46">
        <v>0.14546520847780869</v>
      </c>
      <c r="AF178" s="46">
        <v>0.1494859260251708</v>
      </c>
      <c r="AG178" s="46">
        <v>0.1396009408503959</v>
      </c>
      <c r="AH178" s="46">
        <v>0.15990622795665918</v>
      </c>
      <c r="AI178" s="46">
        <v>0.14505078189927448</v>
      </c>
      <c r="AJ178" s="46">
        <v>0.15548721462664003</v>
      </c>
      <c r="AK178" s="46">
        <v>0.1421241613408209</v>
      </c>
      <c r="AL178" s="46">
        <v>0.15316636637865069</v>
      </c>
      <c r="AM178" s="41">
        <v>0.15769562490747513</v>
      </c>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21"/>
      <c r="CY178" s="21"/>
      <c r="CZ178" s="21"/>
      <c r="DA178" s="21"/>
      <c r="DB178" s="21"/>
      <c r="DC178" s="21"/>
      <c r="DD178" s="21"/>
      <c r="DE178" s="21"/>
      <c r="DF178" s="21"/>
      <c r="DG178" s="21"/>
      <c r="DH178" s="21"/>
      <c r="DI178" s="21"/>
      <c r="DJ178" s="21"/>
      <c r="DK178" s="21"/>
      <c r="DL178" s="21"/>
      <c r="DM178" s="21"/>
      <c r="DN178" s="21"/>
      <c r="DO178" s="21"/>
      <c r="DP178" s="21"/>
      <c r="DQ178" s="21"/>
      <c r="DR178" s="21"/>
      <c r="DS178" s="21"/>
      <c r="DT178" s="21"/>
      <c r="DU178" s="21"/>
      <c r="DV178" s="21"/>
      <c r="DW178" s="21"/>
      <c r="DX178" s="21"/>
      <c r="DY178" s="21"/>
      <c r="DZ178" s="21"/>
      <c r="EA178" s="21"/>
    </row>
    <row r="179" spans="1:131">
      <c r="A179" s="21" t="s">
        <v>626</v>
      </c>
      <c r="B179" s="21"/>
      <c r="C179" s="46">
        <v>2.0700557642921993</v>
      </c>
      <c r="D179" s="46">
        <v>3.0457967175070952</v>
      </c>
      <c r="E179" s="46">
        <v>0.60915934350141909</v>
      </c>
      <c r="F179" s="46">
        <v>3.6549560610085141</v>
      </c>
      <c r="G179" s="46">
        <v>3.8663902162417552</v>
      </c>
      <c r="H179" s="46">
        <v>1.3776432812127362</v>
      </c>
      <c r="I179" s="46">
        <v>15466.933619240974</v>
      </c>
      <c r="J179" s="46">
        <v>82.459540116123634</v>
      </c>
      <c r="K179" s="46">
        <v>126.76070041168727</v>
      </c>
      <c r="L179" s="82">
        <v>0.35631253033529708</v>
      </c>
      <c r="M179" s="46">
        <v>1.9665715857931337E-2</v>
      </c>
      <c r="N179" s="46">
        <v>3.8914226802586662E-4</v>
      </c>
      <c r="O179" s="46">
        <v>0.12980312411948441</v>
      </c>
      <c r="P179" s="46">
        <v>0.11671406448654861</v>
      </c>
      <c r="Q179" s="46">
        <v>0.13430788390476442</v>
      </c>
      <c r="R179" s="46">
        <v>0.12494943965265588</v>
      </c>
      <c r="S179" s="46">
        <v>0.12756597763717467</v>
      </c>
      <c r="T179" s="46">
        <v>0.12627304983397439</v>
      </c>
      <c r="U179" s="46">
        <v>0.11996155284492968</v>
      </c>
      <c r="V179" s="46">
        <v>0.12499538266535888</v>
      </c>
      <c r="W179" s="46">
        <v>0.11678564232549733</v>
      </c>
      <c r="X179" s="46">
        <v>0.13315782382761446</v>
      </c>
      <c r="Y179" s="46">
        <v>0.11783743441789733</v>
      </c>
      <c r="Z179" s="46">
        <v>0.12829416161302498</v>
      </c>
      <c r="AA179" s="46"/>
      <c r="AB179" s="46">
        <v>5.5109172715206087E-2</v>
      </c>
      <c r="AC179" s="46">
        <v>4.7348183714558595E-2</v>
      </c>
      <c r="AD179" s="46">
        <v>4.5416876626882763E-2</v>
      </c>
      <c r="AE179" s="46">
        <v>4.7422791019918822E-2</v>
      </c>
      <c r="AF179" s="46">
        <v>4.6528116299346146E-2</v>
      </c>
      <c r="AG179" s="46">
        <v>4.0827131768048017E-2</v>
      </c>
      <c r="AH179" s="46">
        <v>4.7936242471776656E-2</v>
      </c>
      <c r="AI179" s="46">
        <v>3.9312567574279991E-2</v>
      </c>
      <c r="AJ179" s="46">
        <v>4.839803495888037E-2</v>
      </c>
      <c r="AK179" s="46">
        <v>4.346898513244879E-2</v>
      </c>
      <c r="AL179" s="46">
        <v>5.215384974150139E-2</v>
      </c>
      <c r="AM179" s="41">
        <v>5.5488274940426588E-2</v>
      </c>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21"/>
      <c r="CY179" s="21"/>
      <c r="CZ179" s="21"/>
      <c r="DA179" s="21"/>
      <c r="DB179" s="21"/>
      <c r="DC179" s="21"/>
      <c r="DD179" s="21"/>
      <c r="DE179" s="21"/>
      <c r="DF179" s="21"/>
      <c r="DG179" s="21"/>
      <c r="DH179" s="21"/>
      <c r="DI179" s="21"/>
      <c r="DJ179" s="21"/>
      <c r="DK179" s="21"/>
      <c r="DL179" s="21"/>
      <c r="DM179" s="21"/>
      <c r="DN179" s="21"/>
      <c r="DO179" s="21"/>
      <c r="DP179" s="21"/>
      <c r="DQ179" s="21"/>
      <c r="DR179" s="21"/>
      <c r="DS179" s="21"/>
      <c r="DT179" s="21"/>
      <c r="DU179" s="21"/>
      <c r="DV179" s="21"/>
      <c r="DW179" s="21"/>
      <c r="DX179" s="21"/>
      <c r="DY179" s="21"/>
      <c r="DZ179" s="21"/>
      <c r="EA179" s="21"/>
    </row>
    <row r="180" spans="1:131">
      <c r="A180" s="21" t="s">
        <v>631</v>
      </c>
      <c r="B180" s="21"/>
      <c r="C180" s="46">
        <v>2.1318683281564486</v>
      </c>
      <c r="D180" s="46">
        <v>3.1412987261509815</v>
      </c>
      <c r="E180" s="46">
        <v>0.62825974523019634</v>
      </c>
      <c r="F180" s="46">
        <v>3.7695584713811776</v>
      </c>
      <c r="G180" s="46">
        <v>3.9876222176191733</v>
      </c>
      <c r="H180" s="46">
        <v>1.4187801746100166</v>
      </c>
      <c r="I180" s="46">
        <v>15489.386362737796</v>
      </c>
      <c r="J180" s="46">
        <v>82.594737222955374</v>
      </c>
      <c r="K180" s="46">
        <v>126.96020778280374</v>
      </c>
      <c r="L180" s="82">
        <v>0.3557960351261924</v>
      </c>
      <c r="M180" s="46">
        <v>2.0252940771565548E-2</v>
      </c>
      <c r="N180" s="46">
        <v>4.0076218750318185E-4</v>
      </c>
      <c r="O180" s="46">
        <v>0.13367908922043331</v>
      </c>
      <c r="P180" s="46">
        <v>0.12019918584867657</v>
      </c>
      <c r="Q180" s="46">
        <v>0.13831836265347291</v>
      </c>
      <c r="R180" s="46">
        <v>0.12868047209707542</v>
      </c>
      <c r="S180" s="46">
        <v>0.13137514078901824</v>
      </c>
      <c r="T180" s="46">
        <v>0.13004360572518964</v>
      </c>
      <c r="U180" s="46">
        <v>0.12354364530562099</v>
      </c>
      <c r="V180" s="46">
        <v>0.1287277869836457</v>
      </c>
      <c r="W180" s="46">
        <v>0.12027290102605723</v>
      </c>
      <c r="X180" s="46">
        <v>0.13713396139421918</v>
      </c>
      <c r="Y180" s="46">
        <v>0.12135609998536626</v>
      </c>
      <c r="Z180" s="46">
        <v>0.13212506858418424</v>
      </c>
      <c r="AA180" s="46"/>
      <c r="AB180" s="46">
        <v>5.6754751214454557E-2</v>
      </c>
      <c r="AC180" s="46">
        <v>4.8762016462544036E-2</v>
      </c>
      <c r="AD180" s="46">
        <v>4.6773039893322009E-2</v>
      </c>
      <c r="AE180" s="46">
        <v>4.8838851567225845E-2</v>
      </c>
      <c r="AF180" s="46">
        <v>4.7917461557501505E-2</v>
      </c>
      <c r="AG180" s="46">
        <v>4.2046243703744816E-2</v>
      </c>
      <c r="AH180" s="46">
        <v>4.9367634852750489E-2</v>
      </c>
      <c r="AI180" s="46">
        <v>4.0486454111913268E-2</v>
      </c>
      <c r="AJ180" s="46">
        <v>4.9843216619396093E-2</v>
      </c>
      <c r="AK180" s="46">
        <v>4.4766983701358024E-2</v>
      </c>
      <c r="AL180" s="46">
        <v>5.3711181299192674E-2</v>
      </c>
      <c r="AM180" s="41">
        <v>5.7145173560085215E-2</v>
      </c>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21"/>
      <c r="CY180" s="21"/>
      <c r="CZ180" s="21"/>
      <c r="DA180" s="21"/>
      <c r="DB180" s="21"/>
      <c r="DC180" s="21"/>
      <c r="DD180" s="21"/>
      <c r="DE180" s="21"/>
      <c r="DF180" s="21"/>
      <c r="DG180" s="21"/>
      <c r="DH180" s="21"/>
      <c r="DI180" s="21"/>
      <c r="DJ180" s="21"/>
      <c r="DK180" s="21"/>
      <c r="DL180" s="21"/>
      <c r="DM180" s="21"/>
      <c r="DN180" s="21"/>
      <c r="DO180" s="21"/>
      <c r="DP180" s="21"/>
      <c r="DQ180" s="21"/>
      <c r="DR180" s="21"/>
      <c r="DS180" s="21"/>
      <c r="DT180" s="21"/>
      <c r="DU180" s="21"/>
      <c r="DV180" s="21"/>
      <c r="DW180" s="21"/>
      <c r="DX180" s="21"/>
      <c r="DY180" s="21"/>
      <c r="DZ180" s="21"/>
      <c r="EA180" s="21"/>
    </row>
    <row r="181" spans="1:131">
      <c r="A181" s="21" t="s">
        <v>633</v>
      </c>
      <c r="B181" s="21"/>
      <c r="C181" s="46">
        <v>2.1526094007652294</v>
      </c>
      <c r="D181" s="46">
        <v>3.2982336964394503</v>
      </c>
      <c r="E181" s="46">
        <v>0.65964673928789008</v>
      </c>
      <c r="F181" s="46">
        <v>3.9578804357273403</v>
      </c>
      <c r="G181" s="46">
        <v>4.1868383472518023</v>
      </c>
      <c r="H181" s="46">
        <v>1.4325835705462628</v>
      </c>
      <c r="I181" s="46">
        <v>16106.513613034638</v>
      </c>
      <c r="J181" s="46">
        <v>86.310711566980871</v>
      </c>
      <c r="K181" s="46">
        <v>132.44378868099139</v>
      </c>
      <c r="L181" s="82">
        <v>0.34216357349611931</v>
      </c>
      <c r="M181" s="46">
        <v>2.0449982825962842E-2</v>
      </c>
      <c r="N181" s="46">
        <v>4.0466122644478735E-4</v>
      </c>
      <c r="O181" s="46">
        <v>0.13497966095799199</v>
      </c>
      <c r="P181" s="46">
        <v>0.12136861081187758</v>
      </c>
      <c r="Q181" s="46">
        <v>0.13966407015568261</v>
      </c>
      <c r="R181" s="46">
        <v>0.12993241199404162</v>
      </c>
      <c r="S181" s="46">
        <v>0.1326532972765018</v>
      </c>
      <c r="T181" s="46">
        <v>0.13130880762956162</v>
      </c>
      <c r="U181" s="46">
        <v>0.12474560871198824</v>
      </c>
      <c r="V181" s="46">
        <v>0.12998018720993187</v>
      </c>
      <c r="W181" s="46">
        <v>0.12144304316856347</v>
      </c>
      <c r="X181" s="46">
        <v>0.13846814578677352</v>
      </c>
      <c r="Y181" s="46">
        <v>0.12253678063438721</v>
      </c>
      <c r="Z181" s="46">
        <v>0.13341052116338484</v>
      </c>
      <c r="AA181" s="46"/>
      <c r="AB181" s="46">
        <v>5.7306921533927455E-2</v>
      </c>
      <c r="AC181" s="46">
        <v>4.9236424994554454E-2</v>
      </c>
      <c r="AD181" s="46">
        <v>4.7228097555067815E-2</v>
      </c>
      <c r="AE181" s="46">
        <v>4.9314007632498075E-2</v>
      </c>
      <c r="AF181" s="46">
        <v>4.8383653365065935E-2</v>
      </c>
      <c r="AG181" s="46">
        <v>4.2455314086782971E-2</v>
      </c>
      <c r="AH181" s="46">
        <v>4.9847935481772049E-2</v>
      </c>
      <c r="AI181" s="46">
        <v>4.0880349210084474E-2</v>
      </c>
      <c r="AJ181" s="46">
        <v>5.0328144211454318E-2</v>
      </c>
      <c r="AK181" s="46">
        <v>4.5202524324182945E-2</v>
      </c>
      <c r="AL181" s="46">
        <v>5.4233740547583648E-2</v>
      </c>
      <c r="AM181" s="41">
        <v>5.7701142321568755E-2</v>
      </c>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21"/>
      <c r="CY181" s="21"/>
      <c r="CZ181" s="21"/>
      <c r="DA181" s="21"/>
      <c r="DB181" s="21"/>
      <c r="DC181" s="21"/>
      <c r="DD181" s="21"/>
      <c r="DE181" s="21"/>
      <c r="DF181" s="21"/>
      <c r="DG181" s="21"/>
      <c r="DH181" s="21"/>
      <c r="DI181" s="21"/>
      <c r="DJ181" s="21"/>
      <c r="DK181" s="21"/>
      <c r="DL181" s="21"/>
      <c r="DM181" s="21"/>
      <c r="DN181" s="21"/>
      <c r="DO181" s="21"/>
      <c r="DP181" s="21"/>
      <c r="DQ181" s="21"/>
      <c r="DR181" s="21"/>
      <c r="DS181" s="21"/>
      <c r="DT181" s="21"/>
      <c r="DU181" s="21"/>
      <c r="DV181" s="21"/>
      <c r="DW181" s="21"/>
      <c r="DX181" s="21"/>
      <c r="DY181" s="21"/>
      <c r="DZ181" s="21"/>
      <c r="EA181" s="21"/>
    </row>
    <row r="182" spans="1:131">
      <c r="A182" s="21" t="s">
        <v>634</v>
      </c>
      <c r="B182" s="21"/>
      <c r="C182" s="46">
        <v>2.1657229321108806</v>
      </c>
      <c r="D182" s="46">
        <v>3.3974557420358553</v>
      </c>
      <c r="E182" s="46">
        <v>0.67949114840717106</v>
      </c>
      <c r="F182" s="46">
        <v>4.0769468904430264</v>
      </c>
      <c r="G182" s="46">
        <v>4.3127926317660448</v>
      </c>
      <c r="H182" s="46">
        <v>1.441310759766445</v>
      </c>
      <c r="I182" s="46">
        <v>16490.592693438972</v>
      </c>
      <c r="J182" s="46">
        <v>88.623408029781501</v>
      </c>
      <c r="K182" s="46">
        <v>135.85658354248162</v>
      </c>
      <c r="L182" s="82">
        <v>0.33419431046844533</v>
      </c>
      <c r="M182" s="46">
        <v>2.0574562552647568E-2</v>
      </c>
      <c r="N182" s="46">
        <v>4.0712639159526333E-4</v>
      </c>
      <c r="O182" s="46">
        <v>0.1358019466984374</v>
      </c>
      <c r="P182" s="46">
        <v>0.12210797907891847</v>
      </c>
      <c r="Q182" s="46">
        <v>0.14051489295762556</v>
      </c>
      <c r="R182" s="46">
        <v>0.13072395028096642</v>
      </c>
      <c r="S182" s="46">
        <v>0.13346141098785186</v>
      </c>
      <c r="T182" s="46">
        <v>0.13210873081311653</v>
      </c>
      <c r="U182" s="46">
        <v>0.12550554939119157</v>
      </c>
      <c r="V182" s="46">
        <v>0.13077201653980713</v>
      </c>
      <c r="W182" s="46">
        <v>0.12218286487181169</v>
      </c>
      <c r="X182" s="46">
        <v>0.13931168310919886</v>
      </c>
      <c r="Y182" s="46">
        <v>0.12328326530237807</v>
      </c>
      <c r="Z182" s="46">
        <v>0.13422324782456815</v>
      </c>
      <c r="AA182" s="46"/>
      <c r="AB182" s="46">
        <v>5.7656030903974247E-2</v>
      </c>
      <c r="AC182" s="46">
        <v>4.9536369518760462E-2</v>
      </c>
      <c r="AD182" s="46">
        <v>4.7515807502568598E-2</v>
      </c>
      <c r="AE182" s="46">
        <v>4.9614424784183174E-2</v>
      </c>
      <c r="AF182" s="46">
        <v>4.8678402869920083E-2</v>
      </c>
      <c r="AG182" s="46">
        <v>4.2713948603508856E-2</v>
      </c>
      <c r="AH182" s="46">
        <v>5.015160528095803E-2</v>
      </c>
      <c r="AI182" s="46">
        <v>4.1129389161594976E-2</v>
      </c>
      <c r="AJ182" s="46">
        <v>5.0634739405385341E-2</v>
      </c>
      <c r="AK182" s="46">
        <v>4.5477894634940216E-2</v>
      </c>
      <c r="AL182" s="46">
        <v>5.4564128334801267E-2</v>
      </c>
      <c r="AM182" s="41">
        <v>5.8052653254413701E-2</v>
      </c>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21"/>
      <c r="CY182" s="21"/>
      <c r="CZ182" s="21"/>
      <c r="DA182" s="21"/>
      <c r="DB182" s="21"/>
      <c r="DC182" s="21"/>
      <c r="DD182" s="21"/>
      <c r="DE182" s="21"/>
      <c r="DF182" s="21"/>
      <c r="DG182" s="21"/>
      <c r="DH182" s="21"/>
      <c r="DI182" s="21"/>
      <c r="DJ182" s="21"/>
      <c r="DK182" s="21"/>
      <c r="DL182" s="21"/>
      <c r="DM182" s="21"/>
      <c r="DN182" s="21"/>
      <c r="DO182" s="21"/>
      <c r="DP182" s="21"/>
      <c r="DQ182" s="21"/>
      <c r="DR182" s="21"/>
      <c r="DS182" s="21"/>
      <c r="DT182" s="21"/>
      <c r="DU182" s="21"/>
      <c r="DV182" s="21"/>
      <c r="DW182" s="21"/>
      <c r="DX182" s="21"/>
      <c r="DY182" s="21"/>
      <c r="DZ182" s="21"/>
      <c r="EA182" s="21"/>
    </row>
    <row r="183" spans="1:131">
      <c r="A183" s="21" t="s">
        <v>632</v>
      </c>
      <c r="B183" s="21"/>
      <c r="C183" s="46">
        <v>1.9865485035623203</v>
      </c>
      <c r="D183" s="46">
        <v>3.0810808410487938</v>
      </c>
      <c r="E183" s="46">
        <v>0.61621616820975877</v>
      </c>
      <c r="F183" s="46">
        <v>3.6972970092585524</v>
      </c>
      <c r="G183" s="46">
        <v>3.911180529812631</v>
      </c>
      <c r="H183" s="46">
        <v>1.2051873434210838</v>
      </c>
      <c r="I183" s="46">
        <v>16303.81626374866</v>
      </c>
      <c r="J183" s="46">
        <v>92.94330401569313</v>
      </c>
      <c r="K183" s="46">
        <v>139.6415051918608</v>
      </c>
      <c r="L183" s="82">
        <v>0.30813902202535753</v>
      </c>
      <c r="M183" s="46">
        <v>1.8872256637991278E-2</v>
      </c>
      <c r="N183" s="46">
        <v>1.8294418847837217E-4</v>
      </c>
      <c r="O183" s="46">
        <v>0.14893411326541317</v>
      </c>
      <c r="P183" s="46">
        <v>0.13662031203623395</v>
      </c>
      <c r="Q183" s="46">
        <v>0.15036212751143344</v>
      </c>
      <c r="R183" s="46">
        <v>0.1429315743556068</v>
      </c>
      <c r="S183" s="46">
        <v>0.14624966694565211</v>
      </c>
      <c r="T183" s="46">
        <v>0.1400073474584472</v>
      </c>
      <c r="U183" s="46">
        <v>0.12387706062225042</v>
      </c>
      <c r="V183" s="46">
        <v>0.14577582868153338</v>
      </c>
      <c r="W183" s="46">
        <v>0.15035768146748865</v>
      </c>
      <c r="X183" s="46">
        <v>0.15350337852680546</v>
      </c>
      <c r="Y183" s="46">
        <v>0.12854713082265706</v>
      </c>
      <c r="Z183" s="46">
        <v>0.13230501708708894</v>
      </c>
      <c r="AA183" s="46"/>
      <c r="AB183" s="46">
        <v>4.2638461781822082E-2</v>
      </c>
      <c r="AC183" s="46">
        <v>3.1490949932625335E-2</v>
      </c>
      <c r="AD183" s="46">
        <v>2.5835466975276247E-2</v>
      </c>
      <c r="AE183" s="46">
        <v>2.0865108029789501E-2</v>
      </c>
      <c r="AF183" s="46">
        <v>1.7977148447289492E-2</v>
      </c>
      <c r="AG183" s="46">
        <v>1.5722552674748393E-2</v>
      </c>
      <c r="AH183" s="46">
        <v>1.5411648431982714E-2</v>
      </c>
      <c r="AI183" s="46">
        <v>1.6122217547264294E-2</v>
      </c>
      <c r="AJ183" s="46">
        <v>2.074376209920379E-2</v>
      </c>
      <c r="AK183" s="46">
        <v>1.5890554603415208E-2</v>
      </c>
      <c r="AL183" s="46">
        <v>2.5845941843852249E-2</v>
      </c>
      <c r="AM183" s="41">
        <v>3.8533452414440256E-2</v>
      </c>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21"/>
      <c r="CY183" s="21"/>
      <c r="CZ183" s="21"/>
      <c r="DA183" s="21"/>
      <c r="DB183" s="21"/>
      <c r="DC183" s="21"/>
      <c r="DD183" s="21"/>
      <c r="DE183" s="21"/>
      <c r="DF183" s="21"/>
      <c r="DG183" s="21"/>
      <c r="DH183" s="21"/>
      <c r="DI183" s="21"/>
      <c r="DJ183" s="21"/>
      <c r="DK183" s="21"/>
      <c r="DL183" s="21"/>
      <c r="DM183" s="21"/>
      <c r="DN183" s="21"/>
      <c r="DO183" s="21"/>
      <c r="DP183" s="21"/>
      <c r="DQ183" s="21"/>
      <c r="DR183" s="21"/>
      <c r="DS183" s="21"/>
      <c r="DT183" s="21"/>
      <c r="DU183" s="21"/>
      <c r="DV183" s="21"/>
      <c r="DW183" s="21"/>
      <c r="DX183" s="21"/>
      <c r="DY183" s="21"/>
      <c r="DZ183" s="21"/>
      <c r="EA183" s="21"/>
    </row>
    <row r="184" spans="1:131">
      <c r="A184" s="21"/>
      <c r="B184" s="2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21"/>
      <c r="CY184" s="21"/>
      <c r="CZ184" s="21"/>
      <c r="DA184" s="21"/>
      <c r="DB184" s="21"/>
      <c r="DC184" s="21"/>
      <c r="DD184" s="21"/>
      <c r="DE184" s="21"/>
      <c r="DF184" s="21"/>
      <c r="DG184" s="21"/>
      <c r="DH184" s="21"/>
      <c r="DI184" s="21"/>
      <c r="DJ184" s="21"/>
      <c r="DK184" s="21"/>
      <c r="DL184" s="21"/>
      <c r="DM184" s="21"/>
      <c r="DN184" s="21"/>
      <c r="DO184" s="21"/>
      <c r="DP184" s="21"/>
      <c r="DQ184" s="21"/>
      <c r="DR184" s="21"/>
      <c r="DS184" s="21"/>
      <c r="DT184" s="21"/>
      <c r="DU184" s="21"/>
      <c r="DV184" s="21"/>
      <c r="DW184" s="21"/>
      <c r="DX184" s="21"/>
      <c r="DY184" s="21"/>
      <c r="DZ184" s="21"/>
      <c r="EA184" s="21"/>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2" t="s">
        <v>254</v>
      </c>
      <c r="B1" s="54"/>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85"/>
      <c r="B2" s="86"/>
      <c r="C2" s="87"/>
      <c r="D2" s="87"/>
      <c r="E2" s="87"/>
      <c r="F2" s="87"/>
      <c r="G2" s="87"/>
      <c r="H2" s="87"/>
      <c r="I2" s="87"/>
      <c r="J2" s="87"/>
      <c r="K2" s="87"/>
      <c r="L2" s="87"/>
      <c r="M2" s="87"/>
      <c r="N2" s="87"/>
      <c r="O2" s="88" t="s">
        <v>363</v>
      </c>
      <c r="P2" s="89"/>
      <c r="Q2" s="89"/>
      <c r="R2" s="89"/>
      <c r="S2" s="89"/>
      <c r="T2" s="89"/>
      <c r="U2" s="89"/>
      <c r="V2" s="89"/>
      <c r="W2" s="89"/>
      <c r="X2" s="89"/>
      <c r="Y2" s="89"/>
      <c r="Z2" s="78"/>
      <c r="AA2" s="87"/>
      <c r="AB2" s="88" t="s">
        <v>364</v>
      </c>
      <c r="AC2" s="89"/>
      <c r="AD2" s="89"/>
      <c r="AE2" s="89"/>
      <c r="AF2" s="89"/>
      <c r="AG2" s="89"/>
      <c r="AH2" s="89"/>
      <c r="AI2" s="89"/>
      <c r="AJ2" s="89"/>
      <c r="AK2" s="89"/>
      <c r="AL2" s="89"/>
      <c r="AM2" s="78"/>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0" t="s">
        <v>147</v>
      </c>
      <c r="B3" s="71" t="s">
        <v>148</v>
      </c>
      <c r="C3" s="72" t="s">
        <v>49</v>
      </c>
      <c r="D3" s="72" t="s">
        <v>231</v>
      </c>
      <c r="E3" s="72" t="s">
        <v>232</v>
      </c>
      <c r="F3" s="72" t="s">
        <v>233</v>
      </c>
      <c r="G3" s="72" t="s">
        <v>234</v>
      </c>
      <c r="H3" s="72" t="s">
        <v>235</v>
      </c>
      <c r="I3" s="72" t="s">
        <v>236</v>
      </c>
      <c r="J3" s="72" t="s">
        <v>237</v>
      </c>
      <c r="K3" s="72" t="s">
        <v>48</v>
      </c>
      <c r="L3" s="72" t="s">
        <v>210</v>
      </c>
      <c r="M3" s="72" t="s">
        <v>238</v>
      </c>
      <c r="N3" s="72" t="s">
        <v>365</v>
      </c>
      <c r="O3" s="72" t="s">
        <v>239</v>
      </c>
      <c r="P3" s="72" t="s">
        <v>240</v>
      </c>
      <c r="Q3" s="72" t="s">
        <v>241</v>
      </c>
      <c r="R3" s="72" t="s">
        <v>242</v>
      </c>
      <c r="S3" s="72" t="s">
        <v>243</v>
      </c>
      <c r="T3" s="72" t="s">
        <v>244</v>
      </c>
      <c r="U3" s="72" t="s">
        <v>245</v>
      </c>
      <c r="V3" s="72" t="s">
        <v>246</v>
      </c>
      <c r="W3" s="72" t="s">
        <v>247</v>
      </c>
      <c r="X3" s="72" t="s">
        <v>248</v>
      </c>
      <c r="Y3" s="72" t="s">
        <v>249</v>
      </c>
      <c r="Z3" s="72" t="s">
        <v>250</v>
      </c>
      <c r="AA3" s="72"/>
      <c r="AB3" s="72" t="s">
        <v>239</v>
      </c>
      <c r="AC3" s="72" t="s">
        <v>240</v>
      </c>
      <c r="AD3" s="72" t="s">
        <v>241</v>
      </c>
      <c r="AE3" s="72" t="s">
        <v>242</v>
      </c>
      <c r="AF3" s="72" t="s">
        <v>243</v>
      </c>
      <c r="AG3" s="72" t="s">
        <v>244</v>
      </c>
      <c r="AH3" s="72" t="s">
        <v>245</v>
      </c>
      <c r="AI3" s="72" t="s">
        <v>246</v>
      </c>
      <c r="AJ3" s="72" t="s">
        <v>247</v>
      </c>
      <c r="AK3" s="72" t="s">
        <v>248</v>
      </c>
      <c r="AL3" s="72" t="s">
        <v>249</v>
      </c>
      <c r="AM3" s="72" t="s">
        <v>250</v>
      </c>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497</v>
      </c>
      <c r="B4" s="21"/>
      <c r="C4" s="46">
        <v>10.300896794440856</v>
      </c>
      <c r="D4" s="46">
        <v>4</v>
      </c>
      <c r="E4" s="46">
        <v>0.8</v>
      </c>
      <c r="F4" s="46">
        <v>4.8</v>
      </c>
      <c r="G4" s="46">
        <v>5.0795327754435773</v>
      </c>
      <c r="H4" s="46">
        <v>6.203743811574304</v>
      </c>
      <c r="I4" s="46">
        <v>4081.9746900767209</v>
      </c>
      <c r="J4" s="46">
        <v>2.404706931148306</v>
      </c>
      <c r="K4" s="46">
        <v>29.437486013228654</v>
      </c>
      <c r="L4" s="74">
        <v>1.2213217407643469</v>
      </c>
      <c r="M4" s="46">
        <v>9.7860999880404545E-2</v>
      </c>
      <c r="N4" s="46">
        <v>5.1130553117195222E-4</v>
      </c>
      <c r="O4" s="46">
        <v>0.17124984548895225</v>
      </c>
      <c r="P4" s="46">
        <v>0.12556655756340404</v>
      </c>
      <c r="Q4" s="46">
        <v>0.22772965872024253</v>
      </c>
      <c r="R4" s="46">
        <v>0.22081495390812628</v>
      </c>
      <c r="S4" s="46">
        <v>0.51015613938375659</v>
      </c>
      <c r="T4" s="46">
        <v>0.88247938099639989</v>
      </c>
      <c r="U4" s="46">
        <v>1.6115342494870093</v>
      </c>
      <c r="V4" s="46">
        <v>1.7598199891453807</v>
      </c>
      <c r="W4" s="46">
        <v>0.82769515197708554</v>
      </c>
      <c r="X4" s="46">
        <v>0.37899661969127879</v>
      </c>
      <c r="Y4" s="46">
        <v>0.16995521027890698</v>
      </c>
      <c r="Z4" s="46">
        <v>0.14275509868853525</v>
      </c>
      <c r="AA4" s="46"/>
      <c r="AB4" s="46">
        <v>0.16949830843912139</v>
      </c>
      <c r="AC4" s="46">
        <v>0.12570070160604199</v>
      </c>
      <c r="AD4" s="46">
        <v>0.17373258854198378</v>
      </c>
      <c r="AE4" s="46">
        <v>0.17378273295754776</v>
      </c>
      <c r="AF4" s="46">
        <v>0.3052187207528248</v>
      </c>
      <c r="AG4" s="46">
        <v>0.33381312316812833</v>
      </c>
      <c r="AH4" s="46">
        <v>0.58622780149669007</v>
      </c>
      <c r="AI4" s="46">
        <v>0.46174677236710748</v>
      </c>
      <c r="AJ4" s="46">
        <v>0.39614455767548934</v>
      </c>
      <c r="AK4" s="46">
        <v>0.22328436496431003</v>
      </c>
      <c r="AL4" s="46">
        <v>0.16954776891719908</v>
      </c>
      <c r="AM4" s="41">
        <v>0.15344649822533685</v>
      </c>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1"/>
      <c r="CE4" s="41"/>
      <c r="CF4" s="41"/>
      <c r="CG4" s="41"/>
      <c r="CH4" s="41"/>
      <c r="CI4" s="41"/>
      <c r="CJ4" s="41"/>
      <c r="CK4" s="41"/>
      <c r="CL4" s="41"/>
      <c r="CM4" s="41"/>
      <c r="CN4" s="41"/>
      <c r="CO4" s="41"/>
      <c r="CP4" s="41"/>
      <c r="CQ4" s="41"/>
      <c r="CR4" s="41"/>
      <c r="CS4" s="41"/>
      <c r="CT4" s="41"/>
      <c r="CU4" s="41"/>
      <c r="CV4" s="41"/>
      <c r="CW4" s="4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498</v>
      </c>
      <c r="B5" s="21"/>
      <c r="C5" s="46">
        <v>10.300896794440856</v>
      </c>
      <c r="D5" s="46">
        <v>4</v>
      </c>
      <c r="E5" s="46">
        <v>0.8</v>
      </c>
      <c r="F5" s="46">
        <v>4.8</v>
      </c>
      <c r="G5" s="46">
        <v>5.0795327754435773</v>
      </c>
      <c r="H5" s="46">
        <v>6.203743811574304</v>
      </c>
      <c r="I5" s="46">
        <v>4081.9746900767209</v>
      </c>
      <c r="J5" s="46">
        <v>2.404706931148306</v>
      </c>
      <c r="K5" s="46">
        <v>29.437486013228654</v>
      </c>
      <c r="L5" s="74">
        <v>1.2213217407643469</v>
      </c>
      <c r="M5" s="46">
        <v>9.7860999880404545E-2</v>
      </c>
      <c r="N5" s="46">
        <v>5.1130553117195222E-4</v>
      </c>
      <c r="O5" s="46">
        <v>0.17124984548895225</v>
      </c>
      <c r="P5" s="46">
        <v>0.12556655756340404</v>
      </c>
      <c r="Q5" s="46">
        <v>0.22772965872024253</v>
      </c>
      <c r="R5" s="46">
        <v>0.22081495390812628</v>
      </c>
      <c r="S5" s="46">
        <v>0.51015613938375659</v>
      </c>
      <c r="T5" s="46">
        <v>0.88247938099639989</v>
      </c>
      <c r="U5" s="46">
        <v>1.6115342494870093</v>
      </c>
      <c r="V5" s="46">
        <v>1.7598199891453807</v>
      </c>
      <c r="W5" s="46">
        <v>0.82769515197708554</v>
      </c>
      <c r="X5" s="46">
        <v>0.37899661969127879</v>
      </c>
      <c r="Y5" s="46">
        <v>0.16995521027890698</v>
      </c>
      <c r="Z5" s="46">
        <v>0.14275509868853525</v>
      </c>
      <c r="AA5" s="46"/>
      <c r="AB5" s="46">
        <v>0.16949830843912139</v>
      </c>
      <c r="AC5" s="46">
        <v>0.12570070160604199</v>
      </c>
      <c r="AD5" s="46">
        <v>0.17373258854198378</v>
      </c>
      <c r="AE5" s="46">
        <v>0.17378273295754776</v>
      </c>
      <c r="AF5" s="46">
        <v>0.3052187207528248</v>
      </c>
      <c r="AG5" s="46">
        <v>0.33381312316812833</v>
      </c>
      <c r="AH5" s="46">
        <v>0.58622780149669007</v>
      </c>
      <c r="AI5" s="46">
        <v>0.46174677236710748</v>
      </c>
      <c r="AJ5" s="46">
        <v>0.39614455767548934</v>
      </c>
      <c r="AK5" s="46">
        <v>0.22328436496431003</v>
      </c>
      <c r="AL5" s="46">
        <v>0.16954776891719908</v>
      </c>
      <c r="AM5" s="41">
        <v>0.15344649822533685</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487</v>
      </c>
      <c r="B6" s="21"/>
      <c r="C6" s="46">
        <v>9.6702547238121301</v>
      </c>
      <c r="D6" s="46">
        <v>4</v>
      </c>
      <c r="E6" s="46">
        <v>0.8</v>
      </c>
      <c r="F6" s="46">
        <v>4.8</v>
      </c>
      <c r="G6" s="46">
        <v>5.0795327754435773</v>
      </c>
      <c r="H6" s="46">
        <v>5.8239378664169141</v>
      </c>
      <c r="I6" s="46">
        <v>4348.1791535915381</v>
      </c>
      <c r="J6" s="46">
        <v>3.0080419570303798</v>
      </c>
      <c r="K6" s="46">
        <v>31.803753687947044</v>
      </c>
      <c r="L6" s="74">
        <v>1.1465499139157205</v>
      </c>
      <c r="M6" s="46">
        <v>9.1869748358335043E-2</v>
      </c>
      <c r="N6" s="46">
        <v>4.8000235579442402E-4</v>
      </c>
      <c r="O6" s="46">
        <v>0.16076557802087263</v>
      </c>
      <c r="P6" s="46">
        <v>0.11787911486363428</v>
      </c>
      <c r="Q6" s="46">
        <v>0.21378758101722034</v>
      </c>
      <c r="R6" s="46">
        <v>0.2072962086437761</v>
      </c>
      <c r="S6" s="46">
        <v>0.47892333213356103</v>
      </c>
      <c r="T6" s="46">
        <v>0.82845217975125485</v>
      </c>
      <c r="U6" s="46">
        <v>1.5128728109475928</v>
      </c>
      <c r="V6" s="46">
        <v>1.6520801928892521</v>
      </c>
      <c r="W6" s="46">
        <v>0.77702195381691297</v>
      </c>
      <c r="X6" s="46">
        <v>0.3557936677762199</v>
      </c>
      <c r="Y6" s="46">
        <v>0.15955020303892828</v>
      </c>
      <c r="Z6" s="46">
        <v>0.13401533817774833</v>
      </c>
      <c r="AA6" s="46"/>
      <c r="AB6" s="46">
        <v>0.15912127366873119</v>
      </c>
      <c r="AC6" s="46">
        <v>0.11800504633230902</v>
      </c>
      <c r="AD6" s="46">
        <v>0.16309632244203279</v>
      </c>
      <c r="AE6" s="46">
        <v>0.16314339691342661</v>
      </c>
      <c r="AF6" s="46">
        <v>0.28653260342815745</v>
      </c>
      <c r="AG6" s="46">
        <v>0.31337639776462745</v>
      </c>
      <c r="AH6" s="46">
        <v>0.55033773076075998</v>
      </c>
      <c r="AI6" s="46">
        <v>0.43347768604941178</v>
      </c>
      <c r="AJ6" s="46">
        <v>0.371891773757142</v>
      </c>
      <c r="AK6" s="46">
        <v>0.20961443728033347</v>
      </c>
      <c r="AL6" s="46">
        <v>0.15916770607469713</v>
      </c>
      <c r="AM6" s="41">
        <v>0.14405218826353064</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500</v>
      </c>
      <c r="B7" s="21"/>
      <c r="C7" s="46">
        <v>9.6702547238121301</v>
      </c>
      <c r="D7" s="46">
        <v>4</v>
      </c>
      <c r="E7" s="46">
        <v>0.8</v>
      </c>
      <c r="F7" s="46">
        <v>4.8</v>
      </c>
      <c r="G7" s="46">
        <v>5.0795327754435773</v>
      </c>
      <c r="H7" s="46">
        <v>5.8239378664169141</v>
      </c>
      <c r="I7" s="46">
        <v>4348.1791535915381</v>
      </c>
      <c r="J7" s="46">
        <v>3.0080419570303798</v>
      </c>
      <c r="K7" s="46">
        <v>31.803753687947044</v>
      </c>
      <c r="L7" s="74">
        <v>1.1465499139157205</v>
      </c>
      <c r="M7" s="46">
        <v>9.1869748358335043E-2</v>
      </c>
      <c r="N7" s="46">
        <v>4.8000235579442402E-4</v>
      </c>
      <c r="O7" s="46">
        <v>0.16076557802087263</v>
      </c>
      <c r="P7" s="46">
        <v>0.11787911486363428</v>
      </c>
      <c r="Q7" s="46">
        <v>0.21378758101722034</v>
      </c>
      <c r="R7" s="46">
        <v>0.2072962086437761</v>
      </c>
      <c r="S7" s="46">
        <v>0.47892333213356103</v>
      </c>
      <c r="T7" s="46">
        <v>0.82845217975125485</v>
      </c>
      <c r="U7" s="46">
        <v>1.5128728109475928</v>
      </c>
      <c r="V7" s="46">
        <v>1.6520801928892521</v>
      </c>
      <c r="W7" s="46">
        <v>0.77702195381691297</v>
      </c>
      <c r="X7" s="46">
        <v>0.3557936677762199</v>
      </c>
      <c r="Y7" s="46">
        <v>0.15955020303892828</v>
      </c>
      <c r="Z7" s="46">
        <v>0.13401533817774833</v>
      </c>
      <c r="AA7" s="46"/>
      <c r="AB7" s="46">
        <v>0.15912127366873119</v>
      </c>
      <c r="AC7" s="46">
        <v>0.11800504633230902</v>
      </c>
      <c r="AD7" s="46">
        <v>0.16309632244203279</v>
      </c>
      <c r="AE7" s="46">
        <v>0.16314339691342661</v>
      </c>
      <c r="AF7" s="46">
        <v>0.28653260342815745</v>
      </c>
      <c r="AG7" s="46">
        <v>0.31337639776462745</v>
      </c>
      <c r="AH7" s="46">
        <v>0.55033773076075998</v>
      </c>
      <c r="AI7" s="46">
        <v>0.43347768604941178</v>
      </c>
      <c r="AJ7" s="46">
        <v>0.371891773757142</v>
      </c>
      <c r="AK7" s="46">
        <v>0.20961443728033347</v>
      </c>
      <c r="AL7" s="46">
        <v>0.15916770607469713</v>
      </c>
      <c r="AM7" s="41">
        <v>0.14405218826353064</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488</v>
      </c>
      <c r="B8" s="21"/>
      <c r="C8" s="46">
        <v>9.6702547238121301</v>
      </c>
      <c r="D8" s="46">
        <v>4</v>
      </c>
      <c r="E8" s="46">
        <v>0.8</v>
      </c>
      <c r="F8" s="46">
        <v>4.8</v>
      </c>
      <c r="G8" s="46">
        <v>5.0795327754435773</v>
      </c>
      <c r="H8" s="46">
        <v>5.8239378664169141</v>
      </c>
      <c r="I8" s="46">
        <v>4348.1791535915381</v>
      </c>
      <c r="J8" s="46">
        <v>3.0080419570303798</v>
      </c>
      <c r="K8" s="46">
        <v>31.803753687947044</v>
      </c>
      <c r="L8" s="74">
        <v>1.1465499139157205</v>
      </c>
      <c r="M8" s="46">
        <v>9.1869748358335043E-2</v>
      </c>
      <c r="N8" s="46">
        <v>4.8000235579442402E-4</v>
      </c>
      <c r="O8" s="46">
        <v>0.16076557802087263</v>
      </c>
      <c r="P8" s="46">
        <v>0.11787911486363428</v>
      </c>
      <c r="Q8" s="46">
        <v>0.21378758101722034</v>
      </c>
      <c r="R8" s="46">
        <v>0.2072962086437761</v>
      </c>
      <c r="S8" s="46">
        <v>0.47892333213356103</v>
      </c>
      <c r="T8" s="46">
        <v>0.82845217975125485</v>
      </c>
      <c r="U8" s="46">
        <v>1.5128728109475928</v>
      </c>
      <c r="V8" s="46">
        <v>1.6520801928892521</v>
      </c>
      <c r="W8" s="46">
        <v>0.77702195381691297</v>
      </c>
      <c r="X8" s="46">
        <v>0.3557936677762199</v>
      </c>
      <c r="Y8" s="46">
        <v>0.15955020303892828</v>
      </c>
      <c r="Z8" s="46">
        <v>0.13401533817774833</v>
      </c>
      <c r="AA8" s="46"/>
      <c r="AB8" s="46">
        <v>0.15912127366873119</v>
      </c>
      <c r="AC8" s="46">
        <v>0.11800504633230902</v>
      </c>
      <c r="AD8" s="46">
        <v>0.16309632244203279</v>
      </c>
      <c r="AE8" s="46">
        <v>0.16314339691342661</v>
      </c>
      <c r="AF8" s="46">
        <v>0.28653260342815745</v>
      </c>
      <c r="AG8" s="46">
        <v>0.31337639776462745</v>
      </c>
      <c r="AH8" s="46">
        <v>0.55033773076075998</v>
      </c>
      <c r="AI8" s="46">
        <v>0.43347768604941178</v>
      </c>
      <c r="AJ8" s="46">
        <v>0.371891773757142</v>
      </c>
      <c r="AK8" s="46">
        <v>0.20961443728033347</v>
      </c>
      <c r="AL8" s="46">
        <v>0.15916770607469713</v>
      </c>
      <c r="AM8" s="41">
        <v>0.14405218826353064</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489</v>
      </c>
      <c r="B9" s="21"/>
      <c r="C9" s="46">
        <v>9.6702547238121301</v>
      </c>
      <c r="D9" s="46">
        <v>4</v>
      </c>
      <c r="E9" s="46">
        <v>0.8</v>
      </c>
      <c r="F9" s="46">
        <v>4.8</v>
      </c>
      <c r="G9" s="46">
        <v>5.0795327754435773</v>
      </c>
      <c r="H9" s="46">
        <v>5.8239378664169141</v>
      </c>
      <c r="I9" s="46">
        <v>4348.1791535915381</v>
      </c>
      <c r="J9" s="46">
        <v>3.0080419570303798</v>
      </c>
      <c r="K9" s="46">
        <v>31.803753687947044</v>
      </c>
      <c r="L9" s="74">
        <v>1.1465499139157205</v>
      </c>
      <c r="M9" s="46">
        <v>9.1869748358335043E-2</v>
      </c>
      <c r="N9" s="46">
        <v>4.8000235579442402E-4</v>
      </c>
      <c r="O9" s="46">
        <v>0.16076557802087263</v>
      </c>
      <c r="P9" s="46">
        <v>0.11787911486363428</v>
      </c>
      <c r="Q9" s="46">
        <v>0.21378758101722034</v>
      </c>
      <c r="R9" s="46">
        <v>0.2072962086437761</v>
      </c>
      <c r="S9" s="46">
        <v>0.47892333213356103</v>
      </c>
      <c r="T9" s="46">
        <v>0.82845217975125485</v>
      </c>
      <c r="U9" s="46">
        <v>1.5128728109475928</v>
      </c>
      <c r="V9" s="46">
        <v>1.6520801928892521</v>
      </c>
      <c r="W9" s="46">
        <v>0.77702195381691297</v>
      </c>
      <c r="X9" s="46">
        <v>0.3557936677762199</v>
      </c>
      <c r="Y9" s="46">
        <v>0.15955020303892828</v>
      </c>
      <c r="Z9" s="46">
        <v>0.13401533817774833</v>
      </c>
      <c r="AA9" s="46"/>
      <c r="AB9" s="46">
        <v>0.15912127366873119</v>
      </c>
      <c r="AC9" s="46">
        <v>0.11800504633230902</v>
      </c>
      <c r="AD9" s="46">
        <v>0.16309632244203279</v>
      </c>
      <c r="AE9" s="46">
        <v>0.16314339691342661</v>
      </c>
      <c r="AF9" s="46">
        <v>0.28653260342815745</v>
      </c>
      <c r="AG9" s="46">
        <v>0.31337639776462745</v>
      </c>
      <c r="AH9" s="46">
        <v>0.55033773076075998</v>
      </c>
      <c r="AI9" s="46">
        <v>0.43347768604941178</v>
      </c>
      <c r="AJ9" s="46">
        <v>0.371891773757142</v>
      </c>
      <c r="AK9" s="46">
        <v>0.20961443728033347</v>
      </c>
      <c r="AL9" s="46">
        <v>0.15916770607469713</v>
      </c>
      <c r="AM9" s="41">
        <v>0.14405218826353064</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490</v>
      </c>
      <c r="B10" s="21"/>
      <c r="C10" s="46">
        <v>9.6702547238121301</v>
      </c>
      <c r="D10" s="46">
        <v>4</v>
      </c>
      <c r="E10" s="46">
        <v>0.8</v>
      </c>
      <c r="F10" s="46">
        <v>4.8</v>
      </c>
      <c r="G10" s="46">
        <v>5.0795327754435773</v>
      </c>
      <c r="H10" s="46">
        <v>5.8239378664169141</v>
      </c>
      <c r="I10" s="46">
        <v>4348.1791535915381</v>
      </c>
      <c r="J10" s="46">
        <v>3.0080419570303798</v>
      </c>
      <c r="K10" s="46">
        <v>31.803753687947044</v>
      </c>
      <c r="L10" s="74">
        <v>1.1465499139157205</v>
      </c>
      <c r="M10" s="46">
        <v>9.1869748358335043E-2</v>
      </c>
      <c r="N10" s="46">
        <v>4.8000235579442402E-4</v>
      </c>
      <c r="O10" s="46">
        <v>0.16076557802087263</v>
      </c>
      <c r="P10" s="46">
        <v>0.11787911486363428</v>
      </c>
      <c r="Q10" s="46">
        <v>0.21378758101722034</v>
      </c>
      <c r="R10" s="46">
        <v>0.2072962086437761</v>
      </c>
      <c r="S10" s="46">
        <v>0.47892333213356103</v>
      </c>
      <c r="T10" s="46">
        <v>0.82845217975125485</v>
      </c>
      <c r="U10" s="46">
        <v>1.5128728109475928</v>
      </c>
      <c r="V10" s="46">
        <v>1.6520801928892521</v>
      </c>
      <c r="W10" s="46">
        <v>0.77702195381691297</v>
      </c>
      <c r="X10" s="46">
        <v>0.3557936677762199</v>
      </c>
      <c r="Y10" s="46">
        <v>0.15955020303892828</v>
      </c>
      <c r="Z10" s="46">
        <v>0.13401533817774833</v>
      </c>
      <c r="AA10" s="46"/>
      <c r="AB10" s="46">
        <v>0.15912127366873119</v>
      </c>
      <c r="AC10" s="46">
        <v>0.11800504633230902</v>
      </c>
      <c r="AD10" s="46">
        <v>0.16309632244203279</v>
      </c>
      <c r="AE10" s="46">
        <v>0.16314339691342661</v>
      </c>
      <c r="AF10" s="46">
        <v>0.28653260342815745</v>
      </c>
      <c r="AG10" s="46">
        <v>0.31337639776462745</v>
      </c>
      <c r="AH10" s="46">
        <v>0.55033773076075998</v>
      </c>
      <c r="AI10" s="46">
        <v>0.43347768604941178</v>
      </c>
      <c r="AJ10" s="46">
        <v>0.371891773757142</v>
      </c>
      <c r="AK10" s="46">
        <v>0.20961443728033347</v>
      </c>
      <c r="AL10" s="46">
        <v>0.15916770607469713</v>
      </c>
      <c r="AM10" s="41">
        <v>0.14405218826353064</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491</v>
      </c>
      <c r="B11" s="21"/>
      <c r="C11" s="46">
        <v>9.6702547238121301</v>
      </c>
      <c r="D11" s="46">
        <v>4</v>
      </c>
      <c r="E11" s="46">
        <v>0.8</v>
      </c>
      <c r="F11" s="46">
        <v>4.8</v>
      </c>
      <c r="G11" s="46">
        <v>5.0795327754435773</v>
      </c>
      <c r="H11" s="46">
        <v>5.8239378664169141</v>
      </c>
      <c r="I11" s="46">
        <v>4348.1791535915381</v>
      </c>
      <c r="J11" s="46">
        <v>3.0080419570303798</v>
      </c>
      <c r="K11" s="46">
        <v>31.803753687947044</v>
      </c>
      <c r="L11" s="74">
        <v>1.1465499139157205</v>
      </c>
      <c r="M11" s="46">
        <v>9.1869748358335043E-2</v>
      </c>
      <c r="N11" s="46">
        <v>4.8000235579442402E-4</v>
      </c>
      <c r="O11" s="46">
        <v>0.16076557802087263</v>
      </c>
      <c r="P11" s="46">
        <v>0.11787911486363428</v>
      </c>
      <c r="Q11" s="46">
        <v>0.21378758101722034</v>
      </c>
      <c r="R11" s="46">
        <v>0.2072962086437761</v>
      </c>
      <c r="S11" s="46">
        <v>0.47892333213356103</v>
      </c>
      <c r="T11" s="46">
        <v>0.82845217975125485</v>
      </c>
      <c r="U11" s="46">
        <v>1.5128728109475928</v>
      </c>
      <c r="V11" s="46">
        <v>1.6520801928892521</v>
      </c>
      <c r="W11" s="46">
        <v>0.77702195381691297</v>
      </c>
      <c r="X11" s="46">
        <v>0.3557936677762199</v>
      </c>
      <c r="Y11" s="46">
        <v>0.15955020303892828</v>
      </c>
      <c r="Z11" s="46">
        <v>0.13401533817774833</v>
      </c>
      <c r="AA11" s="46"/>
      <c r="AB11" s="46">
        <v>0.15912127366873119</v>
      </c>
      <c r="AC11" s="46">
        <v>0.11800504633230902</v>
      </c>
      <c r="AD11" s="46">
        <v>0.16309632244203279</v>
      </c>
      <c r="AE11" s="46">
        <v>0.16314339691342661</v>
      </c>
      <c r="AF11" s="46">
        <v>0.28653260342815745</v>
      </c>
      <c r="AG11" s="46">
        <v>0.31337639776462745</v>
      </c>
      <c r="AH11" s="46">
        <v>0.55033773076075998</v>
      </c>
      <c r="AI11" s="46">
        <v>0.43347768604941178</v>
      </c>
      <c r="AJ11" s="46">
        <v>0.371891773757142</v>
      </c>
      <c r="AK11" s="46">
        <v>0.20961443728033347</v>
      </c>
      <c r="AL11" s="46">
        <v>0.15916770607469713</v>
      </c>
      <c r="AM11" s="41">
        <v>0.14405218826353064</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504</v>
      </c>
      <c r="B12" s="21"/>
      <c r="C12" s="46">
        <v>9.6702547238121301</v>
      </c>
      <c r="D12" s="46">
        <v>4</v>
      </c>
      <c r="E12" s="46">
        <v>0.8</v>
      </c>
      <c r="F12" s="46">
        <v>4.8</v>
      </c>
      <c r="G12" s="46">
        <v>5.0795327754435773</v>
      </c>
      <c r="H12" s="46">
        <v>5.8239378664169141</v>
      </c>
      <c r="I12" s="46">
        <v>4348.1791535915381</v>
      </c>
      <c r="J12" s="46">
        <v>3.0080419570303798</v>
      </c>
      <c r="K12" s="46">
        <v>31.803753687947044</v>
      </c>
      <c r="L12" s="74">
        <v>1.1465499139157205</v>
      </c>
      <c r="M12" s="46">
        <v>9.1869748358335043E-2</v>
      </c>
      <c r="N12" s="46">
        <v>4.8000235579442402E-4</v>
      </c>
      <c r="O12" s="46">
        <v>0.16076557802087263</v>
      </c>
      <c r="P12" s="46">
        <v>0.11787911486363428</v>
      </c>
      <c r="Q12" s="46">
        <v>0.21378758101722034</v>
      </c>
      <c r="R12" s="46">
        <v>0.2072962086437761</v>
      </c>
      <c r="S12" s="46">
        <v>0.47892333213356103</v>
      </c>
      <c r="T12" s="46">
        <v>0.82845217975125485</v>
      </c>
      <c r="U12" s="46">
        <v>1.5128728109475928</v>
      </c>
      <c r="V12" s="46">
        <v>1.6520801928892521</v>
      </c>
      <c r="W12" s="46">
        <v>0.77702195381691297</v>
      </c>
      <c r="X12" s="46">
        <v>0.3557936677762199</v>
      </c>
      <c r="Y12" s="46">
        <v>0.15955020303892828</v>
      </c>
      <c r="Z12" s="46">
        <v>0.13401533817774833</v>
      </c>
      <c r="AA12" s="46"/>
      <c r="AB12" s="46">
        <v>0.15912127366873119</v>
      </c>
      <c r="AC12" s="46">
        <v>0.11800504633230902</v>
      </c>
      <c r="AD12" s="46">
        <v>0.16309632244203279</v>
      </c>
      <c r="AE12" s="46">
        <v>0.16314339691342661</v>
      </c>
      <c r="AF12" s="46">
        <v>0.28653260342815745</v>
      </c>
      <c r="AG12" s="46">
        <v>0.31337639776462745</v>
      </c>
      <c r="AH12" s="46">
        <v>0.55033773076075998</v>
      </c>
      <c r="AI12" s="46">
        <v>0.43347768604941178</v>
      </c>
      <c r="AJ12" s="46">
        <v>0.371891773757142</v>
      </c>
      <c r="AK12" s="46">
        <v>0.20961443728033347</v>
      </c>
      <c r="AL12" s="46">
        <v>0.15916770607469713</v>
      </c>
      <c r="AM12" s="41">
        <v>0.14405218826353064</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492</v>
      </c>
      <c r="B13" s="21"/>
      <c r="C13" s="46">
        <v>9.6702547238121301</v>
      </c>
      <c r="D13" s="46">
        <v>4</v>
      </c>
      <c r="E13" s="46">
        <v>0.8</v>
      </c>
      <c r="F13" s="46">
        <v>4.8</v>
      </c>
      <c r="G13" s="46">
        <v>5.0795327754435773</v>
      </c>
      <c r="H13" s="46">
        <v>5.8239378664169141</v>
      </c>
      <c r="I13" s="46">
        <v>4348.1791535915381</v>
      </c>
      <c r="J13" s="46">
        <v>3.0080419570303798</v>
      </c>
      <c r="K13" s="46">
        <v>31.803753687947044</v>
      </c>
      <c r="L13" s="74">
        <v>1.1465499139157205</v>
      </c>
      <c r="M13" s="46">
        <v>9.1869748358335043E-2</v>
      </c>
      <c r="N13" s="46">
        <v>4.8000235579442402E-4</v>
      </c>
      <c r="O13" s="46">
        <v>0.16076557802087263</v>
      </c>
      <c r="P13" s="46">
        <v>0.11787911486363428</v>
      </c>
      <c r="Q13" s="46">
        <v>0.21378758101722034</v>
      </c>
      <c r="R13" s="46">
        <v>0.2072962086437761</v>
      </c>
      <c r="S13" s="46">
        <v>0.47892333213356103</v>
      </c>
      <c r="T13" s="46">
        <v>0.82845217975125485</v>
      </c>
      <c r="U13" s="46">
        <v>1.5128728109475928</v>
      </c>
      <c r="V13" s="46">
        <v>1.6520801928892521</v>
      </c>
      <c r="W13" s="46">
        <v>0.77702195381691297</v>
      </c>
      <c r="X13" s="46">
        <v>0.3557936677762199</v>
      </c>
      <c r="Y13" s="46">
        <v>0.15955020303892828</v>
      </c>
      <c r="Z13" s="46">
        <v>0.13401533817774833</v>
      </c>
      <c r="AA13" s="46"/>
      <c r="AB13" s="46">
        <v>0.15912127366873119</v>
      </c>
      <c r="AC13" s="46">
        <v>0.11800504633230902</v>
      </c>
      <c r="AD13" s="46">
        <v>0.16309632244203279</v>
      </c>
      <c r="AE13" s="46">
        <v>0.16314339691342661</v>
      </c>
      <c r="AF13" s="46">
        <v>0.28653260342815745</v>
      </c>
      <c r="AG13" s="46">
        <v>0.31337639776462745</v>
      </c>
      <c r="AH13" s="46">
        <v>0.55033773076075998</v>
      </c>
      <c r="AI13" s="46">
        <v>0.43347768604941178</v>
      </c>
      <c r="AJ13" s="46">
        <v>0.371891773757142</v>
      </c>
      <c r="AK13" s="46">
        <v>0.20961443728033347</v>
      </c>
      <c r="AL13" s="46">
        <v>0.15916770607469713</v>
      </c>
      <c r="AM13" s="41">
        <v>0.14405218826353064</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503</v>
      </c>
      <c r="B14" s="21"/>
      <c r="C14" s="46">
        <v>9.6702547238121301</v>
      </c>
      <c r="D14" s="46">
        <v>4</v>
      </c>
      <c r="E14" s="46">
        <v>0.8</v>
      </c>
      <c r="F14" s="46">
        <v>4.8</v>
      </c>
      <c r="G14" s="46">
        <v>5.0795327754435773</v>
      </c>
      <c r="H14" s="46">
        <v>5.8239378664169141</v>
      </c>
      <c r="I14" s="46">
        <v>4348.1791535915381</v>
      </c>
      <c r="J14" s="46">
        <v>3.0080419570303798</v>
      </c>
      <c r="K14" s="46">
        <v>31.803753687947044</v>
      </c>
      <c r="L14" s="74">
        <v>1.1465499139157205</v>
      </c>
      <c r="M14" s="46">
        <v>9.1869748358335043E-2</v>
      </c>
      <c r="N14" s="46">
        <v>4.8000235579442402E-4</v>
      </c>
      <c r="O14" s="46">
        <v>0.16076557802087263</v>
      </c>
      <c r="P14" s="46">
        <v>0.11787911486363428</v>
      </c>
      <c r="Q14" s="46">
        <v>0.21378758101722034</v>
      </c>
      <c r="R14" s="46">
        <v>0.2072962086437761</v>
      </c>
      <c r="S14" s="46">
        <v>0.47892333213356103</v>
      </c>
      <c r="T14" s="46">
        <v>0.82845217975125485</v>
      </c>
      <c r="U14" s="46">
        <v>1.5128728109475928</v>
      </c>
      <c r="V14" s="46">
        <v>1.6520801928892521</v>
      </c>
      <c r="W14" s="46">
        <v>0.77702195381691297</v>
      </c>
      <c r="X14" s="46">
        <v>0.3557936677762199</v>
      </c>
      <c r="Y14" s="46">
        <v>0.15955020303892828</v>
      </c>
      <c r="Z14" s="46">
        <v>0.13401533817774833</v>
      </c>
      <c r="AA14" s="46"/>
      <c r="AB14" s="46">
        <v>0.15912127366873119</v>
      </c>
      <c r="AC14" s="46">
        <v>0.11800504633230902</v>
      </c>
      <c r="AD14" s="46">
        <v>0.16309632244203279</v>
      </c>
      <c r="AE14" s="46">
        <v>0.16314339691342661</v>
      </c>
      <c r="AF14" s="46">
        <v>0.28653260342815745</v>
      </c>
      <c r="AG14" s="46">
        <v>0.31337639776462745</v>
      </c>
      <c r="AH14" s="46">
        <v>0.55033773076075998</v>
      </c>
      <c r="AI14" s="46">
        <v>0.43347768604941178</v>
      </c>
      <c r="AJ14" s="46">
        <v>0.371891773757142</v>
      </c>
      <c r="AK14" s="46">
        <v>0.20961443728033347</v>
      </c>
      <c r="AL14" s="46">
        <v>0.15916770607469713</v>
      </c>
      <c r="AM14" s="41">
        <v>0.14405218826353064</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502</v>
      </c>
      <c r="B15" s="21"/>
      <c r="C15" s="46">
        <v>9.6702547238121301</v>
      </c>
      <c r="D15" s="46">
        <v>4</v>
      </c>
      <c r="E15" s="46">
        <v>0.8</v>
      </c>
      <c r="F15" s="46">
        <v>4.8</v>
      </c>
      <c r="G15" s="46">
        <v>5.0795327754435773</v>
      </c>
      <c r="H15" s="46">
        <v>5.8239378664169141</v>
      </c>
      <c r="I15" s="46">
        <v>4348.1791535915381</v>
      </c>
      <c r="J15" s="46">
        <v>3.0080419570303798</v>
      </c>
      <c r="K15" s="46">
        <v>31.803753687947044</v>
      </c>
      <c r="L15" s="74">
        <v>1.1465499139157205</v>
      </c>
      <c r="M15" s="46">
        <v>9.1869748358335043E-2</v>
      </c>
      <c r="N15" s="46">
        <v>4.8000235579442402E-4</v>
      </c>
      <c r="O15" s="46">
        <v>0.16076557802087263</v>
      </c>
      <c r="P15" s="46">
        <v>0.11787911486363428</v>
      </c>
      <c r="Q15" s="46">
        <v>0.21378758101722034</v>
      </c>
      <c r="R15" s="46">
        <v>0.2072962086437761</v>
      </c>
      <c r="S15" s="46">
        <v>0.47892333213356103</v>
      </c>
      <c r="T15" s="46">
        <v>0.82845217975125485</v>
      </c>
      <c r="U15" s="46">
        <v>1.5128728109475928</v>
      </c>
      <c r="V15" s="46">
        <v>1.6520801928892521</v>
      </c>
      <c r="W15" s="46">
        <v>0.77702195381691297</v>
      </c>
      <c r="X15" s="46">
        <v>0.3557936677762199</v>
      </c>
      <c r="Y15" s="46">
        <v>0.15955020303892828</v>
      </c>
      <c r="Z15" s="46">
        <v>0.13401533817774833</v>
      </c>
      <c r="AA15" s="46"/>
      <c r="AB15" s="46">
        <v>0.15912127366873119</v>
      </c>
      <c r="AC15" s="46">
        <v>0.11800504633230902</v>
      </c>
      <c r="AD15" s="46">
        <v>0.16309632244203279</v>
      </c>
      <c r="AE15" s="46">
        <v>0.16314339691342661</v>
      </c>
      <c r="AF15" s="46">
        <v>0.28653260342815745</v>
      </c>
      <c r="AG15" s="46">
        <v>0.31337639776462745</v>
      </c>
      <c r="AH15" s="46">
        <v>0.55033773076075998</v>
      </c>
      <c r="AI15" s="46">
        <v>0.43347768604941178</v>
      </c>
      <c r="AJ15" s="46">
        <v>0.371891773757142</v>
      </c>
      <c r="AK15" s="46">
        <v>0.20961443728033347</v>
      </c>
      <c r="AL15" s="46">
        <v>0.15916770607469713</v>
      </c>
      <c r="AM15" s="41">
        <v>0.14405218826353064</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499</v>
      </c>
      <c r="B16" s="21"/>
      <c r="C16" s="46">
        <v>10.300896794440856</v>
      </c>
      <c r="D16" s="46">
        <v>6</v>
      </c>
      <c r="E16" s="46">
        <v>1.2000000000000002</v>
      </c>
      <c r="F16" s="46">
        <v>7.2</v>
      </c>
      <c r="G16" s="46">
        <v>7.6192991631653655</v>
      </c>
      <c r="H16" s="46">
        <v>6.203743811574304</v>
      </c>
      <c r="I16" s="46">
        <v>6122.9620351150816</v>
      </c>
      <c r="J16" s="46">
        <v>7.0304714145269651</v>
      </c>
      <c r="K16" s="46">
        <v>47.579640037647479</v>
      </c>
      <c r="L16" s="82">
        <v>0.8142144938428979</v>
      </c>
      <c r="M16" s="46">
        <v>9.7860999880404545E-2</v>
      </c>
      <c r="N16" s="46">
        <v>5.1130553117195222E-4</v>
      </c>
      <c r="O16" s="46">
        <v>0.17124984548895225</v>
      </c>
      <c r="P16" s="46">
        <v>0.12556655756340404</v>
      </c>
      <c r="Q16" s="46">
        <v>0.22772965872024253</v>
      </c>
      <c r="R16" s="46">
        <v>0.22081495390812628</v>
      </c>
      <c r="S16" s="46">
        <v>0.51015613938375659</v>
      </c>
      <c r="T16" s="46">
        <v>0.88247938099639989</v>
      </c>
      <c r="U16" s="46">
        <v>1.6115342494870093</v>
      </c>
      <c r="V16" s="46">
        <v>1.7598199891453807</v>
      </c>
      <c r="W16" s="46">
        <v>0.82769515197708554</v>
      </c>
      <c r="X16" s="46">
        <v>0.37899661969127879</v>
      </c>
      <c r="Y16" s="46">
        <v>0.16995521027890698</v>
      </c>
      <c r="Z16" s="46">
        <v>0.14275509868853525</v>
      </c>
      <c r="AA16" s="46"/>
      <c r="AB16" s="46">
        <v>0.16949830843912139</v>
      </c>
      <c r="AC16" s="46">
        <v>0.12570070160604199</v>
      </c>
      <c r="AD16" s="46">
        <v>0.17373258854198378</v>
      </c>
      <c r="AE16" s="46">
        <v>0.17378273295754776</v>
      </c>
      <c r="AF16" s="46">
        <v>0.3052187207528248</v>
      </c>
      <c r="AG16" s="46">
        <v>0.33381312316812833</v>
      </c>
      <c r="AH16" s="46">
        <v>0.58622780149669007</v>
      </c>
      <c r="AI16" s="46">
        <v>0.46174677236710748</v>
      </c>
      <c r="AJ16" s="46">
        <v>0.39614455767548934</v>
      </c>
      <c r="AK16" s="46">
        <v>0.22328436496431003</v>
      </c>
      <c r="AL16" s="46">
        <v>0.16954776891719908</v>
      </c>
      <c r="AM16" s="41">
        <v>0.15344649822533685</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493</v>
      </c>
      <c r="B17" s="21"/>
      <c r="C17" s="46">
        <v>10.300896794440856</v>
      </c>
      <c r="D17" s="46">
        <v>6</v>
      </c>
      <c r="E17" s="46">
        <v>1.2000000000000002</v>
      </c>
      <c r="F17" s="46">
        <v>7.2</v>
      </c>
      <c r="G17" s="46">
        <v>7.6192991631653655</v>
      </c>
      <c r="H17" s="46">
        <v>6.203743811574304</v>
      </c>
      <c r="I17" s="46">
        <v>6122.9620351150816</v>
      </c>
      <c r="J17" s="46">
        <v>7.0304714145269651</v>
      </c>
      <c r="K17" s="46">
        <v>47.579640037647479</v>
      </c>
      <c r="L17" s="82">
        <v>0.8142144938428979</v>
      </c>
      <c r="M17" s="46">
        <v>9.7860999880404545E-2</v>
      </c>
      <c r="N17" s="46">
        <v>5.1130553117195222E-4</v>
      </c>
      <c r="O17" s="46">
        <v>0.17124984548895225</v>
      </c>
      <c r="P17" s="46">
        <v>0.12556655756340404</v>
      </c>
      <c r="Q17" s="46">
        <v>0.22772965872024253</v>
      </c>
      <c r="R17" s="46">
        <v>0.22081495390812628</v>
      </c>
      <c r="S17" s="46">
        <v>0.51015613938375659</v>
      </c>
      <c r="T17" s="46">
        <v>0.88247938099639989</v>
      </c>
      <c r="U17" s="46">
        <v>1.6115342494870093</v>
      </c>
      <c r="V17" s="46">
        <v>1.7598199891453807</v>
      </c>
      <c r="W17" s="46">
        <v>0.82769515197708554</v>
      </c>
      <c r="X17" s="46">
        <v>0.37899661969127879</v>
      </c>
      <c r="Y17" s="46">
        <v>0.16995521027890698</v>
      </c>
      <c r="Z17" s="46">
        <v>0.14275509868853525</v>
      </c>
      <c r="AA17" s="46"/>
      <c r="AB17" s="46">
        <v>0.16949830843912139</v>
      </c>
      <c r="AC17" s="46">
        <v>0.12570070160604199</v>
      </c>
      <c r="AD17" s="46">
        <v>0.17373258854198378</v>
      </c>
      <c r="AE17" s="46">
        <v>0.17378273295754776</v>
      </c>
      <c r="AF17" s="46">
        <v>0.3052187207528248</v>
      </c>
      <c r="AG17" s="46">
        <v>0.33381312316812833</v>
      </c>
      <c r="AH17" s="46">
        <v>0.58622780149669007</v>
      </c>
      <c r="AI17" s="46">
        <v>0.46174677236710748</v>
      </c>
      <c r="AJ17" s="46">
        <v>0.39614455767548934</v>
      </c>
      <c r="AK17" s="46">
        <v>0.22328436496431003</v>
      </c>
      <c r="AL17" s="46">
        <v>0.16954776891719908</v>
      </c>
      <c r="AM17" s="41">
        <v>0.15344649822533685</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494</v>
      </c>
      <c r="B18" s="21"/>
      <c r="C18" s="46">
        <v>10.300896794440856</v>
      </c>
      <c r="D18" s="46">
        <v>6</v>
      </c>
      <c r="E18" s="46">
        <v>1.2000000000000002</v>
      </c>
      <c r="F18" s="46">
        <v>7.2</v>
      </c>
      <c r="G18" s="46">
        <v>7.6192991631653655</v>
      </c>
      <c r="H18" s="46">
        <v>6.203743811574304</v>
      </c>
      <c r="I18" s="46">
        <v>6122.9620351150816</v>
      </c>
      <c r="J18" s="46">
        <v>7.0304714145269651</v>
      </c>
      <c r="K18" s="46">
        <v>47.579640037647479</v>
      </c>
      <c r="L18" s="82">
        <v>0.8142144938428979</v>
      </c>
      <c r="M18" s="46">
        <v>9.7860999880404545E-2</v>
      </c>
      <c r="N18" s="46">
        <v>5.1130553117195222E-4</v>
      </c>
      <c r="O18" s="46">
        <v>0.17124984548895225</v>
      </c>
      <c r="P18" s="46">
        <v>0.12556655756340404</v>
      </c>
      <c r="Q18" s="46">
        <v>0.22772965872024253</v>
      </c>
      <c r="R18" s="46">
        <v>0.22081495390812628</v>
      </c>
      <c r="S18" s="46">
        <v>0.51015613938375659</v>
      </c>
      <c r="T18" s="46">
        <v>0.88247938099639989</v>
      </c>
      <c r="U18" s="46">
        <v>1.6115342494870093</v>
      </c>
      <c r="V18" s="46">
        <v>1.7598199891453807</v>
      </c>
      <c r="W18" s="46">
        <v>0.82769515197708554</v>
      </c>
      <c r="X18" s="46">
        <v>0.37899661969127879</v>
      </c>
      <c r="Y18" s="46">
        <v>0.16995521027890698</v>
      </c>
      <c r="Z18" s="46">
        <v>0.14275509868853525</v>
      </c>
      <c r="AA18" s="46"/>
      <c r="AB18" s="46">
        <v>0.16949830843912139</v>
      </c>
      <c r="AC18" s="46">
        <v>0.12570070160604199</v>
      </c>
      <c r="AD18" s="46">
        <v>0.17373258854198378</v>
      </c>
      <c r="AE18" s="46">
        <v>0.17378273295754776</v>
      </c>
      <c r="AF18" s="46">
        <v>0.3052187207528248</v>
      </c>
      <c r="AG18" s="46">
        <v>0.33381312316812833</v>
      </c>
      <c r="AH18" s="46">
        <v>0.58622780149669007</v>
      </c>
      <c r="AI18" s="46">
        <v>0.46174677236710748</v>
      </c>
      <c r="AJ18" s="46">
        <v>0.39614455767548934</v>
      </c>
      <c r="AK18" s="46">
        <v>0.22328436496431003</v>
      </c>
      <c r="AL18" s="46">
        <v>0.16954776891719908</v>
      </c>
      <c r="AM18" s="41">
        <v>0.15344649822533685</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495</v>
      </c>
      <c r="B19" s="21"/>
      <c r="C19" s="46">
        <v>10.300896794440856</v>
      </c>
      <c r="D19" s="46">
        <v>6</v>
      </c>
      <c r="E19" s="46">
        <v>1.2000000000000002</v>
      </c>
      <c r="F19" s="46">
        <v>7.2</v>
      </c>
      <c r="G19" s="46">
        <v>7.6192991631653655</v>
      </c>
      <c r="H19" s="46">
        <v>6.203743811574304</v>
      </c>
      <c r="I19" s="46">
        <v>6122.9620351150816</v>
      </c>
      <c r="J19" s="46">
        <v>7.0304714145269651</v>
      </c>
      <c r="K19" s="46">
        <v>47.579640037647479</v>
      </c>
      <c r="L19" s="82">
        <v>0.8142144938428979</v>
      </c>
      <c r="M19" s="46">
        <v>9.7860999880404545E-2</v>
      </c>
      <c r="N19" s="46">
        <v>5.1130553117195222E-4</v>
      </c>
      <c r="O19" s="46">
        <v>0.17124984548895225</v>
      </c>
      <c r="P19" s="46">
        <v>0.12556655756340404</v>
      </c>
      <c r="Q19" s="46">
        <v>0.22772965872024253</v>
      </c>
      <c r="R19" s="46">
        <v>0.22081495390812628</v>
      </c>
      <c r="S19" s="46">
        <v>0.51015613938375659</v>
      </c>
      <c r="T19" s="46">
        <v>0.88247938099639989</v>
      </c>
      <c r="U19" s="46">
        <v>1.6115342494870093</v>
      </c>
      <c r="V19" s="46">
        <v>1.7598199891453807</v>
      </c>
      <c r="W19" s="46">
        <v>0.82769515197708554</v>
      </c>
      <c r="X19" s="46">
        <v>0.37899661969127879</v>
      </c>
      <c r="Y19" s="46">
        <v>0.16995521027890698</v>
      </c>
      <c r="Z19" s="46">
        <v>0.14275509868853525</v>
      </c>
      <c r="AA19" s="46"/>
      <c r="AB19" s="46">
        <v>0.16949830843912139</v>
      </c>
      <c r="AC19" s="46">
        <v>0.12570070160604199</v>
      </c>
      <c r="AD19" s="46">
        <v>0.17373258854198378</v>
      </c>
      <c r="AE19" s="46">
        <v>0.17378273295754776</v>
      </c>
      <c r="AF19" s="46">
        <v>0.3052187207528248</v>
      </c>
      <c r="AG19" s="46">
        <v>0.33381312316812833</v>
      </c>
      <c r="AH19" s="46">
        <v>0.58622780149669007</v>
      </c>
      <c r="AI19" s="46">
        <v>0.46174677236710748</v>
      </c>
      <c r="AJ19" s="46">
        <v>0.39614455767548934</v>
      </c>
      <c r="AK19" s="46">
        <v>0.22328436496431003</v>
      </c>
      <c r="AL19" s="46">
        <v>0.16954776891719908</v>
      </c>
      <c r="AM19" s="41">
        <v>0.15344649822533685</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496</v>
      </c>
      <c r="B20" s="21"/>
      <c r="C20" s="46">
        <v>9.6702547238121301</v>
      </c>
      <c r="D20" s="46">
        <v>6</v>
      </c>
      <c r="E20" s="46">
        <v>1.2000000000000002</v>
      </c>
      <c r="F20" s="46">
        <v>7.2</v>
      </c>
      <c r="G20" s="46">
        <v>7.6192991631653655</v>
      </c>
      <c r="H20" s="46">
        <v>5.8239378664169141</v>
      </c>
      <c r="I20" s="46">
        <v>6522.2687303873072</v>
      </c>
      <c r="J20" s="46">
        <v>7.9354739533500789</v>
      </c>
      <c r="K20" s="46">
        <v>51.129041549725073</v>
      </c>
      <c r="L20" s="82">
        <v>0.76436660927714706</v>
      </c>
      <c r="M20" s="46">
        <v>9.1869748358335043E-2</v>
      </c>
      <c r="N20" s="46">
        <v>4.8000235579442402E-4</v>
      </c>
      <c r="O20" s="46">
        <v>0.16076557802087263</v>
      </c>
      <c r="P20" s="46">
        <v>0.11787911486363428</v>
      </c>
      <c r="Q20" s="46">
        <v>0.21378758101722034</v>
      </c>
      <c r="R20" s="46">
        <v>0.2072962086437761</v>
      </c>
      <c r="S20" s="46">
        <v>0.47892333213356103</v>
      </c>
      <c r="T20" s="46">
        <v>0.82845217975125485</v>
      </c>
      <c r="U20" s="46">
        <v>1.5128728109475928</v>
      </c>
      <c r="V20" s="46">
        <v>1.6520801928892521</v>
      </c>
      <c r="W20" s="46">
        <v>0.77702195381691297</v>
      </c>
      <c r="X20" s="46">
        <v>0.3557936677762199</v>
      </c>
      <c r="Y20" s="46">
        <v>0.15955020303892828</v>
      </c>
      <c r="Z20" s="46">
        <v>0.13401533817774833</v>
      </c>
      <c r="AA20" s="46"/>
      <c r="AB20" s="46">
        <v>0.15912127366873119</v>
      </c>
      <c r="AC20" s="46">
        <v>0.11800504633230902</v>
      </c>
      <c r="AD20" s="46">
        <v>0.16309632244203279</v>
      </c>
      <c r="AE20" s="46">
        <v>0.16314339691342661</v>
      </c>
      <c r="AF20" s="46">
        <v>0.28653260342815745</v>
      </c>
      <c r="AG20" s="46">
        <v>0.31337639776462745</v>
      </c>
      <c r="AH20" s="46">
        <v>0.55033773076075998</v>
      </c>
      <c r="AI20" s="46">
        <v>0.43347768604941178</v>
      </c>
      <c r="AJ20" s="46">
        <v>0.371891773757142</v>
      </c>
      <c r="AK20" s="46">
        <v>0.20961443728033347</v>
      </c>
      <c r="AL20" s="46">
        <v>0.15916770607469713</v>
      </c>
      <c r="AM20" s="41">
        <v>0.14405218826353064</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501</v>
      </c>
      <c r="B21" s="21"/>
      <c r="C21" s="46">
        <v>9.6702547238121301</v>
      </c>
      <c r="D21" s="46">
        <v>8</v>
      </c>
      <c r="E21" s="46">
        <v>1.6</v>
      </c>
      <c r="F21" s="46">
        <v>9.6</v>
      </c>
      <c r="G21" s="46">
        <v>10.159065550887155</v>
      </c>
      <c r="H21" s="46">
        <v>5.8239378664169141</v>
      </c>
      <c r="I21" s="46">
        <v>8696.3583071830762</v>
      </c>
      <c r="J21" s="46">
        <v>12.862905949669775</v>
      </c>
      <c r="K21" s="46">
        <v>70.45432941150311</v>
      </c>
      <c r="L21" s="82">
        <v>0.57327495695786024</v>
      </c>
      <c r="M21" s="46">
        <v>9.1869748358335043E-2</v>
      </c>
      <c r="N21" s="46">
        <v>4.8000235579442402E-4</v>
      </c>
      <c r="O21" s="46">
        <v>0.16076557802087263</v>
      </c>
      <c r="P21" s="46">
        <v>0.11787911486363428</v>
      </c>
      <c r="Q21" s="46">
        <v>0.21378758101722034</v>
      </c>
      <c r="R21" s="46">
        <v>0.2072962086437761</v>
      </c>
      <c r="S21" s="46">
        <v>0.47892333213356103</v>
      </c>
      <c r="T21" s="46">
        <v>0.82845217975125485</v>
      </c>
      <c r="U21" s="46">
        <v>1.5128728109475928</v>
      </c>
      <c r="V21" s="46">
        <v>1.6520801928892521</v>
      </c>
      <c r="W21" s="46">
        <v>0.77702195381691297</v>
      </c>
      <c r="X21" s="46">
        <v>0.3557936677762199</v>
      </c>
      <c r="Y21" s="46">
        <v>0.15955020303892828</v>
      </c>
      <c r="Z21" s="46">
        <v>0.13401533817774833</v>
      </c>
      <c r="AA21" s="46"/>
      <c r="AB21" s="46">
        <v>0.15912127366873119</v>
      </c>
      <c r="AC21" s="46">
        <v>0.11800504633230902</v>
      </c>
      <c r="AD21" s="46">
        <v>0.16309632244203279</v>
      </c>
      <c r="AE21" s="46">
        <v>0.16314339691342661</v>
      </c>
      <c r="AF21" s="46">
        <v>0.28653260342815745</v>
      </c>
      <c r="AG21" s="46">
        <v>0.31337639776462745</v>
      </c>
      <c r="AH21" s="46">
        <v>0.55033773076075998</v>
      </c>
      <c r="AI21" s="46">
        <v>0.43347768604941178</v>
      </c>
      <c r="AJ21" s="46">
        <v>0.371891773757142</v>
      </c>
      <c r="AK21" s="46">
        <v>0.20961443728033347</v>
      </c>
      <c r="AL21" s="46">
        <v>0.15916770607469713</v>
      </c>
      <c r="AM21" s="41">
        <v>0.14405218826353064</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c r="B22" s="2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A184"/>
  <sheetViews>
    <sheetView topLeftCell="A3" zoomScaleNormal="100" workbookViewId="0">
      <selection activeCell="G8" sqref="G8:G43"/>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VRF</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99"/>
      <c r="B4" s="103" t="s">
        <v>305</v>
      </c>
      <c r="C4" s="104">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439" t="s">
        <v>17</v>
      </c>
      <c r="J6" s="440"/>
      <c r="K6" s="440"/>
      <c r="L6" s="440"/>
      <c r="M6" s="440"/>
      <c r="N6" s="441"/>
      <c r="O6" s="442" t="s">
        <v>18</v>
      </c>
      <c r="P6" s="443"/>
      <c r="Q6" s="29" t="s">
        <v>19</v>
      </c>
      <c r="R6" s="444" t="s">
        <v>20</v>
      </c>
      <c r="S6" s="444"/>
      <c r="T6" s="444"/>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MMap!A11</f>
        <v>VRF-New-Large Off</v>
      </c>
      <c r="B8" s="47" t="str">
        <f>MMap!D11</f>
        <v>VRF-New-Large Off-ElecHt</v>
      </c>
      <c r="C8" s="47">
        <f>MMap!O11</f>
        <v>5.2</v>
      </c>
      <c r="D8" s="47">
        <f>MMap!K11</f>
        <v>20</v>
      </c>
      <c r="E8" s="47">
        <f>MMap!P11</f>
        <v>3.68</v>
      </c>
      <c r="F8" s="47"/>
      <c r="G8" s="150" t="s">
        <v>593</v>
      </c>
      <c r="H8" s="47"/>
      <c r="I8" s="47"/>
      <c r="J8" s="47"/>
      <c r="K8" s="47"/>
      <c r="L8" s="47"/>
      <c r="M8" s="47"/>
      <c r="N8" s="47"/>
      <c r="O8" s="47"/>
      <c r="P8" s="47"/>
      <c r="Q8" s="47" t="s">
        <v>483</v>
      </c>
      <c r="R8" s="47"/>
      <c r="S8" s="47"/>
      <c r="T8" s="47"/>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MMap!A12</f>
        <v>VRF-New-Medium Off</v>
      </c>
      <c r="B9" s="47" t="str">
        <f>MMap!D12</f>
        <v>VRF-New-Medium Off-ElecHt</v>
      </c>
      <c r="C9" s="47">
        <f>MMap!O12</f>
        <v>2.83</v>
      </c>
      <c r="D9" s="47">
        <f>MMap!K12</f>
        <v>20</v>
      </c>
      <c r="E9" s="47">
        <f>MMap!P12</f>
        <v>2.29</v>
      </c>
      <c r="F9" s="47"/>
      <c r="G9" s="150" t="s">
        <v>593</v>
      </c>
      <c r="Q9" s="47" t="s">
        <v>483</v>
      </c>
    </row>
    <row r="10" spans="1:105">
      <c r="A10" s="21" t="str">
        <f>MMap!A13</f>
        <v>VRF-New-Small Off</v>
      </c>
      <c r="B10" s="47" t="str">
        <f>MMap!D13</f>
        <v>VRF-New-Small Off-ElecHt</v>
      </c>
      <c r="C10" s="47">
        <f>MMap!O13</f>
        <v>5.2</v>
      </c>
      <c r="D10" s="47">
        <f>MMap!K13</f>
        <v>20</v>
      </c>
      <c r="E10" s="47">
        <f>MMap!P13</f>
        <v>2.29</v>
      </c>
      <c r="F10" s="47"/>
      <c r="G10" s="150" t="s">
        <v>593</v>
      </c>
      <c r="Q10" s="47" t="s">
        <v>483</v>
      </c>
    </row>
    <row r="11" spans="1:105">
      <c r="A11" s="21" t="str">
        <f>MMap!A14</f>
        <v>VRF-New-Xlarge Ret</v>
      </c>
      <c r="B11" s="47" t="str">
        <f>MMap!D14</f>
        <v>VRF-New-Xlarge Ret-ElecHt</v>
      </c>
      <c r="C11" s="47">
        <f>MMap!O14</f>
        <v>2.94</v>
      </c>
      <c r="D11" s="47">
        <f>MMap!K14</f>
        <v>20</v>
      </c>
      <c r="E11" s="47">
        <f>MMap!P14</f>
        <v>2.6666666666666674</v>
      </c>
      <c r="F11" s="47"/>
      <c r="G11" s="150" t="s">
        <v>593</v>
      </c>
      <c r="Q11" s="47" t="s">
        <v>483</v>
      </c>
    </row>
    <row r="12" spans="1:105">
      <c r="A12" s="21" t="str">
        <f>MMap!A15</f>
        <v>VRF-New-Large Ret</v>
      </c>
      <c r="B12" s="47" t="str">
        <f>MMap!D15</f>
        <v>VRF-New-Large Ret-ElecHt</v>
      </c>
      <c r="C12" s="47">
        <f>MMap!O15</f>
        <v>2.94</v>
      </c>
      <c r="D12" s="47">
        <f>MMap!K15</f>
        <v>20</v>
      </c>
      <c r="E12" s="47">
        <f>MMap!P15</f>
        <v>2.6666666666666674</v>
      </c>
      <c r="F12" s="47"/>
      <c r="G12" s="150" t="s">
        <v>593</v>
      </c>
      <c r="Q12" s="47" t="s">
        <v>483</v>
      </c>
    </row>
    <row r="13" spans="1:105">
      <c r="A13" s="21" t="str">
        <f>MMap!A16</f>
        <v>VRF-New-Medium Ret</v>
      </c>
      <c r="B13" s="47" t="str">
        <f>MMap!D16</f>
        <v>VRF-New-Medium Ret-ElecHt</v>
      </c>
      <c r="C13" s="47">
        <f>MMap!O16</f>
        <v>2.94</v>
      </c>
      <c r="D13" s="47">
        <f>MMap!K16</f>
        <v>20</v>
      </c>
      <c r="E13" s="47">
        <f>MMap!P16</f>
        <v>2.6666666666666674</v>
      </c>
      <c r="F13" s="47"/>
      <c r="G13" s="150" t="s">
        <v>593</v>
      </c>
      <c r="Q13" s="47" t="s">
        <v>483</v>
      </c>
    </row>
    <row r="14" spans="1:105">
      <c r="A14" s="21" t="str">
        <f>MMap!A17</f>
        <v>VRF-New-Small Ret</v>
      </c>
      <c r="B14" s="47" t="str">
        <f>MMap!D17</f>
        <v>VRF-New-Small Ret-ElecHt</v>
      </c>
      <c r="C14" s="47">
        <f>MMap!O17</f>
        <v>2.94</v>
      </c>
      <c r="D14" s="47">
        <f>MMap!K17</f>
        <v>20</v>
      </c>
      <c r="E14" s="47">
        <f>MMap!P17</f>
        <v>2.6666666666666674</v>
      </c>
      <c r="F14" s="47"/>
      <c r="G14" s="150" t="s">
        <v>593</v>
      </c>
      <c r="Q14" s="47" t="s">
        <v>483</v>
      </c>
    </row>
    <row r="15" spans="1:105" ht="15">
      <c r="A15" s="21" t="str">
        <f>MMap!A18</f>
        <v>VRF-New-School K-12</v>
      </c>
      <c r="B15" s="47" t="str">
        <f>MMap!D18</f>
        <v>VRF-New-School K-12-ElecHt</v>
      </c>
      <c r="C15" s="47">
        <f>MMap!O18</f>
        <v>2.94</v>
      </c>
      <c r="D15" s="47">
        <f>MMap!K18</f>
        <v>20</v>
      </c>
      <c r="E15" s="47">
        <f>MMap!P18</f>
        <v>2.6666666666666674</v>
      </c>
      <c r="F15" s="47"/>
      <c r="G15" s="426" t="s">
        <v>787</v>
      </c>
      <c r="Q15" s="47" t="s">
        <v>483</v>
      </c>
    </row>
    <row r="16" spans="1:105">
      <c r="A16" s="21" t="str">
        <f>MMap!A19</f>
        <v>VRF-New-University</v>
      </c>
      <c r="B16" s="47" t="str">
        <f>MMap!D19</f>
        <v>VRF-New-University-ElecHt</v>
      </c>
      <c r="C16" s="47">
        <f>MMap!O19</f>
        <v>2.94</v>
      </c>
      <c r="D16" s="47">
        <f>MMap!K19</f>
        <v>20</v>
      </c>
      <c r="E16" s="47">
        <f>MMap!P19</f>
        <v>2.6666666666666674</v>
      </c>
      <c r="F16" s="47"/>
      <c r="G16" s="150" t="s">
        <v>593</v>
      </c>
      <c r="Q16" s="47" t="s">
        <v>483</v>
      </c>
    </row>
    <row r="17" spans="1:17">
      <c r="A17" s="21" t="str">
        <f>MMap!A20</f>
        <v>VRF-New-Warehouse</v>
      </c>
      <c r="B17" s="47" t="str">
        <f>MMap!D20</f>
        <v>VRF-New-Warehouse-ElecHt</v>
      </c>
      <c r="C17" s="47">
        <f>MMap!O20</f>
        <v>2.94</v>
      </c>
      <c r="D17" s="47">
        <f>MMap!K20</f>
        <v>20</v>
      </c>
      <c r="E17" s="47">
        <f>MMap!P20</f>
        <v>2.6666666666666674</v>
      </c>
      <c r="F17" s="47"/>
      <c r="G17" s="150" t="s">
        <v>593</v>
      </c>
      <c r="Q17" s="47" t="s">
        <v>483</v>
      </c>
    </row>
    <row r="18" spans="1:17">
      <c r="A18" s="21" t="str">
        <f>MMap!A21</f>
        <v>VRF-New-Supermarket</v>
      </c>
      <c r="B18" s="47" t="str">
        <f>MMap!D21</f>
        <v>VRF-New-Supermarket-ElecHt</v>
      </c>
      <c r="C18" s="47">
        <f>MMap!O21</f>
        <v>7.3248407643312099</v>
      </c>
      <c r="D18" s="47">
        <f>MMap!K21</f>
        <v>20</v>
      </c>
      <c r="E18" s="47">
        <f>MMap!P21</f>
        <v>4.95</v>
      </c>
      <c r="F18" s="47"/>
      <c r="G18" s="150" t="s">
        <v>593</v>
      </c>
      <c r="Q18" s="47" t="s">
        <v>483</v>
      </c>
    </row>
    <row r="19" spans="1:17">
      <c r="A19" s="21" t="str">
        <f>MMap!A22</f>
        <v>VRF-New-MiniMart</v>
      </c>
      <c r="B19" s="47" t="str">
        <f>MMap!D22</f>
        <v>VRF-New-MiniMart-ElecHt</v>
      </c>
      <c r="C19" s="47">
        <f>MMap!O22</f>
        <v>7.3248407643312099</v>
      </c>
      <c r="D19" s="47">
        <f>MMap!K22</f>
        <v>20</v>
      </c>
      <c r="E19" s="47">
        <f>MMap!P22</f>
        <v>4.95</v>
      </c>
      <c r="F19" s="47"/>
      <c r="G19" s="150" t="s">
        <v>593</v>
      </c>
      <c r="Q19" s="47" t="s">
        <v>483</v>
      </c>
    </row>
    <row r="20" spans="1:17">
      <c r="A20" s="21" t="str">
        <f>MMap!A23</f>
        <v>VRF-New-Restaurant</v>
      </c>
      <c r="B20" s="47" t="str">
        <f>MMap!D23</f>
        <v>VRF-New-Restaurant-ElecHt</v>
      </c>
      <c r="C20" s="47">
        <f>MMap!O23</f>
        <v>7.3248407643312099</v>
      </c>
      <c r="D20" s="47">
        <f>MMap!K23</f>
        <v>20</v>
      </c>
      <c r="E20" s="47">
        <f>MMap!P23</f>
        <v>4.95</v>
      </c>
      <c r="F20" s="47"/>
      <c r="G20" s="150" t="s">
        <v>593</v>
      </c>
      <c r="Q20" s="47" t="s">
        <v>483</v>
      </c>
    </row>
    <row r="21" spans="1:17">
      <c r="A21" s="21" t="str">
        <f>MMap!A24</f>
        <v>VRF-New-Lodging</v>
      </c>
      <c r="B21" s="47" t="str">
        <f>MMap!D24</f>
        <v>VRF-New-Lodging-ElecHt</v>
      </c>
      <c r="C21" s="47">
        <f>MMap!O24</f>
        <v>5.2</v>
      </c>
      <c r="D21" s="47">
        <f>MMap!K24</f>
        <v>20</v>
      </c>
      <c r="E21" s="47">
        <f>MMap!P24</f>
        <v>3.68</v>
      </c>
      <c r="F21" s="47"/>
      <c r="G21" s="150" t="s">
        <v>593</v>
      </c>
      <c r="Q21" s="47" t="s">
        <v>483</v>
      </c>
    </row>
    <row r="22" spans="1:17" ht="15">
      <c r="A22" s="21" t="str">
        <f>MMap!A25</f>
        <v>VRF-New-Hospital</v>
      </c>
      <c r="B22" s="47" t="str">
        <f>MMap!D25</f>
        <v>VRF-New-Hospital-ElecHt</v>
      </c>
      <c r="C22" s="47">
        <f>MMap!O25</f>
        <v>5.3184713375796173</v>
      </c>
      <c r="D22" s="47">
        <f>MMap!K25</f>
        <v>20</v>
      </c>
      <c r="E22" s="47">
        <f>MMap!P25</f>
        <v>4.13</v>
      </c>
      <c r="F22" s="47"/>
      <c r="G22" s="426" t="s">
        <v>788</v>
      </c>
      <c r="Q22" s="47" t="s">
        <v>483</v>
      </c>
    </row>
    <row r="23" spans="1:17" ht="15">
      <c r="A23" s="21" t="str">
        <f>MMap!A26</f>
        <v>VRF-New-Residential Care</v>
      </c>
      <c r="B23" s="47" t="str">
        <f>MMap!D26</f>
        <v>VRF-New-Residential Care-ElecHt</v>
      </c>
      <c r="C23" s="47">
        <f>MMap!O26</f>
        <v>5.3184713375796173</v>
      </c>
      <c r="D23" s="47">
        <f>MMap!K26</f>
        <v>20</v>
      </c>
      <c r="E23" s="47">
        <f>MMap!P26</f>
        <v>4.13</v>
      </c>
      <c r="F23" s="47"/>
      <c r="G23" s="426" t="s">
        <v>788</v>
      </c>
      <c r="Q23" s="47" t="s">
        <v>483</v>
      </c>
    </row>
    <row r="24" spans="1:17">
      <c r="A24" s="21" t="str">
        <f>MMap!A27</f>
        <v>VRF-New-Assembly</v>
      </c>
      <c r="B24" s="47" t="str">
        <f>MMap!D27</f>
        <v>VRF-New-Assembly-ElecHt</v>
      </c>
      <c r="C24" s="47">
        <f>MMap!O27</f>
        <v>5.3184713375796173</v>
      </c>
      <c r="D24" s="47">
        <f>MMap!K27</f>
        <v>20</v>
      </c>
      <c r="E24" s="47">
        <f>MMap!P27</f>
        <v>2.6666666666666674</v>
      </c>
      <c r="F24" s="47"/>
      <c r="G24" s="150" t="s">
        <v>593</v>
      </c>
      <c r="Q24" s="47" t="s">
        <v>483</v>
      </c>
    </row>
    <row r="25" spans="1:17">
      <c r="A25" s="21" t="str">
        <f>MMap!A28</f>
        <v>VRF-New-Other</v>
      </c>
      <c r="B25" s="47" t="str">
        <f>MMap!D28</f>
        <v>VRF-New-Other-ElecHt</v>
      </c>
      <c r="C25" s="47">
        <f>MMap!O28</f>
        <v>5.3184713375796173</v>
      </c>
      <c r="D25" s="47">
        <f>MMap!K28</f>
        <v>20</v>
      </c>
      <c r="E25" s="47">
        <f>MMap!P28</f>
        <v>2.6666666666666674</v>
      </c>
      <c r="F25" s="47"/>
      <c r="G25" s="150" t="s">
        <v>593</v>
      </c>
      <c r="Q25" s="47" t="s">
        <v>483</v>
      </c>
    </row>
    <row r="26" spans="1:17">
      <c r="A26" s="21" t="str">
        <f>MMap!A29</f>
        <v>VRF-New-Large Off</v>
      </c>
      <c r="B26" s="47" t="str">
        <f>MMap!D29</f>
        <v>VRF-New-Large Off-GasHt</v>
      </c>
      <c r="C26" s="47">
        <f>MMap!O29</f>
        <v>4</v>
      </c>
      <c r="D26" s="47">
        <f>MMap!K29</f>
        <v>20</v>
      </c>
      <c r="E26" s="47">
        <f>MMap!P29</f>
        <v>4.0888888888888895</v>
      </c>
      <c r="F26" s="47"/>
      <c r="G26" s="150" t="s">
        <v>593</v>
      </c>
      <c r="Q26" s="47" t="s">
        <v>483</v>
      </c>
    </row>
    <row r="27" spans="1:17">
      <c r="A27" s="21" t="str">
        <f>MMap!A30</f>
        <v>VRF-New-Medium Off</v>
      </c>
      <c r="B27" s="47" t="str">
        <f>MMap!D30</f>
        <v>VRF-New-Medium Off-GasHt</v>
      </c>
      <c r="C27" s="47">
        <f>MMap!O30</f>
        <v>2.6</v>
      </c>
      <c r="D27" s="47">
        <f>MMap!K30</f>
        <v>20</v>
      </c>
      <c r="E27" s="47">
        <f>MMap!P30</f>
        <v>2.5444444444444447</v>
      </c>
      <c r="F27" s="47"/>
      <c r="G27" s="150" t="s">
        <v>593</v>
      </c>
      <c r="Q27" s="47" t="s">
        <v>483</v>
      </c>
    </row>
    <row r="28" spans="1:17">
      <c r="A28" s="21" t="str">
        <f>MMap!A31</f>
        <v>VRF-New-Small Off</v>
      </c>
      <c r="B28" s="47" t="str">
        <f>MMap!D31</f>
        <v>VRF-New-Small Off-GasHt</v>
      </c>
      <c r="C28" s="47">
        <f>MMap!O31</f>
        <v>4</v>
      </c>
      <c r="D28" s="47">
        <f>MMap!K31</f>
        <v>20</v>
      </c>
      <c r="E28" s="47">
        <f>MMap!P31</f>
        <v>2.5444444444444447</v>
      </c>
      <c r="F28" s="47"/>
      <c r="G28" s="150" t="s">
        <v>593</v>
      </c>
      <c r="Q28" s="47" t="s">
        <v>483</v>
      </c>
    </row>
    <row r="29" spans="1:17">
      <c r="A29" s="21" t="str">
        <f>MMap!A32</f>
        <v>VRF-New-Xlarge Ret</v>
      </c>
      <c r="B29" s="47" t="str">
        <f>MMap!D32</f>
        <v>VRF-New-Xlarge Ret-GasHt</v>
      </c>
      <c r="C29" s="47">
        <f>MMap!O32</f>
        <v>2.04</v>
      </c>
      <c r="D29" s="47">
        <f>MMap!K32</f>
        <v>20</v>
      </c>
      <c r="E29" s="47">
        <f>MMap!P32</f>
        <v>2.9629629629629641</v>
      </c>
      <c r="F29" s="47"/>
      <c r="G29" s="150" t="s">
        <v>593</v>
      </c>
      <c r="Q29" s="47" t="s">
        <v>483</v>
      </c>
    </row>
    <row r="30" spans="1:17">
      <c r="A30" s="21" t="str">
        <f>MMap!A33</f>
        <v>VRF-New-Large Ret</v>
      </c>
      <c r="B30" s="47" t="str">
        <f>MMap!D33</f>
        <v>VRF-New-Large Ret-GasHt</v>
      </c>
      <c r="C30" s="47">
        <f>MMap!O33</f>
        <v>2.04</v>
      </c>
      <c r="D30" s="47">
        <f>MMap!K33</f>
        <v>20</v>
      </c>
      <c r="E30" s="47">
        <f>MMap!P33</f>
        <v>2.9629629629629641</v>
      </c>
      <c r="F30" s="47"/>
      <c r="G30" s="150" t="s">
        <v>593</v>
      </c>
      <c r="Q30" s="47" t="s">
        <v>483</v>
      </c>
    </row>
    <row r="31" spans="1:17">
      <c r="A31" s="21" t="str">
        <f>MMap!A34</f>
        <v>VRF-New-Medium Ret</v>
      </c>
      <c r="B31" s="47" t="str">
        <f>MMap!D34</f>
        <v>VRF-New-Medium Ret-GasHt</v>
      </c>
      <c r="C31" s="47">
        <f>MMap!O34</f>
        <v>2.04</v>
      </c>
      <c r="D31" s="47">
        <f>MMap!K34</f>
        <v>20</v>
      </c>
      <c r="E31" s="47">
        <f>MMap!P34</f>
        <v>2.9629629629629641</v>
      </c>
      <c r="F31" s="47"/>
      <c r="G31" s="150" t="s">
        <v>593</v>
      </c>
      <c r="Q31" s="47" t="s">
        <v>483</v>
      </c>
    </row>
    <row r="32" spans="1:17">
      <c r="A32" s="21" t="str">
        <f>MMap!A35</f>
        <v>VRF-New-Small Ret</v>
      </c>
      <c r="B32" s="47" t="str">
        <f>MMap!D35</f>
        <v>VRF-New-Small Ret-GasHt</v>
      </c>
      <c r="C32" s="47">
        <f>MMap!O35</f>
        <v>2.04</v>
      </c>
      <c r="D32" s="47">
        <f>MMap!K35</f>
        <v>20</v>
      </c>
      <c r="E32" s="47">
        <f>MMap!P35</f>
        <v>2.9629629629629641</v>
      </c>
      <c r="F32" s="47"/>
      <c r="G32" s="150" t="s">
        <v>593</v>
      </c>
      <c r="Q32" s="47" t="s">
        <v>483</v>
      </c>
    </row>
    <row r="33" spans="1:131" ht="15">
      <c r="A33" s="21" t="str">
        <f>MMap!A36</f>
        <v>VRF-New-School K-12</v>
      </c>
      <c r="B33" s="47" t="str">
        <f>MMap!D36</f>
        <v>VRF-New-School K-12-GasHt</v>
      </c>
      <c r="C33" s="47">
        <f>MMap!O36</f>
        <v>2.04</v>
      </c>
      <c r="D33" s="47">
        <f>MMap!K36</f>
        <v>20</v>
      </c>
      <c r="E33" s="47">
        <f>MMap!P36</f>
        <v>2.9629629629629641</v>
      </c>
      <c r="F33" s="47"/>
      <c r="G33" s="426" t="s">
        <v>787</v>
      </c>
      <c r="Q33" s="47" t="s">
        <v>483</v>
      </c>
    </row>
    <row r="34" spans="1:131">
      <c r="A34" s="21" t="str">
        <f>MMap!A37</f>
        <v>VRF-New-University</v>
      </c>
      <c r="B34" s="47" t="str">
        <f>MMap!D37</f>
        <v>VRF-New-University-GasHt</v>
      </c>
      <c r="C34" s="47">
        <f>MMap!O37</f>
        <v>2.04</v>
      </c>
      <c r="D34" s="47">
        <f>MMap!K37</f>
        <v>20</v>
      </c>
      <c r="E34" s="47">
        <f>MMap!P37</f>
        <v>2.9629629629629641</v>
      </c>
      <c r="F34" s="47"/>
      <c r="G34" s="150" t="s">
        <v>593</v>
      </c>
      <c r="Q34" s="47" t="s">
        <v>483</v>
      </c>
    </row>
    <row r="35" spans="1:131">
      <c r="A35" s="21" t="str">
        <f>MMap!A38</f>
        <v>VRF-New-Warehouse</v>
      </c>
      <c r="B35" s="47" t="str">
        <f>MMap!D38</f>
        <v>VRF-New-Warehouse-GasHt</v>
      </c>
      <c r="C35" s="47">
        <f>MMap!O38</f>
        <v>2.04</v>
      </c>
      <c r="D35" s="47">
        <f>MMap!K38</f>
        <v>20</v>
      </c>
      <c r="E35" s="47">
        <f>MMap!P38</f>
        <v>2.9629629629629641</v>
      </c>
      <c r="F35" s="47"/>
      <c r="G35" s="150" t="s">
        <v>593</v>
      </c>
      <c r="Q35" s="47" t="s">
        <v>483</v>
      </c>
    </row>
    <row r="36" spans="1:131">
      <c r="A36" s="21" t="str">
        <f>MMap!A39</f>
        <v>VRF-New-Supermarket</v>
      </c>
      <c r="B36" s="47" t="str">
        <f>MMap!D39</f>
        <v>VRF-New-Supermarket-GasHt</v>
      </c>
      <c r="C36" s="47">
        <f>MMap!O39</f>
        <v>5.9073407643312095</v>
      </c>
      <c r="D36" s="47">
        <f>MMap!K39</f>
        <v>20</v>
      </c>
      <c r="E36" s="47">
        <f>MMap!P39</f>
        <v>5.5</v>
      </c>
      <c r="F36" s="47"/>
      <c r="G36" s="150" t="s">
        <v>593</v>
      </c>
      <c r="Q36" s="47" t="s">
        <v>483</v>
      </c>
    </row>
    <row r="37" spans="1:131">
      <c r="A37" s="21" t="str">
        <f>MMap!A40</f>
        <v>VRF-New-MiniMart</v>
      </c>
      <c r="B37" s="47" t="str">
        <f>MMap!D40</f>
        <v>VRF-New-MiniMart-GasHt</v>
      </c>
      <c r="C37" s="47">
        <f>MMap!O40</f>
        <v>5.9073407643312095</v>
      </c>
      <c r="D37" s="47">
        <f>MMap!K40</f>
        <v>20</v>
      </c>
      <c r="E37" s="47">
        <f>MMap!P40</f>
        <v>5.5</v>
      </c>
      <c r="F37" s="47"/>
      <c r="G37" s="150" t="s">
        <v>593</v>
      </c>
      <c r="Q37" s="47" t="s">
        <v>483</v>
      </c>
    </row>
    <row r="38" spans="1:131">
      <c r="A38" s="21" t="str">
        <f>MMap!A41</f>
        <v>VRF-New-Restaurant</v>
      </c>
      <c r="B38" s="47" t="str">
        <f>MMap!D41</f>
        <v>VRF-New-Restaurant-GasHt</v>
      </c>
      <c r="C38" s="47">
        <f>MMap!O41</f>
        <v>5.9073407643312095</v>
      </c>
      <c r="D38" s="47">
        <f>MMap!K41</f>
        <v>20</v>
      </c>
      <c r="E38" s="47">
        <f>MMap!P41</f>
        <v>5.5</v>
      </c>
      <c r="F38" s="47"/>
      <c r="G38" s="150" t="s">
        <v>593</v>
      </c>
      <c r="Q38" s="47" t="s">
        <v>483</v>
      </c>
    </row>
    <row r="39" spans="1:131">
      <c r="A39" s="21" t="str">
        <f>MMap!A42</f>
        <v>VRF-New-Lodging</v>
      </c>
      <c r="B39" s="47" t="str">
        <f>MMap!D42</f>
        <v>VRF-New-Lodging-GasHt</v>
      </c>
      <c r="C39" s="47">
        <f>MMap!O42</f>
        <v>4</v>
      </c>
      <c r="D39" s="47">
        <f>MMap!K42</f>
        <v>20</v>
      </c>
      <c r="E39" s="47">
        <f>MMap!P42</f>
        <v>4.0888888888888895</v>
      </c>
      <c r="F39" s="47"/>
      <c r="G39" s="150" t="s">
        <v>593</v>
      </c>
      <c r="Q39" s="47" t="s">
        <v>483</v>
      </c>
    </row>
    <row r="40" spans="1:131" ht="15">
      <c r="A40" s="21" t="str">
        <f>MMap!A43</f>
        <v>VRF-New-Hospital</v>
      </c>
      <c r="B40" s="47" t="str">
        <f>MMap!D43</f>
        <v>VRF-New-Hospital-GasHt</v>
      </c>
      <c r="C40" s="47">
        <f>MMap!O43</f>
        <v>3.9009713375796173</v>
      </c>
      <c r="D40" s="47">
        <f>MMap!K43</f>
        <v>20</v>
      </c>
      <c r="E40" s="47">
        <f>MMap!P43</f>
        <v>4.5888888888888886</v>
      </c>
      <c r="F40" s="47"/>
      <c r="G40" s="426" t="s">
        <v>788</v>
      </c>
      <c r="Q40" s="47" t="s">
        <v>483</v>
      </c>
    </row>
    <row r="41" spans="1:131" ht="15">
      <c r="A41" s="21" t="str">
        <f>MMap!A44</f>
        <v>VRF-New-Residential Care</v>
      </c>
      <c r="B41" s="47" t="str">
        <f>MMap!D44</f>
        <v>VRF-New-Residential Care-GasHt</v>
      </c>
      <c r="C41" s="47">
        <f>MMap!O44</f>
        <v>3.9009713375796173</v>
      </c>
      <c r="D41" s="47">
        <f>MMap!K44</f>
        <v>20</v>
      </c>
      <c r="E41" s="47">
        <f>MMap!P44</f>
        <v>4.5888888888888886</v>
      </c>
      <c r="F41" s="47"/>
      <c r="G41" s="426" t="s">
        <v>788</v>
      </c>
      <c r="Q41" s="47" t="s">
        <v>483</v>
      </c>
    </row>
    <row r="42" spans="1:131">
      <c r="A42" s="21" t="str">
        <f>MMap!A45</f>
        <v>VRF-New-Assembly</v>
      </c>
      <c r="B42" s="47" t="str">
        <f>MMap!D45</f>
        <v>VRF-New-Assembly-GasHt</v>
      </c>
      <c r="C42" s="47">
        <f>MMap!O45</f>
        <v>3.9009713375796173</v>
      </c>
      <c r="D42" s="47">
        <f>MMap!K45</f>
        <v>20</v>
      </c>
      <c r="E42" s="47">
        <f>MMap!P45</f>
        <v>2.9629629629629641</v>
      </c>
      <c r="F42" s="47"/>
      <c r="G42" s="150" t="s">
        <v>593</v>
      </c>
      <c r="Q42" s="47" t="s">
        <v>484</v>
      </c>
    </row>
    <row r="43" spans="1:131">
      <c r="A43" s="21" t="str">
        <f>MMap!A46</f>
        <v>VRF-New-Other</v>
      </c>
      <c r="B43" s="47" t="str">
        <f>MMap!D46</f>
        <v>VRF-New-Other-GasHt</v>
      </c>
      <c r="C43" s="47">
        <f>MMap!O46</f>
        <v>3.9009713375796173</v>
      </c>
      <c r="D43" s="47">
        <f>MMap!K46</f>
        <v>20</v>
      </c>
      <c r="E43" s="47">
        <f>MMap!P46</f>
        <v>2.9629629629629641</v>
      </c>
      <c r="F43" s="47"/>
      <c r="G43" s="150" t="s">
        <v>593</v>
      </c>
      <c r="Q43" s="47" t="s">
        <v>484</v>
      </c>
    </row>
    <row r="46" spans="1:131">
      <c r="A46" s="21"/>
      <c r="B46" s="21"/>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c r="CM46" s="21"/>
      <c r="CN46" s="21"/>
      <c r="CO46" s="21"/>
      <c r="CP46" s="21"/>
      <c r="CQ46" s="21"/>
      <c r="CR46" s="21"/>
      <c r="CS46" s="21"/>
      <c r="CT46" s="21"/>
      <c r="CU46" s="21"/>
      <c r="CV46" s="21"/>
      <c r="CW46" s="21"/>
      <c r="CX46" s="21"/>
      <c r="CY46" s="21"/>
      <c r="CZ46" s="21"/>
      <c r="DA46" s="21"/>
      <c r="DB46" s="21"/>
      <c r="DC46" s="21"/>
      <c r="DD46" s="21"/>
      <c r="DE46" s="21"/>
      <c r="DF46" s="21"/>
      <c r="DG46" s="21"/>
      <c r="DH46" s="21"/>
      <c r="DI46" s="21"/>
      <c r="DJ46" s="21"/>
      <c r="DK46" s="21"/>
      <c r="DL46" s="21"/>
      <c r="DM46" s="21"/>
      <c r="DN46" s="21"/>
      <c r="DO46" s="21"/>
      <c r="DP46" s="21"/>
      <c r="DQ46" s="21"/>
      <c r="DR46" s="21"/>
      <c r="DS46" s="21"/>
      <c r="DT46" s="21"/>
      <c r="DU46" s="21"/>
      <c r="DV46" s="21"/>
      <c r="DW46" s="21"/>
      <c r="DX46" s="21"/>
      <c r="DY46" s="21"/>
      <c r="DZ46" s="21"/>
      <c r="EA46" s="21"/>
    </row>
    <row r="47" spans="1:131">
      <c r="A47" s="50" t="s">
        <v>74</v>
      </c>
      <c r="B47" s="51"/>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c r="CO47" s="21"/>
      <c r="CP47" s="21"/>
      <c r="CQ47" s="21"/>
      <c r="CR47" s="21"/>
      <c r="CS47" s="21"/>
      <c r="CT47" s="21"/>
      <c r="CU47" s="21"/>
      <c r="CV47" s="21"/>
      <c r="CW47" s="21"/>
      <c r="CX47" s="21"/>
      <c r="CY47" s="21"/>
      <c r="CZ47" s="21"/>
      <c r="DA47" s="21"/>
      <c r="DB47" s="21"/>
      <c r="DC47" s="21"/>
      <c r="DD47" s="21"/>
      <c r="DE47" s="21"/>
      <c r="DF47" s="21"/>
      <c r="DG47" s="21"/>
      <c r="DH47" s="21"/>
      <c r="DI47" s="21"/>
      <c r="DJ47" s="21"/>
      <c r="DK47" s="21"/>
      <c r="DL47" s="21"/>
      <c r="DM47" s="21"/>
      <c r="DN47" s="21"/>
      <c r="DO47" s="21"/>
      <c r="DP47" s="21"/>
      <c r="DQ47" s="21"/>
      <c r="DR47" s="21"/>
      <c r="DS47" s="21"/>
      <c r="DT47" s="21"/>
      <c r="DU47" s="21"/>
      <c r="DV47" s="21"/>
      <c r="DW47" s="21"/>
      <c r="DX47" s="21"/>
      <c r="DY47" s="21"/>
      <c r="DZ47" s="21"/>
      <c r="EA47" s="21"/>
    </row>
    <row r="48" spans="1:131" s="229" customFormat="1">
      <c r="A48" s="21" t="s">
        <v>75</v>
      </c>
      <c r="B48" s="21" t="s">
        <v>306</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c r="CD48" s="21"/>
      <c r="CE48" s="21"/>
      <c r="CF48" s="21"/>
      <c r="CG48" s="21"/>
      <c r="CH48" s="21"/>
      <c r="CI48" s="21"/>
      <c r="CJ48" s="21"/>
      <c r="CK48" s="21"/>
      <c r="CL48" s="21"/>
      <c r="CM48" s="21"/>
      <c r="CN48" s="21"/>
      <c r="CO48" s="21"/>
      <c r="CP48" s="21"/>
      <c r="CQ48" s="21"/>
      <c r="CR48" s="21"/>
      <c r="CS48" s="21"/>
      <c r="CT48" s="21"/>
      <c r="CU48" s="21"/>
      <c r="CV48" s="21"/>
      <c r="CW48" s="21"/>
      <c r="CX48" s="21"/>
      <c r="CY48" s="21"/>
      <c r="CZ48" s="21"/>
      <c r="DA48" s="21"/>
      <c r="DB48" s="21"/>
      <c r="DC48" s="21"/>
      <c r="DD48" s="21"/>
      <c r="DE48" s="21"/>
      <c r="DF48" s="21"/>
      <c r="DG48" s="21"/>
      <c r="DH48" s="21"/>
      <c r="DI48" s="21"/>
      <c r="DJ48" s="21"/>
      <c r="DK48" s="21"/>
      <c r="DL48" s="21"/>
      <c r="DM48" s="21"/>
      <c r="DN48" s="21"/>
      <c r="DO48" s="21"/>
      <c r="DP48" s="21"/>
      <c r="DQ48" s="21"/>
      <c r="DR48" s="21"/>
      <c r="DS48" s="21"/>
      <c r="DT48" s="21"/>
      <c r="DU48" s="21"/>
      <c r="DV48" s="21"/>
      <c r="DW48" s="21"/>
      <c r="DX48" s="21"/>
      <c r="DY48" s="21"/>
      <c r="DZ48" s="21"/>
      <c r="EA48" s="21"/>
    </row>
    <row r="49" spans="1:131" s="229" customFormat="1">
      <c r="A49" s="21" t="s">
        <v>76</v>
      </c>
      <c r="B49" s="21" t="s">
        <v>697</v>
      </c>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1"/>
      <c r="DA49" s="21"/>
      <c r="DB49" s="21"/>
      <c r="DC49" s="21"/>
      <c r="DD49" s="21"/>
      <c r="DE49" s="21"/>
      <c r="DF49" s="21"/>
      <c r="DG49" s="21"/>
      <c r="DH49" s="21"/>
      <c r="DI49" s="21"/>
      <c r="DJ49" s="21"/>
      <c r="DK49" s="21"/>
      <c r="DL49" s="21"/>
      <c r="DM49" s="21"/>
      <c r="DN49" s="21"/>
      <c r="DO49" s="21"/>
      <c r="DP49" s="21"/>
      <c r="DQ49" s="21"/>
      <c r="DR49" s="21"/>
      <c r="DS49" s="21"/>
      <c r="DT49" s="21"/>
      <c r="DU49" s="21"/>
      <c r="DV49" s="21"/>
      <c r="DW49" s="21"/>
      <c r="DX49" s="21"/>
      <c r="DY49" s="21"/>
      <c r="DZ49" s="21"/>
      <c r="EA49" s="21"/>
    </row>
    <row r="50" spans="1:131" s="230" customFormat="1">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c r="CM50" s="21"/>
      <c r="CN50" s="21"/>
      <c r="CO50" s="21"/>
      <c r="CP50" s="21"/>
      <c r="CQ50" s="21"/>
      <c r="CR50" s="21"/>
      <c r="CS50" s="21"/>
      <c r="CT50" s="21"/>
      <c r="CU50" s="21"/>
      <c r="CV50" s="21"/>
      <c r="CW50" s="21"/>
      <c r="CX50" s="21"/>
      <c r="CY50" s="21"/>
      <c r="CZ50" s="21"/>
      <c r="DA50" s="21"/>
      <c r="DB50" s="21"/>
      <c r="DC50" s="21"/>
      <c r="DD50" s="21"/>
      <c r="DE50" s="21"/>
      <c r="DF50" s="21"/>
      <c r="DG50" s="21"/>
      <c r="DH50" s="21"/>
      <c r="DI50" s="21"/>
      <c r="DJ50" s="21"/>
      <c r="DK50" s="21"/>
      <c r="DL50" s="21"/>
      <c r="DM50" s="21"/>
      <c r="DN50" s="21"/>
      <c r="DO50" s="21"/>
      <c r="DP50" s="21"/>
      <c r="DQ50" s="21"/>
      <c r="DR50" s="21"/>
      <c r="DS50" s="21"/>
      <c r="DT50" s="21"/>
      <c r="DU50" s="21"/>
      <c r="DV50" s="21"/>
      <c r="DW50" s="21"/>
      <c r="DX50" s="21"/>
      <c r="DY50" s="21"/>
      <c r="DZ50" s="21"/>
      <c r="EA50" s="21"/>
    </row>
    <row r="51" spans="1:131" s="21" customFormat="1" ht="13.5" thickBot="1">
      <c r="A51" s="52" t="s">
        <v>77</v>
      </c>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4"/>
    </row>
    <row r="52" spans="1:131" s="21" customFormat="1">
      <c r="B52" s="55" t="s">
        <v>78</v>
      </c>
      <c r="C52" s="56"/>
      <c r="D52" s="56" t="s">
        <v>78</v>
      </c>
      <c r="E52" s="57"/>
      <c r="G52" s="55" t="s">
        <v>79</v>
      </c>
      <c r="H52" s="56"/>
      <c r="I52" s="56"/>
      <c r="J52" s="56"/>
      <c r="K52" s="56"/>
      <c r="L52" s="56"/>
      <c r="M52" s="56"/>
      <c r="N52" s="56"/>
      <c r="O52" s="57"/>
      <c r="Q52" s="55" t="s">
        <v>80</v>
      </c>
      <c r="R52" s="56"/>
      <c r="S52" s="56"/>
      <c r="T52" s="56"/>
      <c r="U52" s="57"/>
      <c r="W52" s="55" t="s">
        <v>81</v>
      </c>
      <c r="X52" s="57"/>
      <c r="Z52" s="55" t="s">
        <v>82</v>
      </c>
      <c r="AA52" s="56"/>
      <c r="AB52" s="57"/>
    </row>
    <row r="53" spans="1:131" s="21" customFormat="1">
      <c r="B53" s="58" t="s">
        <v>85</v>
      </c>
      <c r="C53" s="59" t="s">
        <v>83</v>
      </c>
      <c r="D53" s="59" t="s">
        <v>85</v>
      </c>
      <c r="E53" s="60" t="s">
        <v>83</v>
      </c>
      <c r="G53" s="58" t="s">
        <v>86</v>
      </c>
      <c r="H53" s="59" t="s">
        <v>366</v>
      </c>
      <c r="I53" s="59"/>
      <c r="J53" s="59"/>
      <c r="K53" s="59" t="s">
        <v>324</v>
      </c>
      <c r="L53" s="59"/>
      <c r="M53" s="59"/>
      <c r="N53" s="59"/>
      <c r="O53" s="60"/>
      <c r="Q53" s="58"/>
      <c r="R53" s="59" t="s">
        <v>87</v>
      </c>
      <c r="S53" s="59" t="s">
        <v>88</v>
      </c>
      <c r="T53" s="59" t="s">
        <v>89</v>
      </c>
      <c r="U53" s="60" t="s">
        <v>90</v>
      </c>
      <c r="W53" s="58" t="s">
        <v>91</v>
      </c>
      <c r="X53" s="60">
        <v>20</v>
      </c>
      <c r="Z53" s="58"/>
      <c r="AA53" s="59" t="s">
        <v>83</v>
      </c>
      <c r="AB53" s="60" t="s">
        <v>84</v>
      </c>
    </row>
    <row r="54" spans="1:131" s="21" customFormat="1">
      <c r="B54" s="58" t="s">
        <v>92</v>
      </c>
      <c r="C54" s="59" t="s">
        <v>307</v>
      </c>
      <c r="D54" s="59" t="s">
        <v>92</v>
      </c>
      <c r="E54" s="60" t="s">
        <v>307</v>
      </c>
      <c r="G54" s="58" t="s">
        <v>93</v>
      </c>
      <c r="H54" s="59" t="s">
        <v>308</v>
      </c>
      <c r="I54" s="59"/>
      <c r="J54" s="59"/>
      <c r="K54" s="59" t="s">
        <v>325</v>
      </c>
      <c r="L54" s="59"/>
      <c r="M54" s="59"/>
      <c r="N54" s="59"/>
      <c r="O54" s="60"/>
      <c r="Q54" s="58" t="s">
        <v>94</v>
      </c>
      <c r="R54" s="59">
        <v>6.8012888465852586E-2</v>
      </c>
      <c r="S54" s="59">
        <v>4.387844424080023E-2</v>
      </c>
      <c r="T54" s="59">
        <v>5.3289007766645871E-2</v>
      </c>
      <c r="U54" s="60">
        <v>5.447903102274565E-2</v>
      </c>
      <c r="W54" s="58" t="s">
        <v>95</v>
      </c>
      <c r="X54" s="60">
        <v>2016</v>
      </c>
      <c r="Z54" s="58" t="s">
        <v>309</v>
      </c>
      <c r="AA54" s="59">
        <v>4.03890184699085E-3</v>
      </c>
      <c r="AB54" s="60">
        <v>0.01</v>
      </c>
    </row>
    <row r="55" spans="1:131" s="21" customFormat="1">
      <c r="B55" s="58" t="s">
        <v>97</v>
      </c>
      <c r="C55" s="59" t="s">
        <v>310</v>
      </c>
      <c r="D55" s="59" t="s">
        <v>97</v>
      </c>
      <c r="E55" s="60" t="s">
        <v>310</v>
      </c>
      <c r="G55" s="58" t="s">
        <v>98</v>
      </c>
      <c r="H55" s="59" t="s">
        <v>311</v>
      </c>
      <c r="I55" s="59"/>
      <c r="J55" s="59"/>
      <c r="K55" s="59" t="s">
        <v>326</v>
      </c>
      <c r="L55" s="59"/>
      <c r="M55" s="59"/>
      <c r="N55" s="59"/>
      <c r="O55" s="60"/>
      <c r="Q55" s="58" t="s">
        <v>99</v>
      </c>
      <c r="R55" s="59">
        <v>12</v>
      </c>
      <c r="S55" s="59">
        <v>12</v>
      </c>
      <c r="T55" s="59">
        <v>1</v>
      </c>
      <c r="U55" s="60">
        <v>1</v>
      </c>
      <c r="W55" s="58" t="s">
        <v>100</v>
      </c>
      <c r="X55" s="60">
        <v>2016</v>
      </c>
      <c r="Z55" s="58" t="s">
        <v>96</v>
      </c>
      <c r="AA55" s="59">
        <v>26</v>
      </c>
      <c r="AB55" s="60">
        <v>0</v>
      </c>
    </row>
    <row r="56" spans="1:131" s="21" customFormat="1" ht="13.5" thickBot="1">
      <c r="B56" s="61" t="s">
        <v>101</v>
      </c>
      <c r="C56" s="62" t="s">
        <v>310</v>
      </c>
      <c r="D56" s="62" t="s">
        <v>101</v>
      </c>
      <c r="E56" s="63" t="s">
        <v>310</v>
      </c>
      <c r="G56" s="58" t="s">
        <v>102</v>
      </c>
      <c r="H56" s="59" t="s">
        <v>312</v>
      </c>
      <c r="I56" s="59"/>
      <c r="J56" s="59"/>
      <c r="K56" s="59" t="s">
        <v>325</v>
      </c>
      <c r="L56" s="59"/>
      <c r="M56" s="59"/>
      <c r="N56" s="59"/>
      <c r="O56" s="60"/>
      <c r="Q56" s="58"/>
      <c r="R56" s="59" t="s">
        <v>87</v>
      </c>
      <c r="S56" s="59" t="s">
        <v>88</v>
      </c>
      <c r="T56" s="59" t="s">
        <v>89</v>
      </c>
      <c r="U56" s="60" t="s">
        <v>90</v>
      </c>
      <c r="W56" s="58" t="s">
        <v>103</v>
      </c>
      <c r="X56" s="60">
        <v>2012</v>
      </c>
      <c r="Z56" s="58" t="s">
        <v>313</v>
      </c>
      <c r="AA56" s="59">
        <v>0.9</v>
      </c>
      <c r="AB56" s="60" t="s">
        <v>314</v>
      </c>
    </row>
    <row r="57" spans="1:131" s="21" customFormat="1">
      <c r="G57" s="58" t="s">
        <v>105</v>
      </c>
      <c r="H57" s="59" t="s">
        <v>311</v>
      </c>
      <c r="I57" s="59"/>
      <c r="J57" s="59"/>
      <c r="K57" s="59"/>
      <c r="L57" s="59"/>
      <c r="M57" s="59"/>
      <c r="N57" s="59"/>
      <c r="O57" s="60"/>
      <c r="Q57" s="58" t="s">
        <v>106</v>
      </c>
      <c r="R57" s="59">
        <v>0.35</v>
      </c>
      <c r="S57" s="59">
        <v>0.19500000000000001</v>
      </c>
      <c r="T57" s="59">
        <v>4.8749999999999988E-2</v>
      </c>
      <c r="U57" s="60">
        <v>0.40625</v>
      </c>
      <c r="W57" s="58" t="s">
        <v>107</v>
      </c>
      <c r="X57" s="60">
        <v>0.04</v>
      </c>
      <c r="Z57" s="58" t="s">
        <v>315</v>
      </c>
      <c r="AA57" s="59">
        <v>4.7399348199455904E-2</v>
      </c>
      <c r="AB57" s="60">
        <v>0</v>
      </c>
    </row>
    <row r="58" spans="1:131" s="21" customFormat="1">
      <c r="B58" s="21" t="s">
        <v>108</v>
      </c>
      <c r="C58" s="21" t="s">
        <v>83</v>
      </c>
      <c r="G58" s="58" t="s">
        <v>109</v>
      </c>
      <c r="H58" s="59" t="s">
        <v>316</v>
      </c>
      <c r="I58" s="59"/>
      <c r="J58" s="59"/>
      <c r="K58" s="59" t="s">
        <v>115</v>
      </c>
      <c r="L58" s="59"/>
      <c r="M58" s="59"/>
      <c r="N58" s="59"/>
      <c r="O58" s="60"/>
      <c r="Q58" s="58" t="s">
        <v>110</v>
      </c>
      <c r="R58" s="59">
        <v>1</v>
      </c>
      <c r="S58" s="59">
        <v>0</v>
      </c>
      <c r="T58" s="59">
        <v>0</v>
      </c>
      <c r="U58" s="60">
        <v>0</v>
      </c>
      <c r="W58" s="58" t="s">
        <v>111</v>
      </c>
      <c r="X58" s="60">
        <v>0</v>
      </c>
      <c r="Z58" s="58" t="s">
        <v>104</v>
      </c>
      <c r="AA58" s="59">
        <v>31</v>
      </c>
      <c r="AB58" s="60">
        <v>0</v>
      </c>
    </row>
    <row r="59" spans="1:131" s="21" customFormat="1">
      <c r="B59" s="21" t="s">
        <v>112</v>
      </c>
      <c r="C59" s="21" t="s">
        <v>113</v>
      </c>
      <c r="G59" s="58" t="s">
        <v>114</v>
      </c>
      <c r="H59" s="59" t="s">
        <v>115</v>
      </c>
      <c r="I59" s="59"/>
      <c r="J59" s="59"/>
      <c r="K59" s="59" t="s">
        <v>120</v>
      </c>
      <c r="L59" s="59"/>
      <c r="M59" s="59"/>
      <c r="N59" s="59"/>
      <c r="O59" s="60"/>
      <c r="Q59" s="58" t="s">
        <v>116</v>
      </c>
      <c r="R59" s="59">
        <v>1</v>
      </c>
      <c r="S59" s="59">
        <v>0</v>
      </c>
      <c r="T59" s="59">
        <v>0</v>
      </c>
      <c r="U59" s="60">
        <v>0</v>
      </c>
      <c r="W59" s="58" t="s">
        <v>317</v>
      </c>
      <c r="X59" s="60">
        <v>0.2</v>
      </c>
      <c r="Z59" s="58" t="s">
        <v>318</v>
      </c>
      <c r="AA59" s="59">
        <v>0.7</v>
      </c>
      <c r="AB59" s="60" t="s">
        <v>314</v>
      </c>
    </row>
    <row r="60" spans="1:131" s="21" customFormat="1">
      <c r="B60" s="21" t="s">
        <v>117</v>
      </c>
      <c r="C60" s="21" t="s">
        <v>118</v>
      </c>
      <c r="G60" s="58" t="s">
        <v>119</v>
      </c>
      <c r="H60" s="59" t="s">
        <v>120</v>
      </c>
      <c r="I60" s="59"/>
      <c r="J60" s="59"/>
      <c r="K60" s="59" t="s">
        <v>126</v>
      </c>
      <c r="L60" s="59"/>
      <c r="M60" s="59"/>
      <c r="N60" s="59"/>
      <c r="O60" s="60"/>
      <c r="Q60" s="58" t="s">
        <v>121</v>
      </c>
      <c r="R60" s="59"/>
      <c r="S60" s="59">
        <v>0.3</v>
      </c>
      <c r="T60" s="59">
        <v>7.4999999999999983E-2</v>
      </c>
      <c r="U60" s="60">
        <v>0.625</v>
      </c>
      <c r="W60" s="58" t="s">
        <v>122</v>
      </c>
      <c r="X60" s="60">
        <v>0.1</v>
      </c>
      <c r="Z60" s="58" t="s">
        <v>319</v>
      </c>
      <c r="AA60" s="59">
        <v>0</v>
      </c>
      <c r="AB60" s="60">
        <v>0</v>
      </c>
    </row>
    <row r="61" spans="1:131" s="21" customFormat="1" ht="13.5" thickBot="1">
      <c r="B61" s="21" t="s">
        <v>123</v>
      </c>
      <c r="C61" s="21" t="s">
        <v>124</v>
      </c>
      <c r="G61" s="61" t="s">
        <v>125</v>
      </c>
      <c r="H61" s="62" t="s">
        <v>126</v>
      </c>
      <c r="I61" s="62"/>
      <c r="J61" s="62"/>
      <c r="K61" s="62"/>
      <c r="L61" s="62"/>
      <c r="M61" s="62"/>
      <c r="N61" s="62"/>
      <c r="O61" s="63"/>
      <c r="Q61" s="61" t="s">
        <v>320</v>
      </c>
      <c r="R61" s="62"/>
      <c r="S61" s="62">
        <v>20</v>
      </c>
      <c r="T61" s="62"/>
      <c r="U61" s="63"/>
      <c r="W61" s="61" t="s">
        <v>127</v>
      </c>
      <c r="X61" s="63">
        <v>2018</v>
      </c>
      <c r="Z61" s="61" t="s">
        <v>321</v>
      </c>
      <c r="AA61" s="62">
        <v>0</v>
      </c>
      <c r="AB61" s="63">
        <v>0</v>
      </c>
    </row>
    <row r="62" spans="1:131" s="21" customFormat="1"/>
    <row r="63" spans="1:131" s="21" customFormat="1"/>
    <row r="64" spans="1:131" s="21" customFormat="1"/>
    <row r="65" spans="1:101" s="21" customFormat="1"/>
    <row r="66" spans="1:101" s="21" customFormat="1"/>
    <row r="67" spans="1:101" s="21" customFormat="1"/>
    <row r="68" spans="1:101" s="21" customFormat="1"/>
    <row r="69" spans="1:101" s="21" customFormat="1" ht="13.5" thickBot="1">
      <c r="A69" s="52" t="s">
        <v>128</v>
      </c>
      <c r="B69" s="54"/>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row>
    <row r="70" spans="1:101" s="21" customFormat="1" ht="26.25" thickBot="1">
      <c r="A70" s="64" t="s">
        <v>129</v>
      </c>
      <c r="B70" s="65"/>
      <c r="C70" s="66" t="s">
        <v>130</v>
      </c>
      <c r="D70" s="67"/>
      <c r="E70" s="67"/>
      <c r="F70" s="67"/>
      <c r="G70" s="67"/>
      <c r="H70" s="67"/>
      <c r="I70" s="67"/>
      <c r="J70" s="67"/>
      <c r="K70" s="68"/>
      <c r="L70" s="66" t="s">
        <v>131</v>
      </c>
      <c r="M70" s="67"/>
      <c r="N70" s="67"/>
      <c r="O70" s="67"/>
      <c r="P70" s="67"/>
      <c r="Q70" s="68"/>
      <c r="R70" s="66" t="s">
        <v>132</v>
      </c>
      <c r="S70" s="67"/>
      <c r="T70" s="67"/>
      <c r="U70" s="68"/>
      <c r="V70" s="66" t="s">
        <v>133</v>
      </c>
      <c r="W70" s="67"/>
      <c r="X70" s="67"/>
      <c r="Y70" s="68"/>
      <c r="Z70" s="66" t="s">
        <v>134</v>
      </c>
      <c r="AA70" s="67"/>
      <c r="AB70" s="67"/>
      <c r="AC70" s="68"/>
      <c r="AD70" s="66" t="s">
        <v>135</v>
      </c>
      <c r="AE70" s="67"/>
      <c r="AF70" s="67"/>
      <c r="AG70" s="68"/>
      <c r="AH70" s="66" t="s">
        <v>136</v>
      </c>
      <c r="AI70" s="67"/>
      <c r="AJ70" s="67"/>
      <c r="AK70" s="67"/>
      <c r="AL70" s="68"/>
      <c r="AM70" s="66" t="s">
        <v>137</v>
      </c>
      <c r="AN70" s="67"/>
      <c r="AO70" s="67"/>
      <c r="AP70" s="67"/>
      <c r="AQ70" s="67"/>
      <c r="AR70" s="67"/>
      <c r="AS70" s="68"/>
      <c r="AT70" s="66" t="s">
        <v>138</v>
      </c>
      <c r="AU70" s="67"/>
      <c r="AV70" s="67"/>
      <c r="AW70" s="67"/>
      <c r="AX70" s="67"/>
      <c r="AY70" s="67"/>
      <c r="AZ70" s="68"/>
      <c r="BA70" s="66" t="s">
        <v>139</v>
      </c>
      <c r="BB70" s="67"/>
      <c r="BC70" s="67"/>
      <c r="BD70" s="67"/>
      <c r="BE70" s="67"/>
      <c r="BF70" s="68"/>
      <c r="BG70" s="66" t="s">
        <v>140</v>
      </c>
      <c r="BH70" s="68"/>
      <c r="BI70" s="66" t="s">
        <v>141</v>
      </c>
      <c r="BJ70" s="67"/>
      <c r="BK70" s="67"/>
      <c r="BL70" s="67"/>
      <c r="BM70" s="68"/>
      <c r="BN70" s="66" t="s">
        <v>142</v>
      </c>
      <c r="BO70" s="67"/>
      <c r="BP70" s="67"/>
      <c r="BQ70" s="67"/>
      <c r="BR70" s="67"/>
      <c r="BS70" s="67"/>
      <c r="BT70" s="67"/>
      <c r="BU70" s="67"/>
      <c r="BV70" s="67"/>
      <c r="BW70" s="67"/>
      <c r="BX70" s="67"/>
      <c r="BY70" s="67"/>
      <c r="BZ70" s="67"/>
      <c r="CA70" s="67"/>
      <c r="CB70" s="67"/>
      <c r="CC70" s="68"/>
      <c r="CD70" s="66" t="s">
        <v>143</v>
      </c>
      <c r="CE70" s="68"/>
      <c r="CF70" s="66" t="s">
        <v>144</v>
      </c>
      <c r="CG70" s="67"/>
      <c r="CH70" s="67"/>
      <c r="CI70" s="67"/>
      <c r="CJ70" s="67"/>
      <c r="CK70" s="68"/>
      <c r="CL70" s="69"/>
      <c r="CM70" s="66" t="s">
        <v>18</v>
      </c>
      <c r="CN70" s="67"/>
      <c r="CO70" s="67"/>
      <c r="CP70" s="68"/>
      <c r="CQ70" s="66" t="s">
        <v>145</v>
      </c>
      <c r="CR70" s="67"/>
      <c r="CS70" s="67"/>
      <c r="CT70" s="67"/>
      <c r="CU70" s="68"/>
      <c r="CV70" s="66" t="s">
        <v>146</v>
      </c>
      <c r="CW70" s="68"/>
    </row>
    <row r="71" spans="1:101" s="21" customFormat="1" ht="127.5">
      <c r="A71" s="70" t="s">
        <v>147</v>
      </c>
      <c r="B71" s="71" t="s">
        <v>148</v>
      </c>
      <c r="C71" s="72" t="s">
        <v>9</v>
      </c>
      <c r="D71" s="72" t="s">
        <v>149</v>
      </c>
      <c r="E71" s="72" t="s">
        <v>150</v>
      </c>
      <c r="F71" s="72" t="s">
        <v>151</v>
      </c>
      <c r="G71" s="72" t="s">
        <v>152</v>
      </c>
      <c r="H71" s="72" t="s">
        <v>153</v>
      </c>
      <c r="I71" s="72" t="s">
        <v>154</v>
      </c>
      <c r="J71" s="72" t="s">
        <v>155</v>
      </c>
      <c r="K71" s="72" t="s">
        <v>156</v>
      </c>
      <c r="L71" s="72" t="s">
        <v>157</v>
      </c>
      <c r="M71" s="72" t="s">
        <v>158</v>
      </c>
      <c r="N71" s="72" t="s">
        <v>159</v>
      </c>
      <c r="O71" s="72" t="s">
        <v>160</v>
      </c>
      <c r="P71" s="72" t="s">
        <v>161</v>
      </c>
      <c r="Q71" s="72" t="s">
        <v>162</v>
      </c>
      <c r="R71" s="72" t="s">
        <v>163</v>
      </c>
      <c r="S71" s="72" t="s">
        <v>164</v>
      </c>
      <c r="T71" s="72" t="s">
        <v>165</v>
      </c>
      <c r="U71" s="72" t="s">
        <v>87</v>
      </c>
      <c r="V71" s="72" t="s">
        <v>163</v>
      </c>
      <c r="W71" s="72" t="s">
        <v>164</v>
      </c>
      <c r="X71" s="72" t="s">
        <v>165</v>
      </c>
      <c r="Y71" s="72" t="s">
        <v>87</v>
      </c>
      <c r="Z71" s="72" t="s">
        <v>163</v>
      </c>
      <c r="AA71" s="72" t="s">
        <v>164</v>
      </c>
      <c r="AB71" s="72" t="s">
        <v>165</v>
      </c>
      <c r="AC71" s="72" t="s">
        <v>87</v>
      </c>
      <c r="AD71" s="72" t="s">
        <v>163</v>
      </c>
      <c r="AE71" s="72" t="s">
        <v>164</v>
      </c>
      <c r="AF71" s="72" t="s">
        <v>165</v>
      </c>
      <c r="AG71" s="72" t="s">
        <v>87</v>
      </c>
      <c r="AH71" s="72" t="s">
        <v>163</v>
      </c>
      <c r="AI71" s="72" t="s">
        <v>164</v>
      </c>
      <c r="AJ71" s="72" t="s">
        <v>165</v>
      </c>
      <c r="AK71" s="72" t="s">
        <v>87</v>
      </c>
      <c r="AL71" s="72" t="s">
        <v>166</v>
      </c>
      <c r="AM71" s="72" t="s">
        <v>167</v>
      </c>
      <c r="AN71" s="72" t="s">
        <v>168</v>
      </c>
      <c r="AO71" s="72" t="s">
        <v>169</v>
      </c>
      <c r="AP71" s="72" t="s">
        <v>170</v>
      </c>
      <c r="AQ71" s="72" t="s">
        <v>171</v>
      </c>
      <c r="AR71" s="72" t="s">
        <v>172</v>
      </c>
      <c r="AS71" s="72" t="s">
        <v>173</v>
      </c>
      <c r="AT71" s="72" t="s">
        <v>174</v>
      </c>
      <c r="AU71" s="72" t="s">
        <v>175</v>
      </c>
      <c r="AV71" s="72" t="s">
        <v>176</v>
      </c>
      <c r="AW71" s="72" t="s">
        <v>177</v>
      </c>
      <c r="AX71" s="72" t="s">
        <v>178</v>
      </c>
      <c r="AY71" s="72" t="s">
        <v>179</v>
      </c>
      <c r="AZ71" s="72" t="s">
        <v>180</v>
      </c>
      <c r="BA71" s="72" t="s">
        <v>181</v>
      </c>
      <c r="BB71" s="72" t="s">
        <v>182</v>
      </c>
      <c r="BC71" s="72" t="s">
        <v>183</v>
      </c>
      <c r="BD71" s="72" t="s">
        <v>184</v>
      </c>
      <c r="BE71" s="72" t="s">
        <v>185</v>
      </c>
      <c r="BF71" s="72" t="s">
        <v>186</v>
      </c>
      <c r="BG71" s="72" t="s">
        <v>187</v>
      </c>
      <c r="BH71" s="72" t="s">
        <v>188</v>
      </c>
      <c r="BI71" s="72" t="s">
        <v>189</v>
      </c>
      <c r="BJ71" s="72" t="s">
        <v>190</v>
      </c>
      <c r="BK71" s="72" t="s">
        <v>191</v>
      </c>
      <c r="BL71" s="72" t="s">
        <v>192</v>
      </c>
      <c r="BM71" s="72" t="s">
        <v>193</v>
      </c>
      <c r="BN71" s="72" t="s">
        <v>194</v>
      </c>
      <c r="BO71" s="72" t="s">
        <v>195</v>
      </c>
      <c r="BP71" s="72" t="s">
        <v>196</v>
      </c>
      <c r="BQ71" s="72" t="s">
        <v>197</v>
      </c>
      <c r="BR71" s="72" t="s">
        <v>198</v>
      </c>
      <c r="BS71" s="72" t="s">
        <v>199</v>
      </c>
      <c r="BT71" s="72" t="s">
        <v>200</v>
      </c>
      <c r="BU71" s="72" t="s">
        <v>201</v>
      </c>
      <c r="BV71" s="72" t="s">
        <v>202</v>
      </c>
      <c r="BW71" s="72" t="s">
        <v>203</v>
      </c>
      <c r="BX71" s="72" t="s">
        <v>204</v>
      </c>
      <c r="BY71" s="72" t="s">
        <v>205</v>
      </c>
      <c r="BZ71" s="72" t="s">
        <v>206</v>
      </c>
      <c r="CA71" s="72" t="s">
        <v>207</v>
      </c>
      <c r="CB71" s="72" t="s">
        <v>208</v>
      </c>
      <c r="CC71" s="72" t="s">
        <v>209</v>
      </c>
      <c r="CD71" s="72" t="s">
        <v>210</v>
      </c>
      <c r="CE71" s="72" t="s">
        <v>48</v>
      </c>
      <c r="CF71" s="72" t="s">
        <v>211</v>
      </c>
      <c r="CG71" s="72" t="s">
        <v>212</v>
      </c>
      <c r="CH71" s="72" t="s">
        <v>213</v>
      </c>
      <c r="CI71" s="72" t="s">
        <v>327</v>
      </c>
      <c r="CJ71" s="72" t="s">
        <v>328</v>
      </c>
      <c r="CK71" s="72" t="s">
        <v>329</v>
      </c>
      <c r="CL71" s="72"/>
      <c r="CM71" s="72" t="s">
        <v>214</v>
      </c>
      <c r="CN71" s="72" t="s">
        <v>215</v>
      </c>
      <c r="CO71" s="72" t="s">
        <v>216</v>
      </c>
      <c r="CP71" s="72" t="s">
        <v>217</v>
      </c>
      <c r="CQ71" s="72" t="s">
        <v>218</v>
      </c>
      <c r="CR71" s="72" t="s">
        <v>219</v>
      </c>
      <c r="CS71" s="72" t="s">
        <v>220</v>
      </c>
      <c r="CT71" s="72" t="s">
        <v>221</v>
      </c>
      <c r="CU71" s="72" t="s">
        <v>222</v>
      </c>
      <c r="CV71" s="72" t="s">
        <v>223</v>
      </c>
      <c r="CW71" s="73" t="s">
        <v>224</v>
      </c>
    </row>
    <row r="72" spans="1:101" s="21" customFormat="1">
      <c r="A72" s="21" t="s">
        <v>487</v>
      </c>
      <c r="B72" s="21" t="s">
        <v>505</v>
      </c>
      <c r="C72" s="41">
        <v>20</v>
      </c>
      <c r="D72" s="41">
        <v>5.2</v>
      </c>
      <c r="E72" s="41">
        <v>0</v>
      </c>
      <c r="F72" s="41">
        <v>2</v>
      </c>
      <c r="G72" s="41">
        <v>0</v>
      </c>
      <c r="H72" s="41">
        <v>0</v>
      </c>
      <c r="I72" s="41" t="s">
        <v>486</v>
      </c>
      <c r="J72" s="41"/>
      <c r="K72" s="41"/>
      <c r="L72" s="41">
        <v>5.5738463403842298</v>
      </c>
      <c r="M72" s="41">
        <v>2.7666896587868383E-4</v>
      </c>
      <c r="N72" s="41">
        <v>2.7467209335339251E-4</v>
      </c>
      <c r="O72" s="41">
        <v>0</v>
      </c>
      <c r="P72" s="41">
        <v>0</v>
      </c>
      <c r="Q72" s="41">
        <v>0</v>
      </c>
      <c r="R72" s="41">
        <v>0.39882671700434447</v>
      </c>
      <c r="S72" s="41">
        <v>9.874584447812304E-2</v>
      </c>
      <c r="T72" s="41">
        <v>0.82381174298652071</v>
      </c>
      <c r="U72" s="41">
        <v>0.81838208325280026</v>
      </c>
      <c r="V72" s="41" t="s">
        <v>225</v>
      </c>
      <c r="W72" s="41" t="s">
        <v>225</v>
      </c>
      <c r="X72" s="41" t="s">
        <v>225</v>
      </c>
      <c r="Y72" s="41" t="s">
        <v>225</v>
      </c>
      <c r="Z72" s="41">
        <v>0</v>
      </c>
      <c r="AA72" s="41">
        <v>0</v>
      </c>
      <c r="AB72" s="41">
        <v>0</v>
      </c>
      <c r="AC72" s="41">
        <v>0</v>
      </c>
      <c r="AD72" s="41">
        <v>0</v>
      </c>
      <c r="AE72" s="41">
        <v>0</v>
      </c>
      <c r="AF72" s="41">
        <v>0</v>
      </c>
      <c r="AG72" s="41">
        <v>0</v>
      </c>
      <c r="AH72" s="41">
        <v>0.39882671700434447</v>
      </c>
      <c r="AI72" s="41">
        <v>9.874584447812304E-2</v>
      </c>
      <c r="AJ72" s="41">
        <v>0.82381174298652071</v>
      </c>
      <c r="AK72" s="41">
        <v>0.81838208325280026</v>
      </c>
      <c r="AL72" s="41">
        <v>2.1397663877217887</v>
      </c>
      <c r="AM72" s="41">
        <v>2.8382150527390855</v>
      </c>
      <c r="AN72" s="41">
        <v>9.77605599312171E-2</v>
      </c>
      <c r="AO72" s="41">
        <v>0.29359756126703029</v>
      </c>
      <c r="AP72" s="41">
        <v>0</v>
      </c>
      <c r="AQ72" s="41">
        <v>3.2295731739373328</v>
      </c>
      <c r="AR72" s="41">
        <v>0.39882671700434447</v>
      </c>
      <c r="AS72" s="74">
        <v>8.0976851254981312</v>
      </c>
      <c r="AT72" s="41">
        <v>2.8382150527390855</v>
      </c>
      <c r="AU72" s="41">
        <v>0.11571938498236904</v>
      </c>
      <c r="AV72" s="41">
        <v>0.29539344377214549</v>
      </c>
      <c r="AW72" s="41">
        <v>0</v>
      </c>
      <c r="AX72" s="41">
        <v>3.2493278814936</v>
      </c>
      <c r="AY72" s="41">
        <v>9.874584447812304E-2</v>
      </c>
      <c r="AZ72" s="74">
        <v>32.905970865573821</v>
      </c>
      <c r="BA72" s="41">
        <v>2.8382150527390855</v>
      </c>
      <c r="BB72" s="41">
        <v>0.21347994491358613</v>
      </c>
      <c r="BC72" s="41">
        <v>0.30516949976526719</v>
      </c>
      <c r="BD72" s="41">
        <v>0</v>
      </c>
      <c r="BE72" s="41">
        <v>3.3568644974179387</v>
      </c>
      <c r="BF72" s="41">
        <v>0.49757256148246753</v>
      </c>
      <c r="BG72" s="41">
        <v>-0.2782412471304716</v>
      </c>
      <c r="BH72" s="74">
        <v>6.7464823370012557</v>
      </c>
      <c r="BI72" s="41">
        <v>5.265012008382242</v>
      </c>
      <c r="BJ72" s="41">
        <v>1.3035687800962938</v>
      </c>
      <c r="BK72" s="41">
        <v>10.875346446319165</v>
      </c>
      <c r="BL72" s="41">
        <v>10.803668139724785</v>
      </c>
      <c r="BM72" s="41">
        <v>28.24759537452249</v>
      </c>
      <c r="BN72" s="41">
        <v>2.8382150527390855</v>
      </c>
      <c r="BO72" s="41">
        <v>0</v>
      </c>
      <c r="BP72" s="41">
        <v>0.21347994491358613</v>
      </c>
      <c r="BQ72" s="41">
        <v>0</v>
      </c>
      <c r="BR72" s="41">
        <v>0</v>
      </c>
      <c r="BS72" s="41">
        <v>0</v>
      </c>
      <c r="BT72" s="41">
        <v>0</v>
      </c>
      <c r="BU72" s="41">
        <v>0</v>
      </c>
      <c r="BV72" s="41">
        <v>0</v>
      </c>
      <c r="BW72" s="41">
        <v>0.30516949976526719</v>
      </c>
      <c r="BX72" s="41">
        <v>2.1397663877217887</v>
      </c>
      <c r="BY72" s="41"/>
      <c r="BZ72" s="41">
        <v>0</v>
      </c>
      <c r="CA72" s="41">
        <v>0</v>
      </c>
      <c r="CB72" s="41">
        <v>3.3568644974179387</v>
      </c>
      <c r="CC72" s="41">
        <v>2.1397663877217887</v>
      </c>
      <c r="CD72" s="74">
        <v>1.5687995272194155</v>
      </c>
      <c r="CE72" s="41">
        <v>21.400773338913478</v>
      </c>
      <c r="CF72" s="41">
        <v>5.2952882349438526E-2</v>
      </c>
      <c r="CG72" s="41">
        <v>0</v>
      </c>
      <c r="CH72" s="41">
        <v>5.2952882349438526E-2</v>
      </c>
      <c r="CI72" s="41">
        <v>2.6475770116825099E-3</v>
      </c>
      <c r="CJ72" s="41">
        <v>0</v>
      </c>
      <c r="CK72" s="41">
        <v>2.6475770116825099E-3</v>
      </c>
      <c r="CL72" s="41"/>
      <c r="CM72" s="41">
        <v>0</v>
      </c>
      <c r="CN72" s="41"/>
      <c r="CO72" s="41">
        <v>0</v>
      </c>
      <c r="CP72" s="41">
        <v>0</v>
      </c>
      <c r="CQ72" s="41">
        <v>0</v>
      </c>
      <c r="CR72" s="41">
        <v>0</v>
      </c>
      <c r="CS72" s="41">
        <v>0</v>
      </c>
      <c r="CT72" s="41">
        <v>0</v>
      </c>
      <c r="CU72" s="41">
        <v>0.82381174298652071</v>
      </c>
      <c r="CV72" s="41">
        <v>9999</v>
      </c>
      <c r="CW72" s="82">
        <v>0</v>
      </c>
    </row>
    <row r="73" spans="1:101" s="21" customFormat="1">
      <c r="A73" s="21" t="s">
        <v>500</v>
      </c>
      <c r="B73" s="21" t="s">
        <v>506</v>
      </c>
      <c r="C73" s="41">
        <v>20</v>
      </c>
      <c r="D73" s="41">
        <v>5.2</v>
      </c>
      <c r="E73" s="41">
        <v>0</v>
      </c>
      <c r="F73" s="41">
        <v>2</v>
      </c>
      <c r="G73" s="41">
        <v>0</v>
      </c>
      <c r="H73" s="41">
        <v>0</v>
      </c>
      <c r="I73" s="41" t="s">
        <v>486</v>
      </c>
      <c r="J73" s="41"/>
      <c r="K73" s="41"/>
      <c r="L73" s="41">
        <v>5.5738463403842298</v>
      </c>
      <c r="M73" s="41">
        <v>2.7666896587868383E-4</v>
      </c>
      <c r="N73" s="41">
        <v>2.7467209335339251E-4</v>
      </c>
      <c r="O73" s="41">
        <v>0</v>
      </c>
      <c r="P73" s="41">
        <v>0</v>
      </c>
      <c r="Q73" s="41">
        <v>0</v>
      </c>
      <c r="R73" s="41">
        <v>0.39882671700434447</v>
      </c>
      <c r="S73" s="41">
        <v>9.874584447812304E-2</v>
      </c>
      <c r="T73" s="41">
        <v>0.82381174298652071</v>
      </c>
      <c r="U73" s="41">
        <v>0.81838208325280026</v>
      </c>
      <c r="V73" s="41" t="s">
        <v>225</v>
      </c>
      <c r="W73" s="41" t="s">
        <v>225</v>
      </c>
      <c r="X73" s="41" t="s">
        <v>225</v>
      </c>
      <c r="Y73" s="41" t="s">
        <v>225</v>
      </c>
      <c r="Z73" s="41">
        <v>0</v>
      </c>
      <c r="AA73" s="41">
        <v>0</v>
      </c>
      <c r="AB73" s="41">
        <v>0</v>
      </c>
      <c r="AC73" s="41">
        <v>0</v>
      </c>
      <c r="AD73" s="41">
        <v>0</v>
      </c>
      <c r="AE73" s="41">
        <v>0</v>
      </c>
      <c r="AF73" s="41">
        <v>0</v>
      </c>
      <c r="AG73" s="41">
        <v>0</v>
      </c>
      <c r="AH73" s="41">
        <v>0.39882671700434447</v>
      </c>
      <c r="AI73" s="41">
        <v>9.874584447812304E-2</v>
      </c>
      <c r="AJ73" s="41">
        <v>0.82381174298652071</v>
      </c>
      <c r="AK73" s="41">
        <v>0.81838208325280026</v>
      </c>
      <c r="AL73" s="41">
        <v>2.1397663877217887</v>
      </c>
      <c r="AM73" s="41">
        <v>2.8382150527390855</v>
      </c>
      <c r="AN73" s="41">
        <v>9.77605599312171E-2</v>
      </c>
      <c r="AO73" s="41">
        <v>0.29359756126703029</v>
      </c>
      <c r="AP73" s="41">
        <v>0</v>
      </c>
      <c r="AQ73" s="41">
        <v>3.2295731739373328</v>
      </c>
      <c r="AR73" s="41">
        <v>0.39882671700434447</v>
      </c>
      <c r="AS73" s="74">
        <v>8.0976851254981312</v>
      </c>
      <c r="AT73" s="41">
        <v>2.8382150527390855</v>
      </c>
      <c r="AU73" s="41">
        <v>0.11571938498236904</v>
      </c>
      <c r="AV73" s="41">
        <v>0.29539344377214549</v>
      </c>
      <c r="AW73" s="41">
        <v>0</v>
      </c>
      <c r="AX73" s="41">
        <v>3.2493278814936</v>
      </c>
      <c r="AY73" s="41">
        <v>9.874584447812304E-2</v>
      </c>
      <c r="AZ73" s="74">
        <v>32.905970865573821</v>
      </c>
      <c r="BA73" s="41">
        <v>2.8382150527390855</v>
      </c>
      <c r="BB73" s="41">
        <v>0.21347994491358613</v>
      </c>
      <c r="BC73" s="41">
        <v>0.30516949976526719</v>
      </c>
      <c r="BD73" s="41">
        <v>0</v>
      </c>
      <c r="BE73" s="41">
        <v>3.3568644974179387</v>
      </c>
      <c r="BF73" s="41">
        <v>0.49757256148246753</v>
      </c>
      <c r="BG73" s="41">
        <v>-0.2782412471304716</v>
      </c>
      <c r="BH73" s="74">
        <v>6.7464823370012557</v>
      </c>
      <c r="BI73" s="41">
        <v>5.265012008382242</v>
      </c>
      <c r="BJ73" s="41">
        <v>1.3035687800962938</v>
      </c>
      <c r="BK73" s="41">
        <v>10.875346446319165</v>
      </c>
      <c r="BL73" s="41">
        <v>10.803668139724785</v>
      </c>
      <c r="BM73" s="41">
        <v>28.24759537452249</v>
      </c>
      <c r="BN73" s="41">
        <v>2.8382150527390855</v>
      </c>
      <c r="BO73" s="41">
        <v>0</v>
      </c>
      <c r="BP73" s="41">
        <v>0.21347994491358613</v>
      </c>
      <c r="BQ73" s="41">
        <v>0</v>
      </c>
      <c r="BR73" s="41">
        <v>0</v>
      </c>
      <c r="BS73" s="41">
        <v>0</v>
      </c>
      <c r="BT73" s="41">
        <v>0</v>
      </c>
      <c r="BU73" s="41">
        <v>0</v>
      </c>
      <c r="BV73" s="41">
        <v>0</v>
      </c>
      <c r="BW73" s="41">
        <v>0.30516949976526719</v>
      </c>
      <c r="BX73" s="41">
        <v>2.1397663877217887</v>
      </c>
      <c r="BY73" s="41"/>
      <c r="BZ73" s="41">
        <v>0</v>
      </c>
      <c r="CA73" s="41">
        <v>0</v>
      </c>
      <c r="CB73" s="41">
        <v>3.3568644974179387</v>
      </c>
      <c r="CC73" s="41">
        <v>2.1397663877217887</v>
      </c>
      <c r="CD73" s="74">
        <v>1.5687995272194155</v>
      </c>
      <c r="CE73" s="41">
        <v>21.400773338913478</v>
      </c>
      <c r="CF73" s="41">
        <v>5.2952882349438526E-2</v>
      </c>
      <c r="CG73" s="41">
        <v>0</v>
      </c>
      <c r="CH73" s="41">
        <v>5.2952882349438526E-2</v>
      </c>
      <c r="CI73" s="41">
        <v>2.6475770116825099E-3</v>
      </c>
      <c r="CJ73" s="41">
        <v>0</v>
      </c>
      <c r="CK73" s="41">
        <v>2.6475770116825099E-3</v>
      </c>
      <c r="CL73" s="41"/>
      <c r="CM73" s="41">
        <v>0</v>
      </c>
      <c r="CN73" s="41"/>
      <c r="CO73" s="41">
        <v>0</v>
      </c>
      <c r="CP73" s="41">
        <v>0</v>
      </c>
      <c r="CQ73" s="41">
        <v>0</v>
      </c>
      <c r="CR73" s="41">
        <v>0</v>
      </c>
      <c r="CS73" s="41">
        <v>0</v>
      </c>
      <c r="CT73" s="41">
        <v>0</v>
      </c>
      <c r="CU73" s="41">
        <v>0.82381174298652071</v>
      </c>
      <c r="CV73" s="41">
        <v>9999</v>
      </c>
      <c r="CW73" s="82">
        <v>0</v>
      </c>
    </row>
    <row r="74" spans="1:101" s="21" customFormat="1">
      <c r="A74" s="21" t="s">
        <v>499</v>
      </c>
      <c r="B74" s="21" t="s">
        <v>507</v>
      </c>
      <c r="C74" s="41">
        <v>20</v>
      </c>
      <c r="D74" s="41">
        <v>5.41</v>
      </c>
      <c r="E74" s="41">
        <v>0</v>
      </c>
      <c r="F74" s="41">
        <v>3</v>
      </c>
      <c r="G74" s="41">
        <v>0</v>
      </c>
      <c r="H74" s="41">
        <v>0</v>
      </c>
      <c r="I74" s="41" t="s">
        <v>486</v>
      </c>
      <c r="J74" s="41"/>
      <c r="K74" s="41"/>
      <c r="L74" s="41">
        <v>5.7989439810535925</v>
      </c>
      <c r="M74" s="41">
        <v>2.8784213565455374E-4</v>
      </c>
      <c r="N74" s="41">
        <v>2.8576462020035644E-4</v>
      </c>
      <c r="O74" s="41">
        <v>0</v>
      </c>
      <c r="P74" s="41">
        <v>0</v>
      </c>
      <c r="Q74" s="41">
        <v>0</v>
      </c>
      <c r="R74" s="41">
        <v>0.5982400755065167</v>
      </c>
      <c r="S74" s="41">
        <v>0.14811876671718455</v>
      </c>
      <c r="T74" s="41">
        <v>1.235717614479781</v>
      </c>
      <c r="U74" s="41">
        <v>1.2275731248792003</v>
      </c>
      <c r="V74" s="41" t="s">
        <v>225</v>
      </c>
      <c r="W74" s="41" t="s">
        <v>225</v>
      </c>
      <c r="X74" s="41" t="s">
        <v>225</v>
      </c>
      <c r="Y74" s="41" t="s">
        <v>225</v>
      </c>
      <c r="Z74" s="41">
        <v>0</v>
      </c>
      <c r="AA74" s="41">
        <v>0</v>
      </c>
      <c r="AB74" s="41">
        <v>0</v>
      </c>
      <c r="AC74" s="41">
        <v>0</v>
      </c>
      <c r="AD74" s="41">
        <v>0</v>
      </c>
      <c r="AE74" s="41">
        <v>0</v>
      </c>
      <c r="AF74" s="41">
        <v>0</v>
      </c>
      <c r="AG74" s="41">
        <v>0</v>
      </c>
      <c r="AH74" s="41">
        <v>0.5982400755065167</v>
      </c>
      <c r="AI74" s="41">
        <v>0.14811876671718455</v>
      </c>
      <c r="AJ74" s="41">
        <v>1.235717614479781</v>
      </c>
      <c r="AK74" s="41">
        <v>1.2275731248792003</v>
      </c>
      <c r="AL74" s="41">
        <v>3.2096495815826827</v>
      </c>
      <c r="AM74" s="41">
        <v>2.9528352760227796</v>
      </c>
      <c r="AN74" s="41">
        <v>0.10170858254382392</v>
      </c>
      <c r="AO74" s="41">
        <v>0.30545438585666035</v>
      </c>
      <c r="AP74" s="41">
        <v>0</v>
      </c>
      <c r="AQ74" s="41">
        <v>3.3599982444232639</v>
      </c>
      <c r="AR74" s="41">
        <v>0.5982400755065167</v>
      </c>
      <c r="AS74" s="74">
        <v>5.6164713498647298</v>
      </c>
      <c r="AT74" s="41">
        <v>2.9528352760227796</v>
      </c>
      <c r="AU74" s="41">
        <v>0.12039266783742625</v>
      </c>
      <c r="AV74" s="41">
        <v>0.30732279438602061</v>
      </c>
      <c r="AW74" s="41">
        <v>0</v>
      </c>
      <c r="AX74" s="41">
        <v>3.3805507382462263</v>
      </c>
      <c r="AY74" s="41">
        <v>0.14811876671718455</v>
      </c>
      <c r="AZ74" s="74">
        <v>22.82324389522492</v>
      </c>
      <c r="BA74" s="41">
        <v>2.9528352760227796</v>
      </c>
      <c r="BB74" s="41">
        <v>0.22210125038125017</v>
      </c>
      <c r="BC74" s="41">
        <v>0.31749365264040302</v>
      </c>
      <c r="BD74" s="41">
        <v>0</v>
      </c>
      <c r="BE74" s="41">
        <v>3.4924301790444323</v>
      </c>
      <c r="BF74" s="41">
        <v>0.7463588422237013</v>
      </c>
      <c r="BG74" s="41">
        <v>2.6235901917722511</v>
      </c>
      <c r="BH74" s="74">
        <v>4.6792909542534353</v>
      </c>
      <c r="BI74" s="41">
        <v>7.5909600120853042</v>
      </c>
      <c r="BJ74" s="41">
        <v>1.8794522152959505</v>
      </c>
      <c r="BK74" s="41">
        <v>15.679797094508226</v>
      </c>
      <c r="BL74" s="41">
        <v>15.576453140453481</v>
      </c>
      <c r="BM74" s="41">
        <v>40.726662462342958</v>
      </c>
      <c r="BN74" s="41">
        <v>2.9528352760227796</v>
      </c>
      <c r="BO74" s="41">
        <v>0</v>
      </c>
      <c r="BP74" s="41">
        <v>0.22210125038125017</v>
      </c>
      <c r="BQ74" s="41">
        <v>0</v>
      </c>
      <c r="BR74" s="41">
        <v>0</v>
      </c>
      <c r="BS74" s="41">
        <v>0</v>
      </c>
      <c r="BT74" s="41">
        <v>0</v>
      </c>
      <c r="BU74" s="41">
        <v>0</v>
      </c>
      <c r="BV74" s="41">
        <v>0</v>
      </c>
      <c r="BW74" s="41">
        <v>0.31749365264040302</v>
      </c>
      <c r="BX74" s="41">
        <v>3.2096495815826827</v>
      </c>
      <c r="BY74" s="41"/>
      <c r="BZ74" s="41">
        <v>0</v>
      </c>
      <c r="CA74" s="41">
        <v>0</v>
      </c>
      <c r="CB74" s="41">
        <v>3.4924301790444323</v>
      </c>
      <c r="CC74" s="41">
        <v>3.2096495815826827</v>
      </c>
      <c r="CD74" s="74">
        <v>1.0881032618278255</v>
      </c>
      <c r="CE74" s="41">
        <v>33.879840426733956</v>
      </c>
      <c r="CF74" s="41">
        <v>5.5091364136627352E-2</v>
      </c>
      <c r="CG74" s="41">
        <v>0</v>
      </c>
      <c r="CH74" s="41">
        <v>5.5091364136627352E-2</v>
      </c>
      <c r="CI74" s="41">
        <v>2.7544983910004575E-3</v>
      </c>
      <c r="CJ74" s="41">
        <v>0</v>
      </c>
      <c r="CK74" s="41">
        <v>2.7544983910004575E-3</v>
      </c>
      <c r="CL74" s="41"/>
      <c r="CM74" s="41">
        <v>0</v>
      </c>
      <c r="CN74" s="41"/>
      <c r="CO74" s="41">
        <v>0</v>
      </c>
      <c r="CP74" s="41">
        <v>0</v>
      </c>
      <c r="CQ74" s="41">
        <v>0</v>
      </c>
      <c r="CR74" s="41">
        <v>0</v>
      </c>
      <c r="CS74" s="41">
        <v>0</v>
      </c>
      <c r="CT74" s="41">
        <v>0</v>
      </c>
      <c r="CU74" s="41">
        <v>1.235717614479781</v>
      </c>
      <c r="CV74" s="41">
        <v>9999</v>
      </c>
      <c r="CW74" s="82">
        <v>0</v>
      </c>
    </row>
    <row r="75" spans="1:101" s="21" customFormat="1">
      <c r="A75" s="21" t="s">
        <v>488</v>
      </c>
      <c r="B75" s="21" t="s">
        <v>508</v>
      </c>
      <c r="C75" s="41">
        <v>20</v>
      </c>
      <c r="D75" s="41">
        <v>5.2</v>
      </c>
      <c r="E75" s="41">
        <v>0</v>
      </c>
      <c r="F75" s="41">
        <v>2</v>
      </c>
      <c r="G75" s="41">
        <v>0</v>
      </c>
      <c r="H75" s="41">
        <v>0</v>
      </c>
      <c r="I75" s="41" t="s">
        <v>486</v>
      </c>
      <c r="J75" s="41"/>
      <c r="K75" s="41"/>
      <c r="L75" s="41">
        <v>5.5738463403842298</v>
      </c>
      <c r="M75" s="41">
        <v>2.7666896587868383E-4</v>
      </c>
      <c r="N75" s="41">
        <v>2.7467209335339251E-4</v>
      </c>
      <c r="O75" s="41">
        <v>0</v>
      </c>
      <c r="P75" s="41">
        <v>0</v>
      </c>
      <c r="Q75" s="41">
        <v>0</v>
      </c>
      <c r="R75" s="41">
        <v>0.39882671700434447</v>
      </c>
      <c r="S75" s="41">
        <v>9.874584447812304E-2</v>
      </c>
      <c r="T75" s="41">
        <v>0.82381174298652071</v>
      </c>
      <c r="U75" s="41">
        <v>0.81838208325280026</v>
      </c>
      <c r="V75" s="41" t="s">
        <v>225</v>
      </c>
      <c r="W75" s="41" t="s">
        <v>225</v>
      </c>
      <c r="X75" s="41" t="s">
        <v>225</v>
      </c>
      <c r="Y75" s="41" t="s">
        <v>225</v>
      </c>
      <c r="Z75" s="41">
        <v>0</v>
      </c>
      <c r="AA75" s="41">
        <v>0</v>
      </c>
      <c r="AB75" s="41">
        <v>0</v>
      </c>
      <c r="AC75" s="41">
        <v>0</v>
      </c>
      <c r="AD75" s="41">
        <v>0</v>
      </c>
      <c r="AE75" s="41">
        <v>0</v>
      </c>
      <c r="AF75" s="41">
        <v>0</v>
      </c>
      <c r="AG75" s="41">
        <v>0</v>
      </c>
      <c r="AH75" s="41">
        <v>0.39882671700434447</v>
      </c>
      <c r="AI75" s="41">
        <v>9.874584447812304E-2</v>
      </c>
      <c r="AJ75" s="41">
        <v>0.82381174298652071</v>
      </c>
      <c r="AK75" s="41">
        <v>0.81838208325280026</v>
      </c>
      <c r="AL75" s="41">
        <v>2.1397663877217887</v>
      </c>
      <c r="AM75" s="41">
        <v>2.8382150527390855</v>
      </c>
      <c r="AN75" s="41">
        <v>9.77605599312171E-2</v>
      </c>
      <c r="AO75" s="41">
        <v>0.29359756126703029</v>
      </c>
      <c r="AP75" s="41">
        <v>0</v>
      </c>
      <c r="AQ75" s="41">
        <v>3.2295731739373328</v>
      </c>
      <c r="AR75" s="41">
        <v>0.39882671700434447</v>
      </c>
      <c r="AS75" s="74">
        <v>8.0976851254981312</v>
      </c>
      <c r="AT75" s="41">
        <v>2.8382150527390855</v>
      </c>
      <c r="AU75" s="41">
        <v>0.11571938498236904</v>
      </c>
      <c r="AV75" s="41">
        <v>0.29539344377214549</v>
      </c>
      <c r="AW75" s="41">
        <v>0</v>
      </c>
      <c r="AX75" s="41">
        <v>3.2493278814936</v>
      </c>
      <c r="AY75" s="41">
        <v>9.874584447812304E-2</v>
      </c>
      <c r="AZ75" s="74">
        <v>32.905970865573821</v>
      </c>
      <c r="BA75" s="41">
        <v>2.8382150527390855</v>
      </c>
      <c r="BB75" s="41">
        <v>0.21347994491358613</v>
      </c>
      <c r="BC75" s="41">
        <v>0.30516949976526719</v>
      </c>
      <c r="BD75" s="41">
        <v>0</v>
      </c>
      <c r="BE75" s="41">
        <v>3.3568644974179387</v>
      </c>
      <c r="BF75" s="41">
        <v>0.49757256148246753</v>
      </c>
      <c r="BG75" s="41">
        <v>-0.2782412471304716</v>
      </c>
      <c r="BH75" s="74">
        <v>6.7464823370012557</v>
      </c>
      <c r="BI75" s="41">
        <v>5.265012008382242</v>
      </c>
      <c r="BJ75" s="41">
        <v>1.3035687800962938</v>
      </c>
      <c r="BK75" s="41">
        <v>10.875346446319165</v>
      </c>
      <c r="BL75" s="41">
        <v>10.803668139724785</v>
      </c>
      <c r="BM75" s="41">
        <v>28.24759537452249</v>
      </c>
      <c r="BN75" s="41">
        <v>2.8382150527390855</v>
      </c>
      <c r="BO75" s="41">
        <v>0</v>
      </c>
      <c r="BP75" s="41">
        <v>0.21347994491358613</v>
      </c>
      <c r="BQ75" s="41">
        <v>0</v>
      </c>
      <c r="BR75" s="41">
        <v>0</v>
      </c>
      <c r="BS75" s="41">
        <v>0</v>
      </c>
      <c r="BT75" s="41">
        <v>0</v>
      </c>
      <c r="BU75" s="41">
        <v>0</v>
      </c>
      <c r="BV75" s="41">
        <v>0</v>
      </c>
      <c r="BW75" s="41">
        <v>0.30516949976526719</v>
      </c>
      <c r="BX75" s="41">
        <v>2.1397663877217887</v>
      </c>
      <c r="BY75" s="41"/>
      <c r="BZ75" s="41">
        <v>0</v>
      </c>
      <c r="CA75" s="41">
        <v>0</v>
      </c>
      <c r="CB75" s="41">
        <v>3.3568644974179387</v>
      </c>
      <c r="CC75" s="41">
        <v>2.1397663877217887</v>
      </c>
      <c r="CD75" s="74">
        <v>1.5687995272194155</v>
      </c>
      <c r="CE75" s="41">
        <v>21.400773338913478</v>
      </c>
      <c r="CF75" s="41">
        <v>5.2952882349438526E-2</v>
      </c>
      <c r="CG75" s="41">
        <v>0</v>
      </c>
      <c r="CH75" s="41">
        <v>5.2952882349438526E-2</v>
      </c>
      <c r="CI75" s="41">
        <v>2.6475770116825099E-3</v>
      </c>
      <c r="CJ75" s="41">
        <v>0</v>
      </c>
      <c r="CK75" s="41">
        <v>2.6475770116825099E-3</v>
      </c>
      <c r="CL75" s="41"/>
      <c r="CM75" s="41">
        <v>0</v>
      </c>
      <c r="CN75" s="41"/>
      <c r="CO75" s="41">
        <v>0</v>
      </c>
      <c r="CP75" s="41">
        <v>0</v>
      </c>
      <c r="CQ75" s="41">
        <v>0</v>
      </c>
      <c r="CR75" s="41">
        <v>0</v>
      </c>
      <c r="CS75" s="41">
        <v>0</v>
      </c>
      <c r="CT75" s="41">
        <v>0</v>
      </c>
      <c r="CU75" s="41">
        <v>0.82381174298652071</v>
      </c>
      <c r="CV75" s="41">
        <v>9999</v>
      </c>
      <c r="CW75" s="82">
        <v>0</v>
      </c>
    </row>
    <row r="76" spans="1:101" s="21" customFormat="1">
      <c r="A76" s="21" t="s">
        <v>489</v>
      </c>
      <c r="B76" s="21" t="s">
        <v>509</v>
      </c>
      <c r="C76" s="41">
        <v>20</v>
      </c>
      <c r="D76" s="41">
        <v>5.2</v>
      </c>
      <c r="E76" s="41">
        <v>0</v>
      </c>
      <c r="F76" s="41">
        <v>2</v>
      </c>
      <c r="G76" s="41">
        <v>0</v>
      </c>
      <c r="H76" s="41">
        <v>0</v>
      </c>
      <c r="I76" s="41" t="s">
        <v>486</v>
      </c>
      <c r="J76" s="41"/>
      <c r="K76" s="41"/>
      <c r="L76" s="41">
        <v>5.5738463403842298</v>
      </c>
      <c r="M76" s="41">
        <v>2.7666896587868383E-4</v>
      </c>
      <c r="N76" s="41">
        <v>2.7467209335339251E-4</v>
      </c>
      <c r="O76" s="41">
        <v>0</v>
      </c>
      <c r="P76" s="41">
        <v>0</v>
      </c>
      <c r="Q76" s="41">
        <v>0</v>
      </c>
      <c r="R76" s="41">
        <v>0.39882671700434447</v>
      </c>
      <c r="S76" s="41">
        <v>9.874584447812304E-2</v>
      </c>
      <c r="T76" s="41">
        <v>0.82381174298652071</v>
      </c>
      <c r="U76" s="41">
        <v>0.81838208325280026</v>
      </c>
      <c r="V76" s="41" t="s">
        <v>225</v>
      </c>
      <c r="W76" s="41" t="s">
        <v>225</v>
      </c>
      <c r="X76" s="41" t="s">
        <v>225</v>
      </c>
      <c r="Y76" s="41" t="s">
        <v>225</v>
      </c>
      <c r="Z76" s="41">
        <v>0</v>
      </c>
      <c r="AA76" s="41">
        <v>0</v>
      </c>
      <c r="AB76" s="41">
        <v>0</v>
      </c>
      <c r="AC76" s="41">
        <v>0</v>
      </c>
      <c r="AD76" s="41">
        <v>0</v>
      </c>
      <c r="AE76" s="41">
        <v>0</v>
      </c>
      <c r="AF76" s="41">
        <v>0</v>
      </c>
      <c r="AG76" s="41">
        <v>0</v>
      </c>
      <c r="AH76" s="41">
        <v>0.39882671700434447</v>
      </c>
      <c r="AI76" s="41">
        <v>9.874584447812304E-2</v>
      </c>
      <c r="AJ76" s="41">
        <v>0.82381174298652071</v>
      </c>
      <c r="AK76" s="41">
        <v>0.81838208325280026</v>
      </c>
      <c r="AL76" s="41">
        <v>2.1397663877217887</v>
      </c>
      <c r="AM76" s="41">
        <v>2.8382150527390855</v>
      </c>
      <c r="AN76" s="41">
        <v>9.77605599312171E-2</v>
      </c>
      <c r="AO76" s="41">
        <v>0.29359756126703029</v>
      </c>
      <c r="AP76" s="41">
        <v>0</v>
      </c>
      <c r="AQ76" s="41">
        <v>3.2295731739373328</v>
      </c>
      <c r="AR76" s="41">
        <v>0.39882671700434447</v>
      </c>
      <c r="AS76" s="74">
        <v>8.0976851254981312</v>
      </c>
      <c r="AT76" s="41">
        <v>2.8382150527390855</v>
      </c>
      <c r="AU76" s="41">
        <v>0.11571938498236904</v>
      </c>
      <c r="AV76" s="41">
        <v>0.29539344377214549</v>
      </c>
      <c r="AW76" s="41">
        <v>0</v>
      </c>
      <c r="AX76" s="41">
        <v>3.2493278814936</v>
      </c>
      <c r="AY76" s="41">
        <v>9.874584447812304E-2</v>
      </c>
      <c r="AZ76" s="74">
        <v>32.905970865573821</v>
      </c>
      <c r="BA76" s="41">
        <v>2.8382150527390855</v>
      </c>
      <c r="BB76" s="41">
        <v>0.21347994491358613</v>
      </c>
      <c r="BC76" s="41">
        <v>0.30516949976526719</v>
      </c>
      <c r="BD76" s="41">
        <v>0</v>
      </c>
      <c r="BE76" s="41">
        <v>3.3568644974179387</v>
      </c>
      <c r="BF76" s="41">
        <v>0.49757256148246753</v>
      </c>
      <c r="BG76" s="41">
        <v>-0.2782412471304716</v>
      </c>
      <c r="BH76" s="74">
        <v>6.7464823370012557</v>
      </c>
      <c r="BI76" s="41">
        <v>5.265012008382242</v>
      </c>
      <c r="BJ76" s="41">
        <v>1.3035687800962938</v>
      </c>
      <c r="BK76" s="41">
        <v>10.875346446319165</v>
      </c>
      <c r="BL76" s="41">
        <v>10.803668139724785</v>
      </c>
      <c r="BM76" s="41">
        <v>28.24759537452249</v>
      </c>
      <c r="BN76" s="41">
        <v>2.8382150527390855</v>
      </c>
      <c r="BO76" s="41">
        <v>0</v>
      </c>
      <c r="BP76" s="41">
        <v>0.21347994491358613</v>
      </c>
      <c r="BQ76" s="41">
        <v>0</v>
      </c>
      <c r="BR76" s="41">
        <v>0</v>
      </c>
      <c r="BS76" s="41">
        <v>0</v>
      </c>
      <c r="BT76" s="41">
        <v>0</v>
      </c>
      <c r="BU76" s="41">
        <v>0</v>
      </c>
      <c r="BV76" s="41">
        <v>0</v>
      </c>
      <c r="BW76" s="41">
        <v>0.30516949976526719</v>
      </c>
      <c r="BX76" s="41">
        <v>2.1397663877217887</v>
      </c>
      <c r="BY76" s="41"/>
      <c r="BZ76" s="41">
        <v>0</v>
      </c>
      <c r="CA76" s="41">
        <v>0</v>
      </c>
      <c r="CB76" s="41">
        <v>3.3568644974179387</v>
      </c>
      <c r="CC76" s="41">
        <v>2.1397663877217887</v>
      </c>
      <c r="CD76" s="74">
        <v>1.5687995272194155</v>
      </c>
      <c r="CE76" s="41">
        <v>21.400773338913478</v>
      </c>
      <c r="CF76" s="41">
        <v>5.2952882349438526E-2</v>
      </c>
      <c r="CG76" s="41">
        <v>0</v>
      </c>
      <c r="CH76" s="41">
        <v>5.2952882349438526E-2</v>
      </c>
      <c r="CI76" s="41">
        <v>2.6475770116825099E-3</v>
      </c>
      <c r="CJ76" s="41">
        <v>0</v>
      </c>
      <c r="CK76" s="41">
        <v>2.6475770116825099E-3</v>
      </c>
      <c r="CL76" s="41"/>
      <c r="CM76" s="41">
        <v>0</v>
      </c>
      <c r="CN76" s="41"/>
      <c r="CO76" s="41">
        <v>0</v>
      </c>
      <c r="CP76" s="41">
        <v>0</v>
      </c>
      <c r="CQ76" s="41">
        <v>0</v>
      </c>
      <c r="CR76" s="41">
        <v>0</v>
      </c>
      <c r="CS76" s="41">
        <v>0</v>
      </c>
      <c r="CT76" s="41">
        <v>0</v>
      </c>
      <c r="CU76" s="41">
        <v>0.82381174298652071</v>
      </c>
      <c r="CV76" s="41">
        <v>9999</v>
      </c>
      <c r="CW76" s="82">
        <v>0</v>
      </c>
    </row>
    <row r="77" spans="1:101" s="21" customFormat="1">
      <c r="A77" s="21" t="s">
        <v>490</v>
      </c>
      <c r="B77" s="21" t="s">
        <v>510</v>
      </c>
      <c r="C77" s="41">
        <v>20</v>
      </c>
      <c r="D77" s="41">
        <v>5.2</v>
      </c>
      <c r="E77" s="41">
        <v>0</v>
      </c>
      <c r="F77" s="41">
        <v>2</v>
      </c>
      <c r="G77" s="41">
        <v>0</v>
      </c>
      <c r="H77" s="41">
        <v>0</v>
      </c>
      <c r="I77" s="41" t="s">
        <v>486</v>
      </c>
      <c r="J77" s="41"/>
      <c r="K77" s="41"/>
      <c r="L77" s="41">
        <v>5.5738463403842298</v>
      </c>
      <c r="M77" s="41">
        <v>2.7666896587868383E-4</v>
      </c>
      <c r="N77" s="41">
        <v>2.7467209335339251E-4</v>
      </c>
      <c r="O77" s="41">
        <v>0</v>
      </c>
      <c r="P77" s="41">
        <v>0</v>
      </c>
      <c r="Q77" s="41">
        <v>0</v>
      </c>
      <c r="R77" s="41">
        <v>0.39882671700434447</v>
      </c>
      <c r="S77" s="41">
        <v>9.874584447812304E-2</v>
      </c>
      <c r="T77" s="41">
        <v>0.82381174298652071</v>
      </c>
      <c r="U77" s="41">
        <v>0.81838208325280026</v>
      </c>
      <c r="V77" s="41" t="s">
        <v>225</v>
      </c>
      <c r="W77" s="41" t="s">
        <v>225</v>
      </c>
      <c r="X77" s="41" t="s">
        <v>225</v>
      </c>
      <c r="Y77" s="41" t="s">
        <v>225</v>
      </c>
      <c r="Z77" s="41">
        <v>0</v>
      </c>
      <c r="AA77" s="41">
        <v>0</v>
      </c>
      <c r="AB77" s="41">
        <v>0</v>
      </c>
      <c r="AC77" s="41">
        <v>0</v>
      </c>
      <c r="AD77" s="41">
        <v>0</v>
      </c>
      <c r="AE77" s="41">
        <v>0</v>
      </c>
      <c r="AF77" s="41">
        <v>0</v>
      </c>
      <c r="AG77" s="41">
        <v>0</v>
      </c>
      <c r="AH77" s="41">
        <v>0.39882671700434447</v>
      </c>
      <c r="AI77" s="41">
        <v>9.874584447812304E-2</v>
      </c>
      <c r="AJ77" s="41">
        <v>0.82381174298652071</v>
      </c>
      <c r="AK77" s="41">
        <v>0.81838208325280026</v>
      </c>
      <c r="AL77" s="41">
        <v>2.1397663877217887</v>
      </c>
      <c r="AM77" s="41">
        <v>2.8382150527390855</v>
      </c>
      <c r="AN77" s="41">
        <v>9.77605599312171E-2</v>
      </c>
      <c r="AO77" s="41">
        <v>0.29359756126703029</v>
      </c>
      <c r="AP77" s="41">
        <v>0</v>
      </c>
      <c r="AQ77" s="41">
        <v>3.2295731739373328</v>
      </c>
      <c r="AR77" s="41">
        <v>0.39882671700434447</v>
      </c>
      <c r="AS77" s="74">
        <v>8.0976851254981312</v>
      </c>
      <c r="AT77" s="41">
        <v>2.8382150527390855</v>
      </c>
      <c r="AU77" s="41">
        <v>0.11571938498236904</v>
      </c>
      <c r="AV77" s="41">
        <v>0.29539344377214549</v>
      </c>
      <c r="AW77" s="41">
        <v>0</v>
      </c>
      <c r="AX77" s="41">
        <v>3.2493278814936</v>
      </c>
      <c r="AY77" s="41">
        <v>9.874584447812304E-2</v>
      </c>
      <c r="AZ77" s="74">
        <v>32.905970865573821</v>
      </c>
      <c r="BA77" s="41">
        <v>2.8382150527390855</v>
      </c>
      <c r="BB77" s="41">
        <v>0.21347994491358613</v>
      </c>
      <c r="BC77" s="41">
        <v>0.30516949976526719</v>
      </c>
      <c r="BD77" s="41">
        <v>0</v>
      </c>
      <c r="BE77" s="41">
        <v>3.3568644974179387</v>
      </c>
      <c r="BF77" s="41">
        <v>0.49757256148246753</v>
      </c>
      <c r="BG77" s="41">
        <v>-0.2782412471304716</v>
      </c>
      <c r="BH77" s="74">
        <v>6.7464823370012557</v>
      </c>
      <c r="BI77" s="41">
        <v>5.265012008382242</v>
      </c>
      <c r="BJ77" s="41">
        <v>1.3035687800962938</v>
      </c>
      <c r="BK77" s="41">
        <v>10.875346446319165</v>
      </c>
      <c r="BL77" s="41">
        <v>10.803668139724785</v>
      </c>
      <c r="BM77" s="41">
        <v>28.24759537452249</v>
      </c>
      <c r="BN77" s="41">
        <v>2.8382150527390855</v>
      </c>
      <c r="BO77" s="41">
        <v>0</v>
      </c>
      <c r="BP77" s="41">
        <v>0.21347994491358613</v>
      </c>
      <c r="BQ77" s="41">
        <v>0</v>
      </c>
      <c r="BR77" s="41">
        <v>0</v>
      </c>
      <c r="BS77" s="41">
        <v>0</v>
      </c>
      <c r="BT77" s="41">
        <v>0</v>
      </c>
      <c r="BU77" s="41">
        <v>0</v>
      </c>
      <c r="BV77" s="41">
        <v>0</v>
      </c>
      <c r="BW77" s="41">
        <v>0.30516949976526719</v>
      </c>
      <c r="BX77" s="41">
        <v>2.1397663877217887</v>
      </c>
      <c r="BY77" s="41"/>
      <c r="BZ77" s="41">
        <v>0</v>
      </c>
      <c r="CA77" s="41">
        <v>0</v>
      </c>
      <c r="CB77" s="41">
        <v>3.3568644974179387</v>
      </c>
      <c r="CC77" s="41">
        <v>2.1397663877217887</v>
      </c>
      <c r="CD77" s="74">
        <v>1.5687995272194155</v>
      </c>
      <c r="CE77" s="41">
        <v>21.400773338913478</v>
      </c>
      <c r="CF77" s="41">
        <v>5.2952882349438526E-2</v>
      </c>
      <c r="CG77" s="41">
        <v>0</v>
      </c>
      <c r="CH77" s="41">
        <v>5.2952882349438526E-2</v>
      </c>
      <c r="CI77" s="41">
        <v>2.6475770116825099E-3</v>
      </c>
      <c r="CJ77" s="41">
        <v>0</v>
      </c>
      <c r="CK77" s="41">
        <v>2.6475770116825099E-3</v>
      </c>
      <c r="CL77" s="41"/>
      <c r="CM77" s="41">
        <v>0</v>
      </c>
      <c r="CN77" s="41"/>
      <c r="CO77" s="41">
        <v>0</v>
      </c>
      <c r="CP77" s="41">
        <v>0</v>
      </c>
      <c r="CQ77" s="41">
        <v>0</v>
      </c>
      <c r="CR77" s="41">
        <v>0</v>
      </c>
      <c r="CS77" s="41">
        <v>0</v>
      </c>
      <c r="CT77" s="41">
        <v>0</v>
      </c>
      <c r="CU77" s="41">
        <v>0.82381174298652071</v>
      </c>
      <c r="CV77" s="41">
        <v>9999</v>
      </c>
      <c r="CW77" s="82">
        <v>0</v>
      </c>
    </row>
    <row r="78" spans="1:101" s="21" customFormat="1">
      <c r="A78" s="21" t="s">
        <v>491</v>
      </c>
      <c r="B78" s="21" t="s">
        <v>511</v>
      </c>
      <c r="C78" s="41">
        <v>20</v>
      </c>
      <c r="D78" s="41">
        <v>5.2</v>
      </c>
      <c r="E78" s="41">
        <v>0</v>
      </c>
      <c r="F78" s="41">
        <v>2</v>
      </c>
      <c r="G78" s="41">
        <v>0</v>
      </c>
      <c r="H78" s="41">
        <v>0</v>
      </c>
      <c r="I78" s="41" t="s">
        <v>486</v>
      </c>
      <c r="J78" s="41"/>
      <c r="K78" s="41"/>
      <c r="L78" s="41">
        <v>5.5738463403842298</v>
      </c>
      <c r="M78" s="41">
        <v>2.7666896587868383E-4</v>
      </c>
      <c r="N78" s="41">
        <v>2.7467209335339251E-4</v>
      </c>
      <c r="O78" s="41">
        <v>0</v>
      </c>
      <c r="P78" s="41">
        <v>0</v>
      </c>
      <c r="Q78" s="41">
        <v>0</v>
      </c>
      <c r="R78" s="41">
        <v>0.39882671700434447</v>
      </c>
      <c r="S78" s="41">
        <v>9.874584447812304E-2</v>
      </c>
      <c r="T78" s="41">
        <v>0.82381174298652071</v>
      </c>
      <c r="U78" s="41">
        <v>0.81838208325280026</v>
      </c>
      <c r="V78" s="41" t="s">
        <v>225</v>
      </c>
      <c r="W78" s="41" t="s">
        <v>225</v>
      </c>
      <c r="X78" s="41" t="s">
        <v>225</v>
      </c>
      <c r="Y78" s="41" t="s">
        <v>225</v>
      </c>
      <c r="Z78" s="41">
        <v>0</v>
      </c>
      <c r="AA78" s="41">
        <v>0</v>
      </c>
      <c r="AB78" s="41">
        <v>0</v>
      </c>
      <c r="AC78" s="41">
        <v>0</v>
      </c>
      <c r="AD78" s="41">
        <v>0</v>
      </c>
      <c r="AE78" s="41">
        <v>0</v>
      </c>
      <c r="AF78" s="41">
        <v>0</v>
      </c>
      <c r="AG78" s="41">
        <v>0</v>
      </c>
      <c r="AH78" s="41">
        <v>0.39882671700434447</v>
      </c>
      <c r="AI78" s="41">
        <v>9.874584447812304E-2</v>
      </c>
      <c r="AJ78" s="41">
        <v>0.82381174298652071</v>
      </c>
      <c r="AK78" s="41">
        <v>0.81838208325280026</v>
      </c>
      <c r="AL78" s="41">
        <v>2.1397663877217887</v>
      </c>
      <c r="AM78" s="41">
        <v>2.8382150527390855</v>
      </c>
      <c r="AN78" s="41">
        <v>9.77605599312171E-2</v>
      </c>
      <c r="AO78" s="41">
        <v>0.29359756126703029</v>
      </c>
      <c r="AP78" s="41">
        <v>0</v>
      </c>
      <c r="AQ78" s="41">
        <v>3.2295731739373328</v>
      </c>
      <c r="AR78" s="41">
        <v>0.39882671700434447</v>
      </c>
      <c r="AS78" s="74">
        <v>8.0976851254981312</v>
      </c>
      <c r="AT78" s="41">
        <v>2.8382150527390855</v>
      </c>
      <c r="AU78" s="41">
        <v>0.11571938498236904</v>
      </c>
      <c r="AV78" s="41">
        <v>0.29539344377214549</v>
      </c>
      <c r="AW78" s="41">
        <v>0</v>
      </c>
      <c r="AX78" s="41">
        <v>3.2493278814936</v>
      </c>
      <c r="AY78" s="41">
        <v>9.874584447812304E-2</v>
      </c>
      <c r="AZ78" s="74">
        <v>32.905970865573821</v>
      </c>
      <c r="BA78" s="41">
        <v>2.8382150527390855</v>
      </c>
      <c r="BB78" s="41">
        <v>0.21347994491358613</v>
      </c>
      <c r="BC78" s="41">
        <v>0.30516949976526719</v>
      </c>
      <c r="BD78" s="41">
        <v>0</v>
      </c>
      <c r="BE78" s="41">
        <v>3.3568644974179387</v>
      </c>
      <c r="BF78" s="41">
        <v>0.49757256148246753</v>
      </c>
      <c r="BG78" s="41">
        <v>-0.2782412471304716</v>
      </c>
      <c r="BH78" s="74">
        <v>6.7464823370012557</v>
      </c>
      <c r="BI78" s="41">
        <v>5.265012008382242</v>
      </c>
      <c r="BJ78" s="41">
        <v>1.3035687800962938</v>
      </c>
      <c r="BK78" s="41">
        <v>10.875346446319165</v>
      </c>
      <c r="BL78" s="41">
        <v>10.803668139724785</v>
      </c>
      <c r="BM78" s="41">
        <v>28.24759537452249</v>
      </c>
      <c r="BN78" s="41">
        <v>2.8382150527390855</v>
      </c>
      <c r="BO78" s="41">
        <v>0</v>
      </c>
      <c r="BP78" s="41">
        <v>0.21347994491358613</v>
      </c>
      <c r="BQ78" s="41">
        <v>0</v>
      </c>
      <c r="BR78" s="41">
        <v>0</v>
      </c>
      <c r="BS78" s="41">
        <v>0</v>
      </c>
      <c r="BT78" s="41">
        <v>0</v>
      </c>
      <c r="BU78" s="41">
        <v>0</v>
      </c>
      <c r="BV78" s="41">
        <v>0</v>
      </c>
      <c r="BW78" s="41">
        <v>0.30516949976526719</v>
      </c>
      <c r="BX78" s="41">
        <v>2.1397663877217887</v>
      </c>
      <c r="BY78" s="41"/>
      <c r="BZ78" s="41">
        <v>0</v>
      </c>
      <c r="CA78" s="41">
        <v>0</v>
      </c>
      <c r="CB78" s="41">
        <v>3.3568644974179387</v>
      </c>
      <c r="CC78" s="41">
        <v>2.1397663877217887</v>
      </c>
      <c r="CD78" s="74">
        <v>1.5687995272194155</v>
      </c>
      <c r="CE78" s="41">
        <v>21.400773338913478</v>
      </c>
      <c r="CF78" s="41">
        <v>5.2952882349438526E-2</v>
      </c>
      <c r="CG78" s="41">
        <v>0</v>
      </c>
      <c r="CH78" s="41">
        <v>5.2952882349438526E-2</v>
      </c>
      <c r="CI78" s="41">
        <v>2.6475770116825099E-3</v>
      </c>
      <c r="CJ78" s="41">
        <v>0</v>
      </c>
      <c r="CK78" s="41">
        <v>2.6475770116825099E-3</v>
      </c>
      <c r="CL78" s="41"/>
      <c r="CM78" s="41">
        <v>0</v>
      </c>
      <c r="CN78" s="41"/>
      <c r="CO78" s="41">
        <v>0</v>
      </c>
      <c r="CP78" s="41">
        <v>0</v>
      </c>
      <c r="CQ78" s="41">
        <v>0</v>
      </c>
      <c r="CR78" s="41">
        <v>0</v>
      </c>
      <c r="CS78" s="41">
        <v>0</v>
      </c>
      <c r="CT78" s="41">
        <v>0</v>
      </c>
      <c r="CU78" s="41">
        <v>0.82381174298652071</v>
      </c>
      <c r="CV78" s="41">
        <v>9999</v>
      </c>
      <c r="CW78" s="82">
        <v>0</v>
      </c>
    </row>
    <row r="79" spans="1:101" s="21" customFormat="1">
      <c r="A79" s="21" t="s">
        <v>504</v>
      </c>
      <c r="B79" s="21" t="s">
        <v>512</v>
      </c>
      <c r="C79" s="41">
        <v>20</v>
      </c>
      <c r="D79" s="41">
        <v>5.2</v>
      </c>
      <c r="E79" s="41">
        <v>0</v>
      </c>
      <c r="F79" s="41">
        <v>2</v>
      </c>
      <c r="G79" s="41">
        <v>0</v>
      </c>
      <c r="H79" s="41">
        <v>0</v>
      </c>
      <c r="I79" s="41" t="s">
        <v>486</v>
      </c>
      <c r="J79" s="41"/>
      <c r="K79" s="41"/>
      <c r="L79" s="41">
        <v>5.5738463403842298</v>
      </c>
      <c r="M79" s="41">
        <v>2.7666896587868383E-4</v>
      </c>
      <c r="N79" s="41">
        <v>2.7467209335339251E-4</v>
      </c>
      <c r="O79" s="41">
        <v>0</v>
      </c>
      <c r="P79" s="41">
        <v>0</v>
      </c>
      <c r="Q79" s="41">
        <v>0</v>
      </c>
      <c r="R79" s="41">
        <v>0.39882671700434447</v>
      </c>
      <c r="S79" s="41">
        <v>9.874584447812304E-2</v>
      </c>
      <c r="T79" s="41">
        <v>0.82381174298652071</v>
      </c>
      <c r="U79" s="41">
        <v>0.81838208325280026</v>
      </c>
      <c r="V79" s="41" t="s">
        <v>225</v>
      </c>
      <c r="W79" s="41" t="s">
        <v>225</v>
      </c>
      <c r="X79" s="41" t="s">
        <v>225</v>
      </c>
      <c r="Y79" s="41" t="s">
        <v>225</v>
      </c>
      <c r="Z79" s="41">
        <v>0</v>
      </c>
      <c r="AA79" s="41">
        <v>0</v>
      </c>
      <c r="AB79" s="41">
        <v>0</v>
      </c>
      <c r="AC79" s="41">
        <v>0</v>
      </c>
      <c r="AD79" s="41">
        <v>0</v>
      </c>
      <c r="AE79" s="41">
        <v>0</v>
      </c>
      <c r="AF79" s="41">
        <v>0</v>
      </c>
      <c r="AG79" s="41">
        <v>0</v>
      </c>
      <c r="AH79" s="41">
        <v>0.39882671700434447</v>
      </c>
      <c r="AI79" s="41">
        <v>9.874584447812304E-2</v>
      </c>
      <c r="AJ79" s="41">
        <v>0.82381174298652071</v>
      </c>
      <c r="AK79" s="41">
        <v>0.81838208325280026</v>
      </c>
      <c r="AL79" s="41">
        <v>2.1397663877217887</v>
      </c>
      <c r="AM79" s="41">
        <v>2.8382150527390855</v>
      </c>
      <c r="AN79" s="41">
        <v>9.77605599312171E-2</v>
      </c>
      <c r="AO79" s="41">
        <v>0.29359756126703029</v>
      </c>
      <c r="AP79" s="41">
        <v>0</v>
      </c>
      <c r="AQ79" s="41">
        <v>3.2295731739373328</v>
      </c>
      <c r="AR79" s="41">
        <v>0.39882671700434447</v>
      </c>
      <c r="AS79" s="74">
        <v>8.0976851254981312</v>
      </c>
      <c r="AT79" s="41">
        <v>2.8382150527390855</v>
      </c>
      <c r="AU79" s="41">
        <v>0.11571938498236904</v>
      </c>
      <c r="AV79" s="41">
        <v>0.29539344377214549</v>
      </c>
      <c r="AW79" s="41">
        <v>0</v>
      </c>
      <c r="AX79" s="41">
        <v>3.2493278814936</v>
      </c>
      <c r="AY79" s="41">
        <v>9.874584447812304E-2</v>
      </c>
      <c r="AZ79" s="74">
        <v>32.905970865573821</v>
      </c>
      <c r="BA79" s="41">
        <v>2.8382150527390855</v>
      </c>
      <c r="BB79" s="41">
        <v>0.21347994491358613</v>
      </c>
      <c r="BC79" s="41">
        <v>0.30516949976526719</v>
      </c>
      <c r="BD79" s="41">
        <v>0</v>
      </c>
      <c r="BE79" s="41">
        <v>3.3568644974179387</v>
      </c>
      <c r="BF79" s="41">
        <v>0.49757256148246753</v>
      </c>
      <c r="BG79" s="41">
        <v>-0.2782412471304716</v>
      </c>
      <c r="BH79" s="74">
        <v>6.7464823370012557</v>
      </c>
      <c r="BI79" s="41">
        <v>5.265012008382242</v>
      </c>
      <c r="BJ79" s="41">
        <v>1.3035687800962938</v>
      </c>
      <c r="BK79" s="41">
        <v>10.875346446319165</v>
      </c>
      <c r="BL79" s="41">
        <v>10.803668139724785</v>
      </c>
      <c r="BM79" s="41">
        <v>28.24759537452249</v>
      </c>
      <c r="BN79" s="41">
        <v>2.8382150527390855</v>
      </c>
      <c r="BO79" s="41">
        <v>0</v>
      </c>
      <c r="BP79" s="41">
        <v>0.21347994491358613</v>
      </c>
      <c r="BQ79" s="41">
        <v>0</v>
      </c>
      <c r="BR79" s="41">
        <v>0</v>
      </c>
      <c r="BS79" s="41">
        <v>0</v>
      </c>
      <c r="BT79" s="41">
        <v>0</v>
      </c>
      <c r="BU79" s="41">
        <v>0</v>
      </c>
      <c r="BV79" s="41">
        <v>0</v>
      </c>
      <c r="BW79" s="41">
        <v>0.30516949976526719</v>
      </c>
      <c r="BX79" s="41">
        <v>2.1397663877217887</v>
      </c>
      <c r="BY79" s="41"/>
      <c r="BZ79" s="41">
        <v>0</v>
      </c>
      <c r="CA79" s="41">
        <v>0</v>
      </c>
      <c r="CB79" s="41">
        <v>3.3568644974179387</v>
      </c>
      <c r="CC79" s="41">
        <v>2.1397663877217887</v>
      </c>
      <c r="CD79" s="74">
        <v>1.5687995272194155</v>
      </c>
      <c r="CE79" s="41">
        <v>21.400773338913478</v>
      </c>
      <c r="CF79" s="41">
        <v>5.2952882349438526E-2</v>
      </c>
      <c r="CG79" s="41">
        <v>0</v>
      </c>
      <c r="CH79" s="41">
        <v>5.2952882349438526E-2</v>
      </c>
      <c r="CI79" s="41">
        <v>2.6475770116825099E-3</v>
      </c>
      <c r="CJ79" s="41">
        <v>0</v>
      </c>
      <c r="CK79" s="41">
        <v>2.6475770116825099E-3</v>
      </c>
      <c r="CL79" s="41"/>
      <c r="CM79" s="41">
        <v>0</v>
      </c>
      <c r="CN79" s="41"/>
      <c r="CO79" s="41">
        <v>0</v>
      </c>
      <c r="CP79" s="41">
        <v>0</v>
      </c>
      <c r="CQ79" s="41">
        <v>0</v>
      </c>
      <c r="CR79" s="41">
        <v>0</v>
      </c>
      <c r="CS79" s="41">
        <v>0</v>
      </c>
      <c r="CT79" s="41">
        <v>0</v>
      </c>
      <c r="CU79" s="41">
        <v>0.82381174298652071</v>
      </c>
      <c r="CV79" s="41">
        <v>9999</v>
      </c>
      <c r="CW79" s="82">
        <v>0</v>
      </c>
    </row>
    <row r="80" spans="1:101" s="21" customFormat="1">
      <c r="A80" s="21" t="s">
        <v>497</v>
      </c>
      <c r="B80" s="21" t="s">
        <v>513</v>
      </c>
      <c r="C80" s="41">
        <v>20</v>
      </c>
      <c r="D80" s="41">
        <v>5.41</v>
      </c>
      <c r="E80" s="41">
        <v>0</v>
      </c>
      <c r="F80" s="41">
        <v>2</v>
      </c>
      <c r="G80" s="41">
        <v>0</v>
      </c>
      <c r="H80" s="41">
        <v>0</v>
      </c>
      <c r="I80" s="41" t="s">
        <v>486</v>
      </c>
      <c r="J80" s="41"/>
      <c r="K80" s="41"/>
      <c r="L80" s="41">
        <v>5.7989439810535925</v>
      </c>
      <c r="M80" s="41">
        <v>2.8784213565455374E-4</v>
      </c>
      <c r="N80" s="41">
        <v>2.8576462020035644E-4</v>
      </c>
      <c r="O80" s="41">
        <v>0</v>
      </c>
      <c r="P80" s="41">
        <v>0</v>
      </c>
      <c r="Q80" s="41">
        <v>0</v>
      </c>
      <c r="R80" s="41">
        <v>0.39882671700434447</v>
      </c>
      <c r="S80" s="41">
        <v>9.874584447812304E-2</v>
      </c>
      <c r="T80" s="41">
        <v>0.82381174298652071</v>
      </c>
      <c r="U80" s="41">
        <v>0.81838208325280026</v>
      </c>
      <c r="V80" s="41" t="s">
        <v>225</v>
      </c>
      <c r="W80" s="41" t="s">
        <v>225</v>
      </c>
      <c r="X80" s="41" t="s">
        <v>225</v>
      </c>
      <c r="Y80" s="41" t="s">
        <v>225</v>
      </c>
      <c r="Z80" s="41">
        <v>0</v>
      </c>
      <c r="AA80" s="41">
        <v>0</v>
      </c>
      <c r="AB80" s="41">
        <v>0</v>
      </c>
      <c r="AC80" s="41">
        <v>0</v>
      </c>
      <c r="AD80" s="41">
        <v>0</v>
      </c>
      <c r="AE80" s="41">
        <v>0</v>
      </c>
      <c r="AF80" s="41">
        <v>0</v>
      </c>
      <c r="AG80" s="41">
        <v>0</v>
      </c>
      <c r="AH80" s="41">
        <v>0.39882671700434447</v>
      </c>
      <c r="AI80" s="41">
        <v>9.874584447812304E-2</v>
      </c>
      <c r="AJ80" s="41">
        <v>0.82381174298652071</v>
      </c>
      <c r="AK80" s="41">
        <v>0.81838208325280026</v>
      </c>
      <c r="AL80" s="41">
        <v>2.1397663877217887</v>
      </c>
      <c r="AM80" s="41">
        <v>2.9528352760227796</v>
      </c>
      <c r="AN80" s="41">
        <v>0.10170858254382392</v>
      </c>
      <c r="AO80" s="41">
        <v>0.30545438585666035</v>
      </c>
      <c r="AP80" s="41">
        <v>0</v>
      </c>
      <c r="AQ80" s="41">
        <v>3.3599982444232639</v>
      </c>
      <c r="AR80" s="41">
        <v>0.39882671700434447</v>
      </c>
      <c r="AS80" s="74">
        <v>8.4247070247970957</v>
      </c>
      <c r="AT80" s="41">
        <v>2.9528352760227796</v>
      </c>
      <c r="AU80" s="41">
        <v>0.12039266783742625</v>
      </c>
      <c r="AV80" s="41">
        <v>0.30732279438602061</v>
      </c>
      <c r="AW80" s="41">
        <v>0</v>
      </c>
      <c r="AX80" s="41">
        <v>3.3805507382462263</v>
      </c>
      <c r="AY80" s="41">
        <v>9.874584447812304E-2</v>
      </c>
      <c r="AZ80" s="74">
        <v>34.23486584283738</v>
      </c>
      <c r="BA80" s="41">
        <v>2.9528352760227796</v>
      </c>
      <c r="BB80" s="41">
        <v>0.22210125038125017</v>
      </c>
      <c r="BC80" s="41">
        <v>0.31749365264040302</v>
      </c>
      <c r="BD80" s="41">
        <v>0</v>
      </c>
      <c r="BE80" s="41">
        <v>3.4924301790444323</v>
      </c>
      <c r="BF80" s="41">
        <v>0.49757256148246753</v>
      </c>
      <c r="BG80" s="41">
        <v>-0.53321388402150094</v>
      </c>
      <c r="BH80" s="74">
        <v>7.018936431380153</v>
      </c>
      <c r="BI80" s="41">
        <v>5.0606400080568692</v>
      </c>
      <c r="BJ80" s="41">
        <v>1.2529681435306339</v>
      </c>
      <c r="BK80" s="41">
        <v>10.453198063005484</v>
      </c>
      <c r="BL80" s="41">
        <v>10.384302093635654</v>
      </c>
      <c r="BM80" s="41">
        <v>27.151108308228643</v>
      </c>
      <c r="BN80" s="41">
        <v>2.9528352760227796</v>
      </c>
      <c r="BO80" s="41">
        <v>0</v>
      </c>
      <c r="BP80" s="41">
        <v>0.22210125038125017</v>
      </c>
      <c r="BQ80" s="41">
        <v>0</v>
      </c>
      <c r="BR80" s="41">
        <v>0</v>
      </c>
      <c r="BS80" s="41">
        <v>0</v>
      </c>
      <c r="BT80" s="41">
        <v>0</v>
      </c>
      <c r="BU80" s="41">
        <v>0</v>
      </c>
      <c r="BV80" s="41">
        <v>0</v>
      </c>
      <c r="BW80" s="41">
        <v>0.31749365264040302</v>
      </c>
      <c r="BX80" s="41">
        <v>2.1397663877217887</v>
      </c>
      <c r="BY80" s="41"/>
      <c r="BZ80" s="41">
        <v>0</v>
      </c>
      <c r="CA80" s="41">
        <v>0</v>
      </c>
      <c r="CB80" s="41">
        <v>3.4924301790444323</v>
      </c>
      <c r="CC80" s="41">
        <v>2.1397663877217887</v>
      </c>
      <c r="CD80" s="74">
        <v>1.632154892741738</v>
      </c>
      <c r="CE80" s="41">
        <v>20.304286272619638</v>
      </c>
      <c r="CF80" s="41">
        <v>5.5091364136627352E-2</v>
      </c>
      <c r="CG80" s="41">
        <v>0</v>
      </c>
      <c r="CH80" s="41">
        <v>5.5091364136627352E-2</v>
      </c>
      <c r="CI80" s="41">
        <v>2.7544983910004575E-3</v>
      </c>
      <c r="CJ80" s="41">
        <v>0</v>
      </c>
      <c r="CK80" s="41">
        <v>2.7544983910004575E-3</v>
      </c>
      <c r="CL80" s="41"/>
      <c r="CM80" s="41">
        <v>0</v>
      </c>
      <c r="CN80" s="41"/>
      <c r="CO80" s="41">
        <v>0</v>
      </c>
      <c r="CP80" s="41">
        <v>0</v>
      </c>
      <c r="CQ80" s="41">
        <v>0</v>
      </c>
      <c r="CR80" s="41">
        <v>0</v>
      </c>
      <c r="CS80" s="41">
        <v>0</v>
      </c>
      <c r="CT80" s="41">
        <v>0</v>
      </c>
      <c r="CU80" s="41">
        <v>0.82381174298652071</v>
      </c>
      <c r="CV80" s="41">
        <v>9999</v>
      </c>
      <c r="CW80" s="82">
        <v>0</v>
      </c>
    </row>
    <row r="81" spans="1:101" s="21" customFormat="1">
      <c r="A81" s="21" t="s">
        <v>492</v>
      </c>
      <c r="B81" s="21" t="s">
        <v>514</v>
      </c>
      <c r="C81" s="41">
        <v>20</v>
      </c>
      <c r="D81" s="41">
        <v>5.2</v>
      </c>
      <c r="E81" s="41">
        <v>0</v>
      </c>
      <c r="F81" s="41">
        <v>2</v>
      </c>
      <c r="G81" s="41">
        <v>0</v>
      </c>
      <c r="H81" s="41">
        <v>0</v>
      </c>
      <c r="I81" s="41" t="s">
        <v>486</v>
      </c>
      <c r="J81" s="41"/>
      <c r="K81" s="41"/>
      <c r="L81" s="41">
        <v>5.5738463403842298</v>
      </c>
      <c r="M81" s="41">
        <v>2.7666896587868383E-4</v>
      </c>
      <c r="N81" s="41">
        <v>2.7467209335339251E-4</v>
      </c>
      <c r="O81" s="41">
        <v>0</v>
      </c>
      <c r="P81" s="41">
        <v>0</v>
      </c>
      <c r="Q81" s="41">
        <v>0</v>
      </c>
      <c r="R81" s="41">
        <v>0.39882671700434447</v>
      </c>
      <c r="S81" s="41">
        <v>9.874584447812304E-2</v>
      </c>
      <c r="T81" s="41">
        <v>0.82381174298652071</v>
      </c>
      <c r="U81" s="41">
        <v>0.81838208325280026</v>
      </c>
      <c r="V81" s="41" t="s">
        <v>225</v>
      </c>
      <c r="W81" s="41" t="s">
        <v>225</v>
      </c>
      <c r="X81" s="41" t="s">
        <v>225</v>
      </c>
      <c r="Y81" s="41" t="s">
        <v>225</v>
      </c>
      <c r="Z81" s="41">
        <v>0</v>
      </c>
      <c r="AA81" s="41">
        <v>0</v>
      </c>
      <c r="AB81" s="41">
        <v>0</v>
      </c>
      <c r="AC81" s="41">
        <v>0</v>
      </c>
      <c r="AD81" s="41">
        <v>0</v>
      </c>
      <c r="AE81" s="41">
        <v>0</v>
      </c>
      <c r="AF81" s="41">
        <v>0</v>
      </c>
      <c r="AG81" s="41">
        <v>0</v>
      </c>
      <c r="AH81" s="41">
        <v>0.39882671700434447</v>
      </c>
      <c r="AI81" s="41">
        <v>9.874584447812304E-2</v>
      </c>
      <c r="AJ81" s="41">
        <v>0.82381174298652071</v>
      </c>
      <c r="AK81" s="41">
        <v>0.81838208325280026</v>
      </c>
      <c r="AL81" s="41">
        <v>2.1397663877217887</v>
      </c>
      <c r="AM81" s="41">
        <v>2.8382150527390855</v>
      </c>
      <c r="AN81" s="41">
        <v>9.77605599312171E-2</v>
      </c>
      <c r="AO81" s="41">
        <v>0.29359756126703029</v>
      </c>
      <c r="AP81" s="41">
        <v>0</v>
      </c>
      <c r="AQ81" s="41">
        <v>3.2295731739373328</v>
      </c>
      <c r="AR81" s="41">
        <v>0.39882671700434447</v>
      </c>
      <c r="AS81" s="74">
        <v>8.0976851254981312</v>
      </c>
      <c r="AT81" s="41">
        <v>2.8382150527390855</v>
      </c>
      <c r="AU81" s="41">
        <v>0.11571938498236904</v>
      </c>
      <c r="AV81" s="41">
        <v>0.29539344377214549</v>
      </c>
      <c r="AW81" s="41">
        <v>0</v>
      </c>
      <c r="AX81" s="41">
        <v>3.2493278814936</v>
      </c>
      <c r="AY81" s="41">
        <v>9.874584447812304E-2</v>
      </c>
      <c r="AZ81" s="74">
        <v>32.905970865573821</v>
      </c>
      <c r="BA81" s="41">
        <v>2.8382150527390855</v>
      </c>
      <c r="BB81" s="41">
        <v>0.21347994491358613</v>
      </c>
      <c r="BC81" s="41">
        <v>0.30516949976526719</v>
      </c>
      <c r="BD81" s="41">
        <v>0</v>
      </c>
      <c r="BE81" s="41">
        <v>3.3568644974179387</v>
      </c>
      <c r="BF81" s="41">
        <v>0.49757256148246753</v>
      </c>
      <c r="BG81" s="41">
        <v>-0.2782412471304716</v>
      </c>
      <c r="BH81" s="74">
        <v>6.7464823370012557</v>
      </c>
      <c r="BI81" s="41">
        <v>5.265012008382242</v>
      </c>
      <c r="BJ81" s="41">
        <v>1.3035687800962938</v>
      </c>
      <c r="BK81" s="41">
        <v>10.875346446319165</v>
      </c>
      <c r="BL81" s="41">
        <v>10.803668139724785</v>
      </c>
      <c r="BM81" s="41">
        <v>28.24759537452249</v>
      </c>
      <c r="BN81" s="41">
        <v>2.8382150527390855</v>
      </c>
      <c r="BO81" s="41">
        <v>0</v>
      </c>
      <c r="BP81" s="41">
        <v>0.21347994491358613</v>
      </c>
      <c r="BQ81" s="41">
        <v>0</v>
      </c>
      <c r="BR81" s="41">
        <v>0</v>
      </c>
      <c r="BS81" s="41">
        <v>0</v>
      </c>
      <c r="BT81" s="41">
        <v>0</v>
      </c>
      <c r="BU81" s="41">
        <v>0</v>
      </c>
      <c r="BV81" s="41">
        <v>0</v>
      </c>
      <c r="BW81" s="41">
        <v>0.30516949976526719</v>
      </c>
      <c r="BX81" s="41">
        <v>2.1397663877217887</v>
      </c>
      <c r="BY81" s="41"/>
      <c r="BZ81" s="41">
        <v>0</v>
      </c>
      <c r="CA81" s="41">
        <v>0</v>
      </c>
      <c r="CB81" s="41">
        <v>3.3568644974179387</v>
      </c>
      <c r="CC81" s="41">
        <v>2.1397663877217887</v>
      </c>
      <c r="CD81" s="74">
        <v>1.5687995272194155</v>
      </c>
      <c r="CE81" s="41">
        <v>21.400773338913478</v>
      </c>
      <c r="CF81" s="41">
        <v>5.2952882349438526E-2</v>
      </c>
      <c r="CG81" s="41">
        <v>0</v>
      </c>
      <c r="CH81" s="41">
        <v>5.2952882349438526E-2</v>
      </c>
      <c r="CI81" s="41">
        <v>2.6475770116825099E-3</v>
      </c>
      <c r="CJ81" s="41">
        <v>0</v>
      </c>
      <c r="CK81" s="41">
        <v>2.6475770116825099E-3</v>
      </c>
      <c r="CL81" s="41"/>
      <c r="CM81" s="41">
        <v>0</v>
      </c>
      <c r="CN81" s="41"/>
      <c r="CO81" s="41">
        <v>0</v>
      </c>
      <c r="CP81" s="41">
        <v>0</v>
      </c>
      <c r="CQ81" s="41">
        <v>0</v>
      </c>
      <c r="CR81" s="41">
        <v>0</v>
      </c>
      <c r="CS81" s="41">
        <v>0</v>
      </c>
      <c r="CT81" s="41">
        <v>0</v>
      </c>
      <c r="CU81" s="41">
        <v>0.82381174298652071</v>
      </c>
      <c r="CV81" s="41">
        <v>9999</v>
      </c>
      <c r="CW81" s="82">
        <v>0</v>
      </c>
    </row>
    <row r="82" spans="1:101" s="21" customFormat="1">
      <c r="A82" s="21" t="s">
        <v>493</v>
      </c>
      <c r="B82" s="21" t="s">
        <v>515</v>
      </c>
      <c r="C82" s="41">
        <v>20</v>
      </c>
      <c r="D82" s="41">
        <v>5.41</v>
      </c>
      <c r="E82" s="41">
        <v>0</v>
      </c>
      <c r="F82" s="41">
        <v>3</v>
      </c>
      <c r="G82" s="41">
        <v>0</v>
      </c>
      <c r="H82" s="41">
        <v>0</v>
      </c>
      <c r="I82" s="41" t="s">
        <v>486</v>
      </c>
      <c r="J82" s="41"/>
      <c r="K82" s="41"/>
      <c r="L82" s="41">
        <v>5.7989439810535925</v>
      </c>
      <c r="M82" s="41">
        <v>2.8784213565455374E-4</v>
      </c>
      <c r="N82" s="41">
        <v>2.8576462020035644E-4</v>
      </c>
      <c r="O82" s="41">
        <v>0</v>
      </c>
      <c r="P82" s="41">
        <v>0</v>
      </c>
      <c r="Q82" s="41">
        <v>0</v>
      </c>
      <c r="R82" s="41">
        <v>0.5982400755065167</v>
      </c>
      <c r="S82" s="41">
        <v>0.14811876671718455</v>
      </c>
      <c r="T82" s="41">
        <v>1.235717614479781</v>
      </c>
      <c r="U82" s="41">
        <v>1.2275731248792003</v>
      </c>
      <c r="V82" s="41" t="s">
        <v>225</v>
      </c>
      <c r="W82" s="41" t="s">
        <v>225</v>
      </c>
      <c r="X82" s="41" t="s">
        <v>225</v>
      </c>
      <c r="Y82" s="41" t="s">
        <v>225</v>
      </c>
      <c r="Z82" s="41">
        <v>0</v>
      </c>
      <c r="AA82" s="41">
        <v>0</v>
      </c>
      <c r="AB82" s="41">
        <v>0</v>
      </c>
      <c r="AC82" s="41">
        <v>0</v>
      </c>
      <c r="AD82" s="41">
        <v>0</v>
      </c>
      <c r="AE82" s="41">
        <v>0</v>
      </c>
      <c r="AF82" s="41">
        <v>0</v>
      </c>
      <c r="AG82" s="41">
        <v>0</v>
      </c>
      <c r="AH82" s="41">
        <v>0.5982400755065167</v>
      </c>
      <c r="AI82" s="41">
        <v>0.14811876671718455</v>
      </c>
      <c r="AJ82" s="41">
        <v>1.235717614479781</v>
      </c>
      <c r="AK82" s="41">
        <v>1.2275731248792003</v>
      </c>
      <c r="AL82" s="41">
        <v>3.2096495815826827</v>
      </c>
      <c r="AM82" s="41">
        <v>2.9528352760227796</v>
      </c>
      <c r="AN82" s="41">
        <v>0.10170858254382392</v>
      </c>
      <c r="AO82" s="41">
        <v>0.30545438585666035</v>
      </c>
      <c r="AP82" s="41">
        <v>0</v>
      </c>
      <c r="AQ82" s="41">
        <v>3.3599982444232639</v>
      </c>
      <c r="AR82" s="41">
        <v>0.5982400755065167</v>
      </c>
      <c r="AS82" s="74">
        <v>5.6164713498647298</v>
      </c>
      <c r="AT82" s="41">
        <v>2.9528352760227796</v>
      </c>
      <c r="AU82" s="41">
        <v>0.12039266783742625</v>
      </c>
      <c r="AV82" s="41">
        <v>0.30732279438602061</v>
      </c>
      <c r="AW82" s="41">
        <v>0</v>
      </c>
      <c r="AX82" s="41">
        <v>3.3805507382462263</v>
      </c>
      <c r="AY82" s="41">
        <v>0.14811876671718455</v>
      </c>
      <c r="AZ82" s="74">
        <v>22.82324389522492</v>
      </c>
      <c r="BA82" s="41">
        <v>2.9528352760227796</v>
      </c>
      <c r="BB82" s="41">
        <v>0.22210125038125017</v>
      </c>
      <c r="BC82" s="41">
        <v>0.31749365264040302</v>
      </c>
      <c r="BD82" s="41">
        <v>0</v>
      </c>
      <c r="BE82" s="41">
        <v>3.4924301790444323</v>
      </c>
      <c r="BF82" s="41">
        <v>0.7463588422237013</v>
      </c>
      <c r="BG82" s="41">
        <v>2.6235901917722511</v>
      </c>
      <c r="BH82" s="74">
        <v>4.6792909542534353</v>
      </c>
      <c r="BI82" s="41">
        <v>7.5909600120853042</v>
      </c>
      <c r="BJ82" s="41">
        <v>1.8794522152959505</v>
      </c>
      <c r="BK82" s="41">
        <v>15.679797094508226</v>
      </c>
      <c r="BL82" s="41">
        <v>15.576453140453481</v>
      </c>
      <c r="BM82" s="41">
        <v>40.726662462342958</v>
      </c>
      <c r="BN82" s="41">
        <v>2.9528352760227796</v>
      </c>
      <c r="BO82" s="41">
        <v>0</v>
      </c>
      <c r="BP82" s="41">
        <v>0.22210125038125017</v>
      </c>
      <c r="BQ82" s="41">
        <v>0</v>
      </c>
      <c r="BR82" s="41">
        <v>0</v>
      </c>
      <c r="BS82" s="41">
        <v>0</v>
      </c>
      <c r="BT82" s="41">
        <v>0</v>
      </c>
      <c r="BU82" s="41">
        <v>0</v>
      </c>
      <c r="BV82" s="41">
        <v>0</v>
      </c>
      <c r="BW82" s="41">
        <v>0.31749365264040302</v>
      </c>
      <c r="BX82" s="41">
        <v>3.2096495815826827</v>
      </c>
      <c r="BY82" s="41"/>
      <c r="BZ82" s="41">
        <v>0</v>
      </c>
      <c r="CA82" s="41">
        <v>0</v>
      </c>
      <c r="CB82" s="41">
        <v>3.4924301790444323</v>
      </c>
      <c r="CC82" s="41">
        <v>3.2096495815826827</v>
      </c>
      <c r="CD82" s="74">
        <v>1.0881032618278255</v>
      </c>
      <c r="CE82" s="41">
        <v>33.879840426733956</v>
      </c>
      <c r="CF82" s="41">
        <v>5.5091364136627352E-2</v>
      </c>
      <c r="CG82" s="41">
        <v>0</v>
      </c>
      <c r="CH82" s="41">
        <v>5.5091364136627352E-2</v>
      </c>
      <c r="CI82" s="41">
        <v>2.7544983910004575E-3</v>
      </c>
      <c r="CJ82" s="41">
        <v>0</v>
      </c>
      <c r="CK82" s="41">
        <v>2.7544983910004575E-3</v>
      </c>
      <c r="CL82" s="41"/>
      <c r="CM82" s="41">
        <v>0</v>
      </c>
      <c r="CN82" s="41"/>
      <c r="CO82" s="41">
        <v>0</v>
      </c>
      <c r="CP82" s="41">
        <v>0</v>
      </c>
      <c r="CQ82" s="41">
        <v>0</v>
      </c>
      <c r="CR82" s="41">
        <v>0</v>
      </c>
      <c r="CS82" s="41">
        <v>0</v>
      </c>
      <c r="CT82" s="41">
        <v>0</v>
      </c>
      <c r="CU82" s="41">
        <v>1.235717614479781</v>
      </c>
      <c r="CV82" s="41">
        <v>9999</v>
      </c>
      <c r="CW82" s="82">
        <v>0</v>
      </c>
    </row>
    <row r="83" spans="1:101" s="21" customFormat="1">
      <c r="A83" s="21" t="s">
        <v>494</v>
      </c>
      <c r="B83" s="21" t="s">
        <v>516</v>
      </c>
      <c r="C83" s="41">
        <v>20</v>
      </c>
      <c r="D83" s="41">
        <v>5.41</v>
      </c>
      <c r="E83" s="41">
        <v>0</v>
      </c>
      <c r="F83" s="41">
        <v>3</v>
      </c>
      <c r="G83" s="41">
        <v>0</v>
      </c>
      <c r="H83" s="41">
        <v>0</v>
      </c>
      <c r="I83" s="41" t="s">
        <v>486</v>
      </c>
      <c r="J83" s="41"/>
      <c r="K83" s="41"/>
      <c r="L83" s="41">
        <v>5.7989439810535925</v>
      </c>
      <c r="M83" s="41">
        <v>2.8784213565455374E-4</v>
      </c>
      <c r="N83" s="41">
        <v>2.8576462020035644E-4</v>
      </c>
      <c r="O83" s="41">
        <v>0</v>
      </c>
      <c r="P83" s="41">
        <v>0</v>
      </c>
      <c r="Q83" s="41">
        <v>0</v>
      </c>
      <c r="R83" s="41">
        <v>0.5982400755065167</v>
      </c>
      <c r="S83" s="41">
        <v>0.14811876671718455</v>
      </c>
      <c r="T83" s="41">
        <v>1.235717614479781</v>
      </c>
      <c r="U83" s="41">
        <v>1.2275731248792003</v>
      </c>
      <c r="V83" s="41" t="s">
        <v>225</v>
      </c>
      <c r="W83" s="41" t="s">
        <v>225</v>
      </c>
      <c r="X83" s="41" t="s">
        <v>225</v>
      </c>
      <c r="Y83" s="41" t="s">
        <v>225</v>
      </c>
      <c r="Z83" s="41">
        <v>0</v>
      </c>
      <c r="AA83" s="41">
        <v>0</v>
      </c>
      <c r="AB83" s="41">
        <v>0</v>
      </c>
      <c r="AC83" s="41">
        <v>0</v>
      </c>
      <c r="AD83" s="41">
        <v>0</v>
      </c>
      <c r="AE83" s="41">
        <v>0</v>
      </c>
      <c r="AF83" s="41">
        <v>0</v>
      </c>
      <c r="AG83" s="41">
        <v>0</v>
      </c>
      <c r="AH83" s="41">
        <v>0.5982400755065167</v>
      </c>
      <c r="AI83" s="41">
        <v>0.14811876671718455</v>
      </c>
      <c r="AJ83" s="41">
        <v>1.235717614479781</v>
      </c>
      <c r="AK83" s="41">
        <v>1.2275731248792003</v>
      </c>
      <c r="AL83" s="41">
        <v>3.2096495815826827</v>
      </c>
      <c r="AM83" s="41">
        <v>2.9528352760227796</v>
      </c>
      <c r="AN83" s="41">
        <v>0.10170858254382392</v>
      </c>
      <c r="AO83" s="41">
        <v>0.30545438585666035</v>
      </c>
      <c r="AP83" s="41">
        <v>0</v>
      </c>
      <c r="AQ83" s="41">
        <v>3.3599982444232639</v>
      </c>
      <c r="AR83" s="41">
        <v>0.5982400755065167</v>
      </c>
      <c r="AS83" s="74">
        <v>5.6164713498647298</v>
      </c>
      <c r="AT83" s="41">
        <v>2.9528352760227796</v>
      </c>
      <c r="AU83" s="41">
        <v>0.12039266783742625</v>
      </c>
      <c r="AV83" s="41">
        <v>0.30732279438602061</v>
      </c>
      <c r="AW83" s="41">
        <v>0</v>
      </c>
      <c r="AX83" s="41">
        <v>3.3805507382462263</v>
      </c>
      <c r="AY83" s="41">
        <v>0.14811876671718455</v>
      </c>
      <c r="AZ83" s="74">
        <v>22.82324389522492</v>
      </c>
      <c r="BA83" s="41">
        <v>2.9528352760227796</v>
      </c>
      <c r="BB83" s="41">
        <v>0.22210125038125017</v>
      </c>
      <c r="BC83" s="41">
        <v>0.31749365264040302</v>
      </c>
      <c r="BD83" s="41">
        <v>0</v>
      </c>
      <c r="BE83" s="41">
        <v>3.4924301790444323</v>
      </c>
      <c r="BF83" s="41">
        <v>0.7463588422237013</v>
      </c>
      <c r="BG83" s="41">
        <v>2.6235901917722511</v>
      </c>
      <c r="BH83" s="74">
        <v>4.6792909542534353</v>
      </c>
      <c r="BI83" s="41">
        <v>7.5909600120853042</v>
      </c>
      <c r="BJ83" s="41">
        <v>1.8794522152959505</v>
      </c>
      <c r="BK83" s="41">
        <v>15.679797094508226</v>
      </c>
      <c r="BL83" s="41">
        <v>15.576453140453481</v>
      </c>
      <c r="BM83" s="41">
        <v>40.726662462342958</v>
      </c>
      <c r="BN83" s="41">
        <v>2.9528352760227796</v>
      </c>
      <c r="BO83" s="41">
        <v>0</v>
      </c>
      <c r="BP83" s="41">
        <v>0.22210125038125017</v>
      </c>
      <c r="BQ83" s="41">
        <v>0</v>
      </c>
      <c r="BR83" s="41">
        <v>0</v>
      </c>
      <c r="BS83" s="41">
        <v>0</v>
      </c>
      <c r="BT83" s="41">
        <v>0</v>
      </c>
      <c r="BU83" s="41">
        <v>0</v>
      </c>
      <c r="BV83" s="41">
        <v>0</v>
      </c>
      <c r="BW83" s="41">
        <v>0.31749365264040302</v>
      </c>
      <c r="BX83" s="41">
        <v>3.2096495815826827</v>
      </c>
      <c r="BY83" s="41"/>
      <c r="BZ83" s="41">
        <v>0</v>
      </c>
      <c r="CA83" s="41">
        <v>0</v>
      </c>
      <c r="CB83" s="41">
        <v>3.4924301790444323</v>
      </c>
      <c r="CC83" s="41">
        <v>3.2096495815826827</v>
      </c>
      <c r="CD83" s="74">
        <v>1.0881032618278255</v>
      </c>
      <c r="CE83" s="41">
        <v>33.879840426733956</v>
      </c>
      <c r="CF83" s="41">
        <v>5.5091364136627352E-2</v>
      </c>
      <c r="CG83" s="41">
        <v>0</v>
      </c>
      <c r="CH83" s="41">
        <v>5.5091364136627352E-2</v>
      </c>
      <c r="CI83" s="41">
        <v>2.7544983910004575E-3</v>
      </c>
      <c r="CJ83" s="41">
        <v>0</v>
      </c>
      <c r="CK83" s="41">
        <v>2.7544983910004575E-3</v>
      </c>
      <c r="CL83" s="41"/>
      <c r="CM83" s="41">
        <v>0</v>
      </c>
      <c r="CN83" s="41"/>
      <c r="CO83" s="41">
        <v>0</v>
      </c>
      <c r="CP83" s="41">
        <v>0</v>
      </c>
      <c r="CQ83" s="41">
        <v>0</v>
      </c>
      <c r="CR83" s="41">
        <v>0</v>
      </c>
      <c r="CS83" s="41">
        <v>0</v>
      </c>
      <c r="CT83" s="41">
        <v>0</v>
      </c>
      <c r="CU83" s="41">
        <v>1.235717614479781</v>
      </c>
      <c r="CV83" s="41">
        <v>9999</v>
      </c>
      <c r="CW83" s="82">
        <v>0</v>
      </c>
    </row>
    <row r="84" spans="1:101" s="21" customFormat="1">
      <c r="A84" s="21" t="s">
        <v>495</v>
      </c>
      <c r="B84" s="21" t="s">
        <v>517</v>
      </c>
      <c r="C84" s="41">
        <v>20</v>
      </c>
      <c r="D84" s="41">
        <v>5.41</v>
      </c>
      <c r="E84" s="41">
        <v>0</v>
      </c>
      <c r="F84" s="41">
        <v>3</v>
      </c>
      <c r="G84" s="41">
        <v>0</v>
      </c>
      <c r="H84" s="41">
        <v>0</v>
      </c>
      <c r="I84" s="41" t="s">
        <v>486</v>
      </c>
      <c r="J84" s="41"/>
      <c r="K84" s="41"/>
      <c r="L84" s="41">
        <v>5.7989439810535925</v>
      </c>
      <c r="M84" s="41">
        <v>2.8784213565455374E-4</v>
      </c>
      <c r="N84" s="41">
        <v>2.8576462020035644E-4</v>
      </c>
      <c r="O84" s="41">
        <v>0</v>
      </c>
      <c r="P84" s="41">
        <v>0</v>
      </c>
      <c r="Q84" s="41">
        <v>0</v>
      </c>
      <c r="R84" s="41">
        <v>0.5982400755065167</v>
      </c>
      <c r="S84" s="41">
        <v>0.14811876671718455</v>
      </c>
      <c r="T84" s="41">
        <v>1.235717614479781</v>
      </c>
      <c r="U84" s="41">
        <v>1.2275731248792003</v>
      </c>
      <c r="V84" s="41" t="s">
        <v>225</v>
      </c>
      <c r="W84" s="41" t="s">
        <v>225</v>
      </c>
      <c r="X84" s="41" t="s">
        <v>225</v>
      </c>
      <c r="Y84" s="41" t="s">
        <v>225</v>
      </c>
      <c r="Z84" s="41">
        <v>0</v>
      </c>
      <c r="AA84" s="41">
        <v>0</v>
      </c>
      <c r="AB84" s="41">
        <v>0</v>
      </c>
      <c r="AC84" s="41">
        <v>0</v>
      </c>
      <c r="AD84" s="41">
        <v>0</v>
      </c>
      <c r="AE84" s="41">
        <v>0</v>
      </c>
      <c r="AF84" s="41">
        <v>0</v>
      </c>
      <c r="AG84" s="41">
        <v>0</v>
      </c>
      <c r="AH84" s="41">
        <v>0.5982400755065167</v>
      </c>
      <c r="AI84" s="41">
        <v>0.14811876671718455</v>
      </c>
      <c r="AJ84" s="41">
        <v>1.235717614479781</v>
      </c>
      <c r="AK84" s="41">
        <v>1.2275731248792003</v>
      </c>
      <c r="AL84" s="41">
        <v>3.2096495815826827</v>
      </c>
      <c r="AM84" s="41">
        <v>2.9528352760227796</v>
      </c>
      <c r="AN84" s="41">
        <v>0.10170858254382392</v>
      </c>
      <c r="AO84" s="41">
        <v>0.30545438585666035</v>
      </c>
      <c r="AP84" s="41">
        <v>0</v>
      </c>
      <c r="AQ84" s="41">
        <v>3.3599982444232639</v>
      </c>
      <c r="AR84" s="41">
        <v>0.5982400755065167</v>
      </c>
      <c r="AS84" s="74">
        <v>5.6164713498647298</v>
      </c>
      <c r="AT84" s="41">
        <v>2.9528352760227796</v>
      </c>
      <c r="AU84" s="41">
        <v>0.12039266783742625</v>
      </c>
      <c r="AV84" s="41">
        <v>0.30732279438602061</v>
      </c>
      <c r="AW84" s="41">
        <v>0</v>
      </c>
      <c r="AX84" s="41">
        <v>3.3805507382462263</v>
      </c>
      <c r="AY84" s="41">
        <v>0.14811876671718455</v>
      </c>
      <c r="AZ84" s="74">
        <v>22.82324389522492</v>
      </c>
      <c r="BA84" s="41">
        <v>2.9528352760227796</v>
      </c>
      <c r="BB84" s="41">
        <v>0.22210125038125017</v>
      </c>
      <c r="BC84" s="41">
        <v>0.31749365264040302</v>
      </c>
      <c r="BD84" s="41">
        <v>0</v>
      </c>
      <c r="BE84" s="41">
        <v>3.4924301790444323</v>
      </c>
      <c r="BF84" s="41">
        <v>0.7463588422237013</v>
      </c>
      <c r="BG84" s="41">
        <v>2.6235901917722511</v>
      </c>
      <c r="BH84" s="74">
        <v>4.6792909542534353</v>
      </c>
      <c r="BI84" s="41">
        <v>7.5909600120853042</v>
      </c>
      <c r="BJ84" s="41">
        <v>1.8794522152959505</v>
      </c>
      <c r="BK84" s="41">
        <v>15.679797094508226</v>
      </c>
      <c r="BL84" s="41">
        <v>15.576453140453481</v>
      </c>
      <c r="BM84" s="41">
        <v>40.726662462342958</v>
      </c>
      <c r="BN84" s="41">
        <v>2.9528352760227796</v>
      </c>
      <c r="BO84" s="41">
        <v>0</v>
      </c>
      <c r="BP84" s="41">
        <v>0.22210125038125017</v>
      </c>
      <c r="BQ84" s="41">
        <v>0</v>
      </c>
      <c r="BR84" s="41">
        <v>0</v>
      </c>
      <c r="BS84" s="41">
        <v>0</v>
      </c>
      <c r="BT84" s="41">
        <v>0</v>
      </c>
      <c r="BU84" s="41">
        <v>0</v>
      </c>
      <c r="BV84" s="41">
        <v>0</v>
      </c>
      <c r="BW84" s="41">
        <v>0.31749365264040302</v>
      </c>
      <c r="BX84" s="41">
        <v>3.2096495815826827</v>
      </c>
      <c r="BY84" s="41"/>
      <c r="BZ84" s="41">
        <v>0</v>
      </c>
      <c r="CA84" s="41">
        <v>0</v>
      </c>
      <c r="CB84" s="41">
        <v>3.4924301790444323</v>
      </c>
      <c r="CC84" s="41">
        <v>3.2096495815826827</v>
      </c>
      <c r="CD84" s="74">
        <v>1.0881032618278255</v>
      </c>
      <c r="CE84" s="41">
        <v>33.879840426733956</v>
      </c>
      <c r="CF84" s="41">
        <v>5.5091364136627352E-2</v>
      </c>
      <c r="CG84" s="41">
        <v>0</v>
      </c>
      <c r="CH84" s="41">
        <v>5.5091364136627352E-2</v>
      </c>
      <c r="CI84" s="41">
        <v>2.7544983910004575E-3</v>
      </c>
      <c r="CJ84" s="41">
        <v>0</v>
      </c>
      <c r="CK84" s="41">
        <v>2.7544983910004575E-3</v>
      </c>
      <c r="CL84" s="41"/>
      <c r="CM84" s="41">
        <v>0</v>
      </c>
      <c r="CN84" s="41"/>
      <c r="CO84" s="41">
        <v>0</v>
      </c>
      <c r="CP84" s="41">
        <v>0</v>
      </c>
      <c r="CQ84" s="41">
        <v>0</v>
      </c>
      <c r="CR84" s="41">
        <v>0</v>
      </c>
      <c r="CS84" s="41">
        <v>0</v>
      </c>
      <c r="CT84" s="41">
        <v>0</v>
      </c>
      <c r="CU84" s="41">
        <v>1.235717614479781</v>
      </c>
      <c r="CV84" s="41">
        <v>9999</v>
      </c>
      <c r="CW84" s="82">
        <v>0</v>
      </c>
    </row>
    <row r="85" spans="1:101" s="21" customFormat="1">
      <c r="A85" s="21" t="s">
        <v>501</v>
      </c>
      <c r="B85" s="21" t="s">
        <v>518</v>
      </c>
      <c r="C85" s="41">
        <v>20</v>
      </c>
      <c r="D85" s="41">
        <v>5.2</v>
      </c>
      <c r="E85" s="41">
        <v>0</v>
      </c>
      <c r="F85" s="41">
        <v>4</v>
      </c>
      <c r="G85" s="41">
        <v>0</v>
      </c>
      <c r="H85" s="41">
        <v>0</v>
      </c>
      <c r="I85" s="41" t="s">
        <v>486</v>
      </c>
      <c r="J85" s="41"/>
      <c r="K85" s="41"/>
      <c r="L85" s="41">
        <v>5.5738463403842298</v>
      </c>
      <c r="M85" s="41">
        <v>2.7666896587868383E-4</v>
      </c>
      <c r="N85" s="41">
        <v>2.7467209335339251E-4</v>
      </c>
      <c r="O85" s="41">
        <v>0</v>
      </c>
      <c r="P85" s="41">
        <v>0</v>
      </c>
      <c r="Q85" s="41">
        <v>0</v>
      </c>
      <c r="R85" s="41">
        <v>0.79765343400868893</v>
      </c>
      <c r="S85" s="41">
        <v>0.19749168895624608</v>
      </c>
      <c r="T85" s="41">
        <v>1.6476234859730414</v>
      </c>
      <c r="U85" s="41">
        <v>1.6367641665056005</v>
      </c>
      <c r="V85" s="41" t="s">
        <v>225</v>
      </c>
      <c r="W85" s="41" t="s">
        <v>225</v>
      </c>
      <c r="X85" s="41" t="s">
        <v>225</v>
      </c>
      <c r="Y85" s="41" t="s">
        <v>225</v>
      </c>
      <c r="Z85" s="41">
        <v>0</v>
      </c>
      <c r="AA85" s="41">
        <v>0</v>
      </c>
      <c r="AB85" s="41">
        <v>0</v>
      </c>
      <c r="AC85" s="41">
        <v>0</v>
      </c>
      <c r="AD85" s="41">
        <v>0</v>
      </c>
      <c r="AE85" s="41">
        <v>0</v>
      </c>
      <c r="AF85" s="41">
        <v>0</v>
      </c>
      <c r="AG85" s="41">
        <v>0</v>
      </c>
      <c r="AH85" s="41">
        <v>0.79765343400868893</v>
      </c>
      <c r="AI85" s="41">
        <v>0.19749168895624608</v>
      </c>
      <c r="AJ85" s="41">
        <v>1.6476234859730414</v>
      </c>
      <c r="AK85" s="41">
        <v>1.6367641665056005</v>
      </c>
      <c r="AL85" s="41">
        <v>4.2795327754435775</v>
      </c>
      <c r="AM85" s="41">
        <v>2.8382150527390855</v>
      </c>
      <c r="AN85" s="41">
        <v>9.77605599312171E-2</v>
      </c>
      <c r="AO85" s="41">
        <v>0.29359756126703029</v>
      </c>
      <c r="AP85" s="41">
        <v>0</v>
      </c>
      <c r="AQ85" s="41">
        <v>3.2295731739373328</v>
      </c>
      <c r="AR85" s="41">
        <v>0.79765343400868893</v>
      </c>
      <c r="AS85" s="74">
        <v>4.0488425627490656</v>
      </c>
      <c r="AT85" s="41">
        <v>2.8382150527390855</v>
      </c>
      <c r="AU85" s="41">
        <v>0.11571938498236904</v>
      </c>
      <c r="AV85" s="41">
        <v>0.29539344377214549</v>
      </c>
      <c r="AW85" s="41">
        <v>0</v>
      </c>
      <c r="AX85" s="41">
        <v>3.2493278814936</v>
      </c>
      <c r="AY85" s="41">
        <v>0.19749168895624608</v>
      </c>
      <c r="AZ85" s="74">
        <v>16.45298543278691</v>
      </c>
      <c r="BA85" s="41">
        <v>2.8382150527390855</v>
      </c>
      <c r="BB85" s="41">
        <v>0.21347994491358613</v>
      </c>
      <c r="BC85" s="41">
        <v>0.30516949976526719</v>
      </c>
      <c r="BD85" s="41">
        <v>0</v>
      </c>
      <c r="BE85" s="41">
        <v>3.3568644974179387</v>
      </c>
      <c r="BF85" s="41">
        <v>0.99514512296493507</v>
      </c>
      <c r="BG85" s="41">
        <v>6.2903395413480645</v>
      </c>
      <c r="BH85" s="74">
        <v>3.3732411685006278</v>
      </c>
      <c r="BI85" s="41">
        <v>10.530024016764484</v>
      </c>
      <c r="BJ85" s="41">
        <v>2.6071375601925877</v>
      </c>
      <c r="BK85" s="41">
        <v>21.75069289263833</v>
      </c>
      <c r="BL85" s="41">
        <v>21.607336279449569</v>
      </c>
      <c r="BM85" s="41">
        <v>56.49519074904498</v>
      </c>
      <c r="BN85" s="41">
        <v>2.8382150527390855</v>
      </c>
      <c r="BO85" s="41">
        <v>0</v>
      </c>
      <c r="BP85" s="41">
        <v>0.21347994491358613</v>
      </c>
      <c r="BQ85" s="41">
        <v>0</v>
      </c>
      <c r="BR85" s="41">
        <v>0</v>
      </c>
      <c r="BS85" s="41">
        <v>0</v>
      </c>
      <c r="BT85" s="41">
        <v>0</v>
      </c>
      <c r="BU85" s="41">
        <v>0</v>
      </c>
      <c r="BV85" s="41">
        <v>0</v>
      </c>
      <c r="BW85" s="41">
        <v>0.30516949976526719</v>
      </c>
      <c r="BX85" s="41">
        <v>4.2795327754435775</v>
      </c>
      <c r="BY85" s="41"/>
      <c r="BZ85" s="41">
        <v>0</v>
      </c>
      <c r="CA85" s="41">
        <v>0</v>
      </c>
      <c r="CB85" s="41">
        <v>3.3568644974179387</v>
      </c>
      <c r="CC85" s="41">
        <v>4.2795327754435775</v>
      </c>
      <c r="CD85" s="82">
        <v>0.78439976360970776</v>
      </c>
      <c r="CE85" s="41">
        <v>49.648368713435971</v>
      </c>
      <c r="CF85" s="41">
        <v>5.2952882349438526E-2</v>
      </c>
      <c r="CG85" s="41">
        <v>0</v>
      </c>
      <c r="CH85" s="41">
        <v>5.2952882349438526E-2</v>
      </c>
      <c r="CI85" s="41">
        <v>2.6475770116825099E-3</v>
      </c>
      <c r="CJ85" s="41">
        <v>0</v>
      </c>
      <c r="CK85" s="41">
        <v>2.6475770116825099E-3</v>
      </c>
      <c r="CL85" s="41"/>
      <c r="CM85" s="41">
        <v>0</v>
      </c>
      <c r="CN85" s="41"/>
      <c r="CO85" s="41">
        <v>0</v>
      </c>
      <c r="CP85" s="41">
        <v>0</v>
      </c>
      <c r="CQ85" s="41">
        <v>0</v>
      </c>
      <c r="CR85" s="41">
        <v>0</v>
      </c>
      <c r="CS85" s="41">
        <v>0</v>
      </c>
      <c r="CT85" s="41">
        <v>0</v>
      </c>
      <c r="CU85" s="41">
        <v>1.6476234859730414</v>
      </c>
      <c r="CV85" s="41">
        <v>9999</v>
      </c>
      <c r="CW85" s="82">
        <v>0</v>
      </c>
    </row>
    <row r="86" spans="1:101" s="21" customFormat="1">
      <c r="A86" s="21" t="s">
        <v>503</v>
      </c>
      <c r="B86" s="21" t="s">
        <v>519</v>
      </c>
      <c r="C86" s="41">
        <v>20</v>
      </c>
      <c r="D86" s="41">
        <v>5.2</v>
      </c>
      <c r="E86" s="41">
        <v>0</v>
      </c>
      <c r="F86" s="41">
        <v>2</v>
      </c>
      <c r="G86" s="41">
        <v>0</v>
      </c>
      <c r="H86" s="41">
        <v>0</v>
      </c>
      <c r="I86" s="41" t="s">
        <v>486</v>
      </c>
      <c r="J86" s="41"/>
      <c r="K86" s="41"/>
      <c r="L86" s="41">
        <v>5.5738463403842298</v>
      </c>
      <c r="M86" s="41">
        <v>2.7666896587868383E-4</v>
      </c>
      <c r="N86" s="41">
        <v>2.7467209335339251E-4</v>
      </c>
      <c r="O86" s="41">
        <v>0</v>
      </c>
      <c r="P86" s="41">
        <v>0</v>
      </c>
      <c r="Q86" s="41">
        <v>0</v>
      </c>
      <c r="R86" s="41">
        <v>0.39882671700434447</v>
      </c>
      <c r="S86" s="41">
        <v>9.874584447812304E-2</v>
      </c>
      <c r="T86" s="41">
        <v>0.82381174298652071</v>
      </c>
      <c r="U86" s="41">
        <v>0.81838208325280026</v>
      </c>
      <c r="V86" s="41" t="s">
        <v>225</v>
      </c>
      <c r="W86" s="41" t="s">
        <v>225</v>
      </c>
      <c r="X86" s="41" t="s">
        <v>225</v>
      </c>
      <c r="Y86" s="41" t="s">
        <v>225</v>
      </c>
      <c r="Z86" s="41">
        <v>0</v>
      </c>
      <c r="AA86" s="41">
        <v>0</v>
      </c>
      <c r="AB86" s="41">
        <v>0</v>
      </c>
      <c r="AC86" s="41">
        <v>0</v>
      </c>
      <c r="AD86" s="41">
        <v>0</v>
      </c>
      <c r="AE86" s="41">
        <v>0</v>
      </c>
      <c r="AF86" s="41">
        <v>0</v>
      </c>
      <c r="AG86" s="41">
        <v>0</v>
      </c>
      <c r="AH86" s="41">
        <v>0.39882671700434447</v>
      </c>
      <c r="AI86" s="41">
        <v>9.874584447812304E-2</v>
      </c>
      <c r="AJ86" s="41">
        <v>0.82381174298652071</v>
      </c>
      <c r="AK86" s="41">
        <v>0.81838208325280026</v>
      </c>
      <c r="AL86" s="41">
        <v>2.1397663877217887</v>
      </c>
      <c r="AM86" s="41">
        <v>2.8382150527390855</v>
      </c>
      <c r="AN86" s="41">
        <v>9.77605599312171E-2</v>
      </c>
      <c r="AO86" s="41">
        <v>0.29359756126703029</v>
      </c>
      <c r="AP86" s="41">
        <v>0</v>
      </c>
      <c r="AQ86" s="41">
        <v>3.2295731739373328</v>
      </c>
      <c r="AR86" s="41">
        <v>0.39882671700434447</v>
      </c>
      <c r="AS86" s="74">
        <v>8.0976851254981312</v>
      </c>
      <c r="AT86" s="41">
        <v>2.8382150527390855</v>
      </c>
      <c r="AU86" s="41">
        <v>0.11571938498236904</v>
      </c>
      <c r="AV86" s="41">
        <v>0.29539344377214549</v>
      </c>
      <c r="AW86" s="41">
        <v>0</v>
      </c>
      <c r="AX86" s="41">
        <v>3.2493278814936</v>
      </c>
      <c r="AY86" s="41">
        <v>9.874584447812304E-2</v>
      </c>
      <c r="AZ86" s="74">
        <v>32.905970865573821</v>
      </c>
      <c r="BA86" s="41">
        <v>2.8382150527390855</v>
      </c>
      <c r="BB86" s="41">
        <v>0.21347994491358613</v>
      </c>
      <c r="BC86" s="41">
        <v>0.30516949976526719</v>
      </c>
      <c r="BD86" s="41">
        <v>0</v>
      </c>
      <c r="BE86" s="41">
        <v>3.3568644974179387</v>
      </c>
      <c r="BF86" s="41">
        <v>0.49757256148246753</v>
      </c>
      <c r="BG86" s="41">
        <v>-0.2782412471304716</v>
      </c>
      <c r="BH86" s="74">
        <v>6.7464823370012557</v>
      </c>
      <c r="BI86" s="41">
        <v>5.265012008382242</v>
      </c>
      <c r="BJ86" s="41">
        <v>1.3035687800962938</v>
      </c>
      <c r="BK86" s="41">
        <v>10.875346446319165</v>
      </c>
      <c r="BL86" s="41">
        <v>10.803668139724785</v>
      </c>
      <c r="BM86" s="41">
        <v>28.24759537452249</v>
      </c>
      <c r="BN86" s="41">
        <v>2.8382150527390855</v>
      </c>
      <c r="BO86" s="41">
        <v>0</v>
      </c>
      <c r="BP86" s="41">
        <v>0.21347994491358613</v>
      </c>
      <c r="BQ86" s="41">
        <v>0</v>
      </c>
      <c r="BR86" s="41">
        <v>0</v>
      </c>
      <c r="BS86" s="41">
        <v>0</v>
      </c>
      <c r="BT86" s="41">
        <v>0</v>
      </c>
      <c r="BU86" s="41">
        <v>0</v>
      </c>
      <c r="BV86" s="41">
        <v>0</v>
      </c>
      <c r="BW86" s="41">
        <v>0.30516949976526719</v>
      </c>
      <c r="BX86" s="41">
        <v>2.1397663877217887</v>
      </c>
      <c r="BY86" s="41"/>
      <c r="BZ86" s="41">
        <v>0</v>
      </c>
      <c r="CA86" s="41">
        <v>0</v>
      </c>
      <c r="CB86" s="41">
        <v>3.3568644974179387</v>
      </c>
      <c r="CC86" s="41">
        <v>2.1397663877217887</v>
      </c>
      <c r="CD86" s="74">
        <v>1.5687995272194155</v>
      </c>
      <c r="CE86" s="41">
        <v>21.400773338913478</v>
      </c>
      <c r="CF86" s="41">
        <v>5.2952882349438526E-2</v>
      </c>
      <c r="CG86" s="41">
        <v>0</v>
      </c>
      <c r="CH86" s="41">
        <v>5.2952882349438526E-2</v>
      </c>
      <c r="CI86" s="41">
        <v>2.6475770116825099E-3</v>
      </c>
      <c r="CJ86" s="41">
        <v>0</v>
      </c>
      <c r="CK86" s="41">
        <v>2.6475770116825099E-3</v>
      </c>
      <c r="CL86" s="41"/>
      <c r="CM86" s="41">
        <v>0</v>
      </c>
      <c r="CN86" s="41"/>
      <c r="CO86" s="41">
        <v>0</v>
      </c>
      <c r="CP86" s="41">
        <v>0</v>
      </c>
      <c r="CQ86" s="41">
        <v>0</v>
      </c>
      <c r="CR86" s="41">
        <v>0</v>
      </c>
      <c r="CS86" s="41">
        <v>0</v>
      </c>
      <c r="CT86" s="41">
        <v>0</v>
      </c>
      <c r="CU86" s="41">
        <v>0.82381174298652071</v>
      </c>
      <c r="CV86" s="41">
        <v>9999</v>
      </c>
      <c r="CW86" s="82">
        <v>0</v>
      </c>
    </row>
    <row r="87" spans="1:101" s="21" customFormat="1">
      <c r="A87" s="21" t="s">
        <v>498</v>
      </c>
      <c r="B87" s="21" t="s">
        <v>520</v>
      </c>
      <c r="C87" s="41">
        <v>20</v>
      </c>
      <c r="D87" s="41">
        <v>5.41</v>
      </c>
      <c r="E87" s="41">
        <v>0</v>
      </c>
      <c r="F87" s="41">
        <v>2</v>
      </c>
      <c r="G87" s="41">
        <v>0</v>
      </c>
      <c r="H87" s="41">
        <v>0</v>
      </c>
      <c r="I87" s="41" t="s">
        <v>486</v>
      </c>
      <c r="J87" s="41"/>
      <c r="K87" s="41"/>
      <c r="L87" s="41">
        <v>5.7989439810535925</v>
      </c>
      <c r="M87" s="41">
        <v>2.8784213565455374E-4</v>
      </c>
      <c r="N87" s="41">
        <v>2.8576462020035644E-4</v>
      </c>
      <c r="O87" s="41">
        <v>0</v>
      </c>
      <c r="P87" s="41">
        <v>0</v>
      </c>
      <c r="Q87" s="41">
        <v>0</v>
      </c>
      <c r="R87" s="41">
        <v>0.39882671700434447</v>
      </c>
      <c r="S87" s="41">
        <v>9.874584447812304E-2</v>
      </c>
      <c r="T87" s="41">
        <v>0.82381174298652071</v>
      </c>
      <c r="U87" s="41">
        <v>0.81838208325280026</v>
      </c>
      <c r="V87" s="41" t="s">
        <v>225</v>
      </c>
      <c r="W87" s="41" t="s">
        <v>225</v>
      </c>
      <c r="X87" s="41" t="s">
        <v>225</v>
      </c>
      <c r="Y87" s="41" t="s">
        <v>225</v>
      </c>
      <c r="Z87" s="41">
        <v>0</v>
      </c>
      <c r="AA87" s="41">
        <v>0</v>
      </c>
      <c r="AB87" s="41">
        <v>0</v>
      </c>
      <c r="AC87" s="41">
        <v>0</v>
      </c>
      <c r="AD87" s="41">
        <v>0</v>
      </c>
      <c r="AE87" s="41">
        <v>0</v>
      </c>
      <c r="AF87" s="41">
        <v>0</v>
      </c>
      <c r="AG87" s="41">
        <v>0</v>
      </c>
      <c r="AH87" s="41">
        <v>0.39882671700434447</v>
      </c>
      <c r="AI87" s="41">
        <v>9.874584447812304E-2</v>
      </c>
      <c r="AJ87" s="41">
        <v>0.82381174298652071</v>
      </c>
      <c r="AK87" s="41">
        <v>0.81838208325280026</v>
      </c>
      <c r="AL87" s="41">
        <v>2.1397663877217887</v>
      </c>
      <c r="AM87" s="41">
        <v>2.9528352760227796</v>
      </c>
      <c r="AN87" s="41">
        <v>0.10170858254382392</v>
      </c>
      <c r="AO87" s="41">
        <v>0.30545438585666035</v>
      </c>
      <c r="AP87" s="41">
        <v>0</v>
      </c>
      <c r="AQ87" s="41">
        <v>3.3599982444232639</v>
      </c>
      <c r="AR87" s="41">
        <v>0.39882671700434447</v>
      </c>
      <c r="AS87" s="74">
        <v>8.4247070247970957</v>
      </c>
      <c r="AT87" s="41">
        <v>2.9528352760227796</v>
      </c>
      <c r="AU87" s="41">
        <v>0.12039266783742625</v>
      </c>
      <c r="AV87" s="41">
        <v>0.30732279438602061</v>
      </c>
      <c r="AW87" s="41">
        <v>0</v>
      </c>
      <c r="AX87" s="41">
        <v>3.3805507382462263</v>
      </c>
      <c r="AY87" s="41">
        <v>9.874584447812304E-2</v>
      </c>
      <c r="AZ87" s="74">
        <v>34.23486584283738</v>
      </c>
      <c r="BA87" s="41">
        <v>2.9528352760227796</v>
      </c>
      <c r="BB87" s="41">
        <v>0.22210125038125017</v>
      </c>
      <c r="BC87" s="41">
        <v>0.31749365264040302</v>
      </c>
      <c r="BD87" s="41">
        <v>0</v>
      </c>
      <c r="BE87" s="41">
        <v>3.4924301790444323</v>
      </c>
      <c r="BF87" s="41">
        <v>0.49757256148246753</v>
      </c>
      <c r="BG87" s="41">
        <v>-0.53321388402150094</v>
      </c>
      <c r="BH87" s="74">
        <v>7.018936431380153</v>
      </c>
      <c r="BI87" s="41">
        <v>5.0606400080568692</v>
      </c>
      <c r="BJ87" s="41">
        <v>1.2529681435306339</v>
      </c>
      <c r="BK87" s="41">
        <v>10.453198063005484</v>
      </c>
      <c r="BL87" s="41">
        <v>10.384302093635654</v>
      </c>
      <c r="BM87" s="41">
        <v>27.151108308228643</v>
      </c>
      <c r="BN87" s="41">
        <v>2.9528352760227796</v>
      </c>
      <c r="BO87" s="41">
        <v>0</v>
      </c>
      <c r="BP87" s="41">
        <v>0.22210125038125017</v>
      </c>
      <c r="BQ87" s="41">
        <v>0</v>
      </c>
      <c r="BR87" s="41">
        <v>0</v>
      </c>
      <c r="BS87" s="41">
        <v>0</v>
      </c>
      <c r="BT87" s="41">
        <v>0</v>
      </c>
      <c r="BU87" s="41">
        <v>0</v>
      </c>
      <c r="BV87" s="41">
        <v>0</v>
      </c>
      <c r="BW87" s="41">
        <v>0.31749365264040302</v>
      </c>
      <c r="BX87" s="41">
        <v>2.1397663877217887</v>
      </c>
      <c r="BY87" s="41"/>
      <c r="BZ87" s="41">
        <v>0</v>
      </c>
      <c r="CA87" s="41">
        <v>0</v>
      </c>
      <c r="CB87" s="41">
        <v>3.4924301790444323</v>
      </c>
      <c r="CC87" s="41">
        <v>2.1397663877217887</v>
      </c>
      <c r="CD87" s="74">
        <v>1.632154892741738</v>
      </c>
      <c r="CE87" s="41">
        <v>20.304286272619638</v>
      </c>
      <c r="CF87" s="41">
        <v>5.5091364136627352E-2</v>
      </c>
      <c r="CG87" s="41">
        <v>0</v>
      </c>
      <c r="CH87" s="41">
        <v>5.5091364136627352E-2</v>
      </c>
      <c r="CI87" s="41">
        <v>2.7544983910004575E-3</v>
      </c>
      <c r="CJ87" s="41">
        <v>0</v>
      </c>
      <c r="CK87" s="41">
        <v>2.7544983910004575E-3</v>
      </c>
      <c r="CL87" s="41"/>
      <c r="CM87" s="41">
        <v>0</v>
      </c>
      <c r="CN87" s="41"/>
      <c r="CO87" s="41">
        <v>0</v>
      </c>
      <c r="CP87" s="41">
        <v>0</v>
      </c>
      <c r="CQ87" s="41">
        <v>0</v>
      </c>
      <c r="CR87" s="41">
        <v>0</v>
      </c>
      <c r="CS87" s="41">
        <v>0</v>
      </c>
      <c r="CT87" s="41">
        <v>0</v>
      </c>
      <c r="CU87" s="41">
        <v>0.82381174298652071</v>
      </c>
      <c r="CV87" s="41">
        <v>9999</v>
      </c>
      <c r="CW87" s="82">
        <v>0</v>
      </c>
    </row>
    <row r="88" spans="1:101" s="21" customFormat="1">
      <c r="A88" s="21" t="s">
        <v>496</v>
      </c>
      <c r="B88" s="21" t="s">
        <v>521</v>
      </c>
      <c r="C88" s="41">
        <v>20</v>
      </c>
      <c r="D88" s="41">
        <v>5.2</v>
      </c>
      <c r="E88" s="41">
        <v>0</v>
      </c>
      <c r="F88" s="41">
        <v>3</v>
      </c>
      <c r="G88" s="41">
        <v>0</v>
      </c>
      <c r="H88" s="41">
        <v>0</v>
      </c>
      <c r="I88" s="41" t="s">
        <v>486</v>
      </c>
      <c r="J88" s="41"/>
      <c r="K88" s="41"/>
      <c r="L88" s="41">
        <v>5.5738463403842298</v>
      </c>
      <c r="M88" s="41">
        <v>2.7666896587868383E-4</v>
      </c>
      <c r="N88" s="41">
        <v>2.7467209335339251E-4</v>
      </c>
      <c r="O88" s="41">
        <v>0</v>
      </c>
      <c r="P88" s="41">
        <v>0</v>
      </c>
      <c r="Q88" s="41">
        <v>0</v>
      </c>
      <c r="R88" s="41">
        <v>0.5982400755065167</v>
      </c>
      <c r="S88" s="41">
        <v>0.14811876671718455</v>
      </c>
      <c r="T88" s="41">
        <v>1.235717614479781</v>
      </c>
      <c r="U88" s="41">
        <v>1.2275731248792003</v>
      </c>
      <c r="V88" s="41" t="s">
        <v>225</v>
      </c>
      <c r="W88" s="41" t="s">
        <v>225</v>
      </c>
      <c r="X88" s="41" t="s">
        <v>225</v>
      </c>
      <c r="Y88" s="41" t="s">
        <v>225</v>
      </c>
      <c r="Z88" s="41">
        <v>0</v>
      </c>
      <c r="AA88" s="41">
        <v>0</v>
      </c>
      <c r="AB88" s="41">
        <v>0</v>
      </c>
      <c r="AC88" s="41">
        <v>0</v>
      </c>
      <c r="AD88" s="41">
        <v>0</v>
      </c>
      <c r="AE88" s="41">
        <v>0</v>
      </c>
      <c r="AF88" s="41">
        <v>0</v>
      </c>
      <c r="AG88" s="41">
        <v>0</v>
      </c>
      <c r="AH88" s="41">
        <v>0.5982400755065167</v>
      </c>
      <c r="AI88" s="41">
        <v>0.14811876671718455</v>
      </c>
      <c r="AJ88" s="41">
        <v>1.235717614479781</v>
      </c>
      <c r="AK88" s="41">
        <v>1.2275731248792003</v>
      </c>
      <c r="AL88" s="41">
        <v>3.2096495815826827</v>
      </c>
      <c r="AM88" s="41">
        <v>2.8382150527390855</v>
      </c>
      <c r="AN88" s="41">
        <v>9.77605599312171E-2</v>
      </c>
      <c r="AO88" s="41">
        <v>0.29359756126703029</v>
      </c>
      <c r="AP88" s="41">
        <v>0</v>
      </c>
      <c r="AQ88" s="41">
        <v>3.2295731739373328</v>
      </c>
      <c r="AR88" s="41">
        <v>0.5982400755065167</v>
      </c>
      <c r="AS88" s="74">
        <v>5.3984567503320875</v>
      </c>
      <c r="AT88" s="41">
        <v>2.8382150527390855</v>
      </c>
      <c r="AU88" s="41">
        <v>0.11571938498236904</v>
      </c>
      <c r="AV88" s="41">
        <v>0.29539344377214549</v>
      </c>
      <c r="AW88" s="41">
        <v>0</v>
      </c>
      <c r="AX88" s="41">
        <v>3.2493278814936</v>
      </c>
      <c r="AY88" s="41">
        <v>0.14811876671718455</v>
      </c>
      <c r="AZ88" s="74">
        <v>21.937313910382546</v>
      </c>
      <c r="BA88" s="41">
        <v>2.8382150527390855</v>
      </c>
      <c r="BB88" s="41">
        <v>0.21347994491358613</v>
      </c>
      <c r="BC88" s="41">
        <v>0.30516949976526719</v>
      </c>
      <c r="BD88" s="41">
        <v>0</v>
      </c>
      <c r="BE88" s="41">
        <v>3.3568644974179387</v>
      </c>
      <c r="BF88" s="41">
        <v>0.7463588422237013</v>
      </c>
      <c r="BG88" s="41">
        <v>3.0060491471087967</v>
      </c>
      <c r="BH88" s="74">
        <v>4.4976548913341707</v>
      </c>
      <c r="BI88" s="41">
        <v>7.8975180125733635</v>
      </c>
      <c r="BJ88" s="41">
        <v>1.9553531701444404</v>
      </c>
      <c r="BK88" s="41">
        <v>16.313019669478749</v>
      </c>
      <c r="BL88" s="41">
        <v>16.205502209587177</v>
      </c>
      <c r="BM88" s="41">
        <v>42.371393061783728</v>
      </c>
      <c r="BN88" s="41">
        <v>2.8382150527390855</v>
      </c>
      <c r="BO88" s="41">
        <v>0</v>
      </c>
      <c r="BP88" s="41">
        <v>0.21347994491358613</v>
      </c>
      <c r="BQ88" s="41">
        <v>0</v>
      </c>
      <c r="BR88" s="41">
        <v>0</v>
      </c>
      <c r="BS88" s="41">
        <v>0</v>
      </c>
      <c r="BT88" s="41">
        <v>0</v>
      </c>
      <c r="BU88" s="41">
        <v>0</v>
      </c>
      <c r="BV88" s="41">
        <v>0</v>
      </c>
      <c r="BW88" s="41">
        <v>0.30516949976526719</v>
      </c>
      <c r="BX88" s="41">
        <v>3.2096495815826827</v>
      </c>
      <c r="BY88" s="41"/>
      <c r="BZ88" s="41">
        <v>0</v>
      </c>
      <c r="CA88" s="41">
        <v>0</v>
      </c>
      <c r="CB88" s="41">
        <v>3.3568644974179387</v>
      </c>
      <c r="CC88" s="41">
        <v>3.2096495815826827</v>
      </c>
      <c r="CD88" s="74">
        <v>1.0458663514796105</v>
      </c>
      <c r="CE88" s="41">
        <v>35.524571026174719</v>
      </c>
      <c r="CF88" s="41">
        <v>5.2952882349438526E-2</v>
      </c>
      <c r="CG88" s="41">
        <v>0</v>
      </c>
      <c r="CH88" s="41">
        <v>5.2952882349438526E-2</v>
      </c>
      <c r="CI88" s="41">
        <v>2.6475770116825099E-3</v>
      </c>
      <c r="CJ88" s="41">
        <v>0</v>
      </c>
      <c r="CK88" s="41">
        <v>2.6475770116825099E-3</v>
      </c>
      <c r="CL88" s="41"/>
      <c r="CM88" s="41">
        <v>0</v>
      </c>
      <c r="CN88" s="41"/>
      <c r="CO88" s="41">
        <v>0</v>
      </c>
      <c r="CP88" s="41">
        <v>0</v>
      </c>
      <c r="CQ88" s="41">
        <v>0</v>
      </c>
      <c r="CR88" s="41">
        <v>0</v>
      </c>
      <c r="CS88" s="41">
        <v>0</v>
      </c>
      <c r="CT88" s="41">
        <v>0</v>
      </c>
      <c r="CU88" s="41">
        <v>1.235717614479781</v>
      </c>
      <c r="CV88" s="41">
        <v>9999</v>
      </c>
      <c r="CW88" s="82">
        <v>0</v>
      </c>
    </row>
    <row r="89" spans="1:101" s="21" customFormat="1">
      <c r="A89" s="21" t="s">
        <v>502</v>
      </c>
      <c r="B89" s="21" t="s">
        <v>522</v>
      </c>
      <c r="C89" s="41">
        <v>20</v>
      </c>
      <c r="D89" s="41">
        <v>5.2</v>
      </c>
      <c r="E89" s="41">
        <v>0</v>
      </c>
      <c r="F89" s="41">
        <v>2</v>
      </c>
      <c r="G89" s="41">
        <v>0</v>
      </c>
      <c r="H89" s="41">
        <v>0</v>
      </c>
      <c r="I89" s="41" t="s">
        <v>486</v>
      </c>
      <c r="J89" s="41"/>
      <c r="K89" s="41"/>
      <c r="L89" s="41">
        <v>5.5738463403842298</v>
      </c>
      <c r="M89" s="41">
        <v>2.7666896587868383E-4</v>
      </c>
      <c r="N89" s="41">
        <v>2.7467209335339251E-4</v>
      </c>
      <c r="O89" s="41">
        <v>0</v>
      </c>
      <c r="P89" s="41">
        <v>0</v>
      </c>
      <c r="Q89" s="41">
        <v>0</v>
      </c>
      <c r="R89" s="41">
        <v>0.39882671700434447</v>
      </c>
      <c r="S89" s="41">
        <v>9.874584447812304E-2</v>
      </c>
      <c r="T89" s="41">
        <v>0.82381174298652071</v>
      </c>
      <c r="U89" s="41">
        <v>0.81838208325280026</v>
      </c>
      <c r="V89" s="41" t="s">
        <v>225</v>
      </c>
      <c r="W89" s="41" t="s">
        <v>225</v>
      </c>
      <c r="X89" s="41" t="s">
        <v>225</v>
      </c>
      <c r="Y89" s="41" t="s">
        <v>225</v>
      </c>
      <c r="Z89" s="41">
        <v>0</v>
      </c>
      <c r="AA89" s="41">
        <v>0</v>
      </c>
      <c r="AB89" s="41">
        <v>0</v>
      </c>
      <c r="AC89" s="41">
        <v>0</v>
      </c>
      <c r="AD89" s="41">
        <v>0</v>
      </c>
      <c r="AE89" s="41">
        <v>0</v>
      </c>
      <c r="AF89" s="41">
        <v>0</v>
      </c>
      <c r="AG89" s="41">
        <v>0</v>
      </c>
      <c r="AH89" s="41">
        <v>0.39882671700434447</v>
      </c>
      <c r="AI89" s="41">
        <v>9.874584447812304E-2</v>
      </c>
      <c r="AJ89" s="41">
        <v>0.82381174298652071</v>
      </c>
      <c r="AK89" s="41">
        <v>0.81838208325280026</v>
      </c>
      <c r="AL89" s="41">
        <v>2.1397663877217887</v>
      </c>
      <c r="AM89" s="41">
        <v>2.8382150527390855</v>
      </c>
      <c r="AN89" s="41">
        <v>9.77605599312171E-2</v>
      </c>
      <c r="AO89" s="41">
        <v>0.29359756126703029</v>
      </c>
      <c r="AP89" s="41">
        <v>0</v>
      </c>
      <c r="AQ89" s="41">
        <v>3.2295731739373328</v>
      </c>
      <c r="AR89" s="41">
        <v>0.39882671700434447</v>
      </c>
      <c r="AS89" s="74">
        <v>8.0976851254981312</v>
      </c>
      <c r="AT89" s="41">
        <v>2.8382150527390855</v>
      </c>
      <c r="AU89" s="41">
        <v>0.11571938498236904</v>
      </c>
      <c r="AV89" s="41">
        <v>0.29539344377214549</v>
      </c>
      <c r="AW89" s="41">
        <v>0</v>
      </c>
      <c r="AX89" s="41">
        <v>3.2493278814936</v>
      </c>
      <c r="AY89" s="41">
        <v>9.874584447812304E-2</v>
      </c>
      <c r="AZ89" s="74">
        <v>32.905970865573821</v>
      </c>
      <c r="BA89" s="41">
        <v>2.8382150527390855</v>
      </c>
      <c r="BB89" s="41">
        <v>0.21347994491358613</v>
      </c>
      <c r="BC89" s="41">
        <v>0.30516949976526719</v>
      </c>
      <c r="BD89" s="41">
        <v>0</v>
      </c>
      <c r="BE89" s="41">
        <v>3.3568644974179387</v>
      </c>
      <c r="BF89" s="41">
        <v>0.49757256148246753</v>
      </c>
      <c r="BG89" s="41">
        <v>-0.2782412471304716</v>
      </c>
      <c r="BH89" s="74">
        <v>6.7464823370012557</v>
      </c>
      <c r="BI89" s="41">
        <v>5.265012008382242</v>
      </c>
      <c r="BJ89" s="41">
        <v>1.3035687800962938</v>
      </c>
      <c r="BK89" s="41">
        <v>10.875346446319165</v>
      </c>
      <c r="BL89" s="41">
        <v>10.803668139724785</v>
      </c>
      <c r="BM89" s="41">
        <v>28.24759537452249</v>
      </c>
      <c r="BN89" s="41">
        <v>2.8382150527390855</v>
      </c>
      <c r="BO89" s="41">
        <v>0</v>
      </c>
      <c r="BP89" s="41">
        <v>0.21347994491358613</v>
      </c>
      <c r="BQ89" s="41">
        <v>0</v>
      </c>
      <c r="BR89" s="41">
        <v>0</v>
      </c>
      <c r="BS89" s="41">
        <v>0</v>
      </c>
      <c r="BT89" s="41">
        <v>0</v>
      </c>
      <c r="BU89" s="41">
        <v>0</v>
      </c>
      <c r="BV89" s="41">
        <v>0</v>
      </c>
      <c r="BW89" s="41">
        <v>0.30516949976526719</v>
      </c>
      <c r="BX89" s="41">
        <v>2.1397663877217887</v>
      </c>
      <c r="BY89" s="41"/>
      <c r="BZ89" s="41">
        <v>0</v>
      </c>
      <c r="CA89" s="41">
        <v>0</v>
      </c>
      <c r="CB89" s="41">
        <v>3.3568644974179387</v>
      </c>
      <c r="CC89" s="41">
        <v>2.1397663877217887</v>
      </c>
      <c r="CD89" s="74">
        <v>1.5687995272194155</v>
      </c>
      <c r="CE89" s="41">
        <v>21.400773338913478</v>
      </c>
      <c r="CF89" s="41">
        <v>5.2952882349438526E-2</v>
      </c>
      <c r="CG89" s="41">
        <v>0</v>
      </c>
      <c r="CH89" s="41">
        <v>5.2952882349438526E-2</v>
      </c>
      <c r="CI89" s="41">
        <v>2.6475770116825099E-3</v>
      </c>
      <c r="CJ89" s="41">
        <v>0</v>
      </c>
      <c r="CK89" s="41">
        <v>2.6475770116825099E-3</v>
      </c>
      <c r="CL89" s="41"/>
      <c r="CM89" s="41">
        <v>0</v>
      </c>
      <c r="CN89" s="41"/>
      <c r="CO89" s="41">
        <v>0</v>
      </c>
      <c r="CP89" s="41">
        <v>0</v>
      </c>
      <c r="CQ89" s="41">
        <v>0</v>
      </c>
      <c r="CR89" s="41">
        <v>0</v>
      </c>
      <c r="CS89" s="41">
        <v>0</v>
      </c>
      <c r="CT89" s="41">
        <v>0</v>
      </c>
      <c r="CU89" s="41">
        <v>0.82381174298652071</v>
      </c>
      <c r="CV89" s="41">
        <v>9999</v>
      </c>
      <c r="CW89" s="82">
        <v>0</v>
      </c>
    </row>
    <row r="90" spans="1:101" s="21" customFormat="1">
      <c r="A90" s="21" t="s">
        <v>487</v>
      </c>
      <c r="B90" s="21" t="s">
        <v>523</v>
      </c>
      <c r="C90" s="41">
        <v>20</v>
      </c>
      <c r="D90" s="41">
        <v>3.8216560509554141</v>
      </c>
      <c r="E90" s="41">
        <v>0</v>
      </c>
      <c r="F90" s="41">
        <v>2</v>
      </c>
      <c r="G90" s="41">
        <v>0</v>
      </c>
      <c r="H90" s="41">
        <v>0</v>
      </c>
      <c r="I90" s="41" t="s">
        <v>486</v>
      </c>
      <c r="J90" s="41"/>
      <c r="K90" s="41"/>
      <c r="L90" s="41">
        <v>4.0964083834279004</v>
      </c>
      <c r="M90" s="41">
        <v>2.033333899157402E-4</v>
      </c>
      <c r="N90" s="41">
        <v>2.0186582069088132E-4</v>
      </c>
      <c r="O90" s="41">
        <v>0</v>
      </c>
      <c r="P90" s="41">
        <v>0</v>
      </c>
      <c r="Q90" s="41">
        <v>0</v>
      </c>
      <c r="R90" s="41">
        <v>0.39882671700434447</v>
      </c>
      <c r="S90" s="41">
        <v>9.874584447812304E-2</v>
      </c>
      <c r="T90" s="41">
        <v>0.82381174298652071</v>
      </c>
      <c r="U90" s="41">
        <v>0.81838208325280026</v>
      </c>
      <c r="V90" s="41" t="s">
        <v>225</v>
      </c>
      <c r="W90" s="41" t="s">
        <v>225</v>
      </c>
      <c r="X90" s="41" t="s">
        <v>225</v>
      </c>
      <c r="Y90" s="41" t="s">
        <v>225</v>
      </c>
      <c r="Z90" s="41">
        <v>0</v>
      </c>
      <c r="AA90" s="41">
        <v>0</v>
      </c>
      <c r="AB90" s="41">
        <v>0</v>
      </c>
      <c r="AC90" s="41">
        <v>0</v>
      </c>
      <c r="AD90" s="41">
        <v>0</v>
      </c>
      <c r="AE90" s="41">
        <v>0</v>
      </c>
      <c r="AF90" s="41">
        <v>0</v>
      </c>
      <c r="AG90" s="41">
        <v>0</v>
      </c>
      <c r="AH90" s="41">
        <v>0.39882671700434447</v>
      </c>
      <c r="AI90" s="41">
        <v>9.874584447812304E-2</v>
      </c>
      <c r="AJ90" s="41">
        <v>0.82381174298652071</v>
      </c>
      <c r="AK90" s="41">
        <v>0.81838208325280026</v>
      </c>
      <c r="AL90" s="41">
        <v>2.1397663877217887</v>
      </c>
      <c r="AM90" s="41">
        <v>2.0859003327332819</v>
      </c>
      <c r="AN90" s="41">
        <v>7.1847545270370211E-2</v>
      </c>
      <c r="AO90" s="41">
        <v>0.21577478780036521</v>
      </c>
      <c r="AP90" s="41">
        <v>0</v>
      </c>
      <c r="AQ90" s="41">
        <v>2.3735226658040172</v>
      </c>
      <c r="AR90" s="41">
        <v>0.39882671700434447</v>
      </c>
      <c r="AS90" s="74">
        <v>5.9512629535753048</v>
      </c>
      <c r="AT90" s="41">
        <v>2.0859003327332819</v>
      </c>
      <c r="AU90" s="41">
        <v>8.5046093813598012E-2</v>
      </c>
      <c r="AV90" s="41">
        <v>0.217094642654688</v>
      </c>
      <c r="AW90" s="41">
        <v>0</v>
      </c>
      <c r="AX90" s="41">
        <v>2.3880410692015679</v>
      </c>
      <c r="AY90" s="41">
        <v>9.874584447812304E-2</v>
      </c>
      <c r="AZ90" s="74">
        <v>24.183712052112067</v>
      </c>
      <c r="BA90" s="41">
        <v>2.0859003327332819</v>
      </c>
      <c r="BB90" s="41">
        <v>0.15689363908396822</v>
      </c>
      <c r="BC90" s="41">
        <v>0.22427939718172502</v>
      </c>
      <c r="BD90" s="41">
        <v>0</v>
      </c>
      <c r="BE90" s="41">
        <v>2.467073368998975</v>
      </c>
      <c r="BF90" s="41">
        <v>0.49757256148246753</v>
      </c>
      <c r="BG90" s="41">
        <v>2.090826890580789</v>
      </c>
      <c r="BH90" s="74">
        <v>4.9582182780508983</v>
      </c>
      <c r="BI90" s="41">
        <v>7.1639263394054371</v>
      </c>
      <c r="BJ90" s="41">
        <v>1.7737225867843573</v>
      </c>
      <c r="BK90" s="41">
        <v>14.797721397958277</v>
      </c>
      <c r="BL90" s="41">
        <v>14.70019111545219</v>
      </c>
      <c r="BM90" s="41">
        <v>38.435561439600271</v>
      </c>
      <c r="BN90" s="41">
        <v>2.0859003327332819</v>
      </c>
      <c r="BO90" s="41">
        <v>0</v>
      </c>
      <c r="BP90" s="41">
        <v>0.15689363908396822</v>
      </c>
      <c r="BQ90" s="41">
        <v>0</v>
      </c>
      <c r="BR90" s="41">
        <v>0</v>
      </c>
      <c r="BS90" s="41">
        <v>0</v>
      </c>
      <c r="BT90" s="41">
        <v>0</v>
      </c>
      <c r="BU90" s="41">
        <v>0</v>
      </c>
      <c r="BV90" s="41">
        <v>0</v>
      </c>
      <c r="BW90" s="41">
        <v>0.22427939718172502</v>
      </c>
      <c r="BX90" s="41">
        <v>2.1397663877217887</v>
      </c>
      <c r="BY90" s="41"/>
      <c r="BZ90" s="41">
        <v>0</v>
      </c>
      <c r="CA90" s="41">
        <v>0</v>
      </c>
      <c r="CB90" s="41">
        <v>2.467073368998975</v>
      </c>
      <c r="CC90" s="41">
        <v>2.1397663877217887</v>
      </c>
      <c r="CD90" s="74">
        <v>1.1529638857565523</v>
      </c>
      <c r="CE90" s="41">
        <v>31.588739403991262</v>
      </c>
      <c r="CF90" s="41">
        <v>3.8916866008896517E-2</v>
      </c>
      <c r="CG90" s="41">
        <v>0</v>
      </c>
      <c r="CH90" s="41">
        <v>3.8916866008896517E-2</v>
      </c>
      <c r="CI90" s="41">
        <v>1.9457939821282532E-3</v>
      </c>
      <c r="CJ90" s="41">
        <v>0</v>
      </c>
      <c r="CK90" s="41">
        <v>1.9457939821282532E-3</v>
      </c>
      <c r="CL90" s="41"/>
      <c r="CM90" s="41">
        <v>0</v>
      </c>
      <c r="CN90" s="41"/>
      <c r="CO90" s="41">
        <v>0</v>
      </c>
      <c r="CP90" s="41">
        <v>0</v>
      </c>
      <c r="CQ90" s="41">
        <v>0</v>
      </c>
      <c r="CR90" s="41">
        <v>0</v>
      </c>
      <c r="CS90" s="41">
        <v>0</v>
      </c>
      <c r="CT90" s="41">
        <v>0</v>
      </c>
      <c r="CU90" s="41">
        <v>0.82381174298652071</v>
      </c>
      <c r="CV90" s="41">
        <v>9999</v>
      </c>
      <c r="CW90" s="82">
        <v>0</v>
      </c>
    </row>
    <row r="91" spans="1:101" s="21" customFormat="1">
      <c r="A91" s="21" t="s">
        <v>500</v>
      </c>
      <c r="B91" s="21" t="s">
        <v>524</v>
      </c>
      <c r="C91" s="41">
        <v>20</v>
      </c>
      <c r="D91" s="41">
        <v>3.8216560509554141</v>
      </c>
      <c r="E91" s="41">
        <v>0</v>
      </c>
      <c r="F91" s="41">
        <v>2</v>
      </c>
      <c r="G91" s="41">
        <v>0</v>
      </c>
      <c r="H91" s="41">
        <v>0</v>
      </c>
      <c r="I91" s="41" t="s">
        <v>486</v>
      </c>
      <c r="J91" s="41"/>
      <c r="K91" s="41"/>
      <c r="L91" s="41">
        <v>4.0964083834279004</v>
      </c>
      <c r="M91" s="41">
        <v>2.033333899157402E-4</v>
      </c>
      <c r="N91" s="41">
        <v>2.0186582069088132E-4</v>
      </c>
      <c r="O91" s="41">
        <v>0</v>
      </c>
      <c r="P91" s="41">
        <v>0</v>
      </c>
      <c r="Q91" s="41">
        <v>0</v>
      </c>
      <c r="R91" s="41">
        <v>0.39882671700434447</v>
      </c>
      <c r="S91" s="41">
        <v>9.874584447812304E-2</v>
      </c>
      <c r="T91" s="41">
        <v>0.82381174298652071</v>
      </c>
      <c r="U91" s="41">
        <v>0.81838208325280026</v>
      </c>
      <c r="V91" s="41" t="s">
        <v>225</v>
      </c>
      <c r="W91" s="41" t="s">
        <v>225</v>
      </c>
      <c r="X91" s="41" t="s">
        <v>225</v>
      </c>
      <c r="Y91" s="41" t="s">
        <v>225</v>
      </c>
      <c r="Z91" s="41">
        <v>0</v>
      </c>
      <c r="AA91" s="41">
        <v>0</v>
      </c>
      <c r="AB91" s="41">
        <v>0</v>
      </c>
      <c r="AC91" s="41">
        <v>0</v>
      </c>
      <c r="AD91" s="41">
        <v>0</v>
      </c>
      <c r="AE91" s="41">
        <v>0</v>
      </c>
      <c r="AF91" s="41">
        <v>0</v>
      </c>
      <c r="AG91" s="41">
        <v>0</v>
      </c>
      <c r="AH91" s="41">
        <v>0.39882671700434447</v>
      </c>
      <c r="AI91" s="41">
        <v>9.874584447812304E-2</v>
      </c>
      <c r="AJ91" s="41">
        <v>0.82381174298652071</v>
      </c>
      <c r="AK91" s="41">
        <v>0.81838208325280026</v>
      </c>
      <c r="AL91" s="41">
        <v>2.1397663877217887</v>
      </c>
      <c r="AM91" s="41">
        <v>2.0859003327332819</v>
      </c>
      <c r="AN91" s="41">
        <v>7.1847545270370211E-2</v>
      </c>
      <c r="AO91" s="41">
        <v>0.21577478780036521</v>
      </c>
      <c r="AP91" s="41">
        <v>0</v>
      </c>
      <c r="AQ91" s="41">
        <v>2.3735226658040172</v>
      </c>
      <c r="AR91" s="41">
        <v>0.39882671700434447</v>
      </c>
      <c r="AS91" s="74">
        <v>5.9512629535753048</v>
      </c>
      <c r="AT91" s="41">
        <v>2.0859003327332819</v>
      </c>
      <c r="AU91" s="41">
        <v>8.5046093813598012E-2</v>
      </c>
      <c r="AV91" s="41">
        <v>0.217094642654688</v>
      </c>
      <c r="AW91" s="41">
        <v>0</v>
      </c>
      <c r="AX91" s="41">
        <v>2.3880410692015679</v>
      </c>
      <c r="AY91" s="41">
        <v>9.874584447812304E-2</v>
      </c>
      <c r="AZ91" s="74">
        <v>24.183712052112067</v>
      </c>
      <c r="BA91" s="41">
        <v>2.0859003327332819</v>
      </c>
      <c r="BB91" s="41">
        <v>0.15689363908396822</v>
      </c>
      <c r="BC91" s="41">
        <v>0.22427939718172502</v>
      </c>
      <c r="BD91" s="41">
        <v>0</v>
      </c>
      <c r="BE91" s="41">
        <v>2.467073368998975</v>
      </c>
      <c r="BF91" s="41">
        <v>0.49757256148246753</v>
      </c>
      <c r="BG91" s="41">
        <v>2.090826890580789</v>
      </c>
      <c r="BH91" s="74">
        <v>4.9582182780508983</v>
      </c>
      <c r="BI91" s="41">
        <v>7.1639263394054371</v>
      </c>
      <c r="BJ91" s="41">
        <v>1.7737225867843573</v>
      </c>
      <c r="BK91" s="41">
        <v>14.797721397958277</v>
      </c>
      <c r="BL91" s="41">
        <v>14.70019111545219</v>
      </c>
      <c r="BM91" s="41">
        <v>38.435561439600271</v>
      </c>
      <c r="BN91" s="41">
        <v>2.0859003327332819</v>
      </c>
      <c r="BO91" s="41">
        <v>0</v>
      </c>
      <c r="BP91" s="41">
        <v>0.15689363908396822</v>
      </c>
      <c r="BQ91" s="41">
        <v>0</v>
      </c>
      <c r="BR91" s="41">
        <v>0</v>
      </c>
      <c r="BS91" s="41">
        <v>0</v>
      </c>
      <c r="BT91" s="41">
        <v>0</v>
      </c>
      <c r="BU91" s="41">
        <v>0</v>
      </c>
      <c r="BV91" s="41">
        <v>0</v>
      </c>
      <c r="BW91" s="41">
        <v>0.22427939718172502</v>
      </c>
      <c r="BX91" s="41">
        <v>2.1397663877217887</v>
      </c>
      <c r="BY91" s="41"/>
      <c r="BZ91" s="41">
        <v>0</v>
      </c>
      <c r="CA91" s="41">
        <v>0</v>
      </c>
      <c r="CB91" s="41">
        <v>2.467073368998975</v>
      </c>
      <c r="CC91" s="41">
        <v>2.1397663877217887</v>
      </c>
      <c r="CD91" s="74">
        <v>1.1529638857565523</v>
      </c>
      <c r="CE91" s="41">
        <v>31.588739403991262</v>
      </c>
      <c r="CF91" s="41">
        <v>3.8916866008896517E-2</v>
      </c>
      <c r="CG91" s="41">
        <v>0</v>
      </c>
      <c r="CH91" s="41">
        <v>3.8916866008896517E-2</v>
      </c>
      <c r="CI91" s="41">
        <v>1.9457939821282532E-3</v>
      </c>
      <c r="CJ91" s="41">
        <v>0</v>
      </c>
      <c r="CK91" s="41">
        <v>1.9457939821282532E-3</v>
      </c>
      <c r="CL91" s="41"/>
      <c r="CM91" s="41">
        <v>0</v>
      </c>
      <c r="CN91" s="41"/>
      <c r="CO91" s="41">
        <v>0</v>
      </c>
      <c r="CP91" s="41">
        <v>0</v>
      </c>
      <c r="CQ91" s="41">
        <v>0</v>
      </c>
      <c r="CR91" s="41">
        <v>0</v>
      </c>
      <c r="CS91" s="41">
        <v>0</v>
      </c>
      <c r="CT91" s="41">
        <v>0</v>
      </c>
      <c r="CU91" s="41">
        <v>0.82381174298652071</v>
      </c>
      <c r="CV91" s="41">
        <v>9999</v>
      </c>
      <c r="CW91" s="82">
        <v>0</v>
      </c>
    </row>
    <row r="92" spans="1:101" s="21" customFormat="1">
      <c r="A92" s="21" t="s">
        <v>499</v>
      </c>
      <c r="B92" s="21" t="s">
        <v>525</v>
      </c>
      <c r="C92" s="41">
        <v>20</v>
      </c>
      <c r="D92" s="41">
        <v>4.2</v>
      </c>
      <c r="E92" s="41">
        <v>0</v>
      </c>
      <c r="F92" s="41">
        <v>3</v>
      </c>
      <c r="G92" s="41">
        <v>0</v>
      </c>
      <c r="H92" s="41">
        <v>0</v>
      </c>
      <c r="I92" s="41" t="s">
        <v>486</v>
      </c>
      <c r="J92" s="41"/>
      <c r="K92" s="41"/>
      <c r="L92" s="41">
        <v>4.5019528133872626</v>
      </c>
      <c r="M92" s="41">
        <v>2.2346339551739848E-4</v>
      </c>
      <c r="N92" s="41">
        <v>2.2185053693927857E-4</v>
      </c>
      <c r="O92" s="41">
        <v>0</v>
      </c>
      <c r="P92" s="41">
        <v>0</v>
      </c>
      <c r="Q92" s="41">
        <v>0</v>
      </c>
      <c r="R92" s="41">
        <v>0.5982400755065167</v>
      </c>
      <c r="S92" s="41">
        <v>0.14811876671718455</v>
      </c>
      <c r="T92" s="41">
        <v>1.235717614479781</v>
      </c>
      <c r="U92" s="41">
        <v>1.2275731248792003</v>
      </c>
      <c r="V92" s="41" t="s">
        <v>225</v>
      </c>
      <c r="W92" s="41" t="s">
        <v>225</v>
      </c>
      <c r="X92" s="41" t="s">
        <v>225</v>
      </c>
      <c r="Y92" s="41" t="s">
        <v>225</v>
      </c>
      <c r="Z92" s="41">
        <v>0</v>
      </c>
      <c r="AA92" s="41">
        <v>0</v>
      </c>
      <c r="AB92" s="41">
        <v>0</v>
      </c>
      <c r="AC92" s="41">
        <v>0</v>
      </c>
      <c r="AD92" s="41">
        <v>0</v>
      </c>
      <c r="AE92" s="41">
        <v>0</v>
      </c>
      <c r="AF92" s="41">
        <v>0</v>
      </c>
      <c r="AG92" s="41">
        <v>0</v>
      </c>
      <c r="AH92" s="41">
        <v>0.5982400755065167</v>
      </c>
      <c r="AI92" s="41">
        <v>0.14811876671718455</v>
      </c>
      <c r="AJ92" s="41">
        <v>1.235717614479781</v>
      </c>
      <c r="AK92" s="41">
        <v>1.2275731248792003</v>
      </c>
      <c r="AL92" s="41">
        <v>3.2096495815826827</v>
      </c>
      <c r="AM92" s="41">
        <v>2.292404465673874</v>
      </c>
      <c r="AN92" s="41">
        <v>7.8960452252136867E-2</v>
      </c>
      <c r="AO92" s="41">
        <v>0.2371364917926011</v>
      </c>
      <c r="AP92" s="41">
        <v>0</v>
      </c>
      <c r="AQ92" s="41">
        <v>2.6085014097186123</v>
      </c>
      <c r="AR92" s="41">
        <v>0.5982400755065167</v>
      </c>
      <c r="AS92" s="74">
        <v>4.3602919906528355</v>
      </c>
      <c r="AT92" s="41">
        <v>2.292404465673874</v>
      </c>
      <c r="AU92" s="41">
        <v>9.3465657101144226E-2</v>
      </c>
      <c r="AV92" s="41">
        <v>0.23858701227750184</v>
      </c>
      <c r="AW92" s="41">
        <v>0</v>
      </c>
      <c r="AX92" s="41">
        <v>2.6244571350525203</v>
      </c>
      <c r="AY92" s="41">
        <v>0.14811876671718455</v>
      </c>
      <c r="AZ92" s="74">
        <v>17.718599696847424</v>
      </c>
      <c r="BA92" s="41">
        <v>2.292404465673874</v>
      </c>
      <c r="BB92" s="41">
        <v>0.17242610935328109</v>
      </c>
      <c r="BC92" s="41">
        <v>0.24648305750271551</v>
      </c>
      <c r="BD92" s="41">
        <v>0</v>
      </c>
      <c r="BE92" s="41">
        <v>2.7113136325298708</v>
      </c>
      <c r="BF92" s="41">
        <v>0.7463588422237013</v>
      </c>
      <c r="BG92" s="41">
        <v>5.3519708572797038</v>
      </c>
      <c r="BH92" s="74">
        <v>3.6327212583852879</v>
      </c>
      <c r="BI92" s="41">
        <v>9.7778794441384509</v>
      </c>
      <c r="BJ92" s="41">
        <v>2.4209134487502597</v>
      </c>
      <c r="BK92" s="41">
        <v>20.197071971735593</v>
      </c>
      <c r="BL92" s="41">
        <v>20.063955116631742</v>
      </c>
      <c r="BM92" s="41">
        <v>52.459819981256047</v>
      </c>
      <c r="BN92" s="41">
        <v>2.292404465673874</v>
      </c>
      <c r="BO92" s="41">
        <v>0</v>
      </c>
      <c r="BP92" s="41">
        <v>0.17242610935328109</v>
      </c>
      <c r="BQ92" s="41">
        <v>0</v>
      </c>
      <c r="BR92" s="41">
        <v>0</v>
      </c>
      <c r="BS92" s="41">
        <v>0</v>
      </c>
      <c r="BT92" s="41">
        <v>0</v>
      </c>
      <c r="BU92" s="41">
        <v>0</v>
      </c>
      <c r="BV92" s="41">
        <v>0</v>
      </c>
      <c r="BW92" s="41">
        <v>0.24648305750271551</v>
      </c>
      <c r="BX92" s="41">
        <v>3.2096495815826827</v>
      </c>
      <c r="BY92" s="41"/>
      <c r="BZ92" s="41">
        <v>0</v>
      </c>
      <c r="CA92" s="41">
        <v>0</v>
      </c>
      <c r="CB92" s="41">
        <v>2.7113136325298708</v>
      </c>
      <c r="CC92" s="41">
        <v>3.2096495815826827</v>
      </c>
      <c r="CD92" s="82">
        <v>0.84473820696429991</v>
      </c>
      <c r="CE92" s="41">
        <v>45.612997945647038</v>
      </c>
      <c r="CF92" s="41">
        <v>4.2769635743777193E-2</v>
      </c>
      <c r="CG92" s="41">
        <v>0</v>
      </c>
      <c r="CH92" s="41">
        <v>4.2769635743777193E-2</v>
      </c>
      <c r="CI92" s="41">
        <v>2.1384275863589497E-3</v>
      </c>
      <c r="CJ92" s="41">
        <v>0</v>
      </c>
      <c r="CK92" s="41">
        <v>2.1384275863589497E-3</v>
      </c>
      <c r="CL92" s="41"/>
      <c r="CM92" s="41">
        <v>0</v>
      </c>
      <c r="CN92" s="41"/>
      <c r="CO92" s="41">
        <v>0</v>
      </c>
      <c r="CP92" s="41">
        <v>0</v>
      </c>
      <c r="CQ92" s="41">
        <v>0</v>
      </c>
      <c r="CR92" s="41">
        <v>0</v>
      </c>
      <c r="CS92" s="41">
        <v>0</v>
      </c>
      <c r="CT92" s="41">
        <v>0</v>
      </c>
      <c r="CU92" s="41">
        <v>1.235717614479781</v>
      </c>
      <c r="CV92" s="41">
        <v>9999</v>
      </c>
      <c r="CW92" s="82">
        <v>0</v>
      </c>
    </row>
    <row r="93" spans="1:101" s="21" customFormat="1">
      <c r="A93" s="21" t="s">
        <v>488</v>
      </c>
      <c r="B93" s="21" t="s">
        <v>526</v>
      </c>
      <c r="C93" s="41">
        <v>20</v>
      </c>
      <c r="D93" s="41">
        <v>3.8216560509554141</v>
      </c>
      <c r="E93" s="41">
        <v>0</v>
      </c>
      <c r="F93" s="41">
        <v>2</v>
      </c>
      <c r="G93" s="41">
        <v>0</v>
      </c>
      <c r="H93" s="41">
        <v>0</v>
      </c>
      <c r="I93" s="41" t="s">
        <v>486</v>
      </c>
      <c r="J93" s="41"/>
      <c r="K93" s="41"/>
      <c r="L93" s="41">
        <v>4.0964083834279004</v>
      </c>
      <c r="M93" s="41">
        <v>2.033333899157402E-4</v>
      </c>
      <c r="N93" s="41">
        <v>2.0186582069088132E-4</v>
      </c>
      <c r="O93" s="41">
        <v>0</v>
      </c>
      <c r="P93" s="41">
        <v>0</v>
      </c>
      <c r="Q93" s="41">
        <v>0</v>
      </c>
      <c r="R93" s="41">
        <v>0.39882671700434447</v>
      </c>
      <c r="S93" s="41">
        <v>9.874584447812304E-2</v>
      </c>
      <c r="T93" s="41">
        <v>0.82381174298652071</v>
      </c>
      <c r="U93" s="41">
        <v>0.81838208325280026</v>
      </c>
      <c r="V93" s="41" t="s">
        <v>225</v>
      </c>
      <c r="W93" s="41" t="s">
        <v>225</v>
      </c>
      <c r="X93" s="41" t="s">
        <v>225</v>
      </c>
      <c r="Y93" s="41" t="s">
        <v>225</v>
      </c>
      <c r="Z93" s="41">
        <v>0</v>
      </c>
      <c r="AA93" s="41">
        <v>0</v>
      </c>
      <c r="AB93" s="41">
        <v>0</v>
      </c>
      <c r="AC93" s="41">
        <v>0</v>
      </c>
      <c r="AD93" s="41">
        <v>0</v>
      </c>
      <c r="AE93" s="41">
        <v>0</v>
      </c>
      <c r="AF93" s="41">
        <v>0</v>
      </c>
      <c r="AG93" s="41">
        <v>0</v>
      </c>
      <c r="AH93" s="41">
        <v>0.39882671700434447</v>
      </c>
      <c r="AI93" s="41">
        <v>9.874584447812304E-2</v>
      </c>
      <c r="AJ93" s="41">
        <v>0.82381174298652071</v>
      </c>
      <c r="AK93" s="41">
        <v>0.81838208325280026</v>
      </c>
      <c r="AL93" s="41">
        <v>2.1397663877217887</v>
      </c>
      <c r="AM93" s="41">
        <v>2.0859003327332819</v>
      </c>
      <c r="AN93" s="41">
        <v>7.1847545270370211E-2</v>
      </c>
      <c r="AO93" s="41">
        <v>0.21577478780036521</v>
      </c>
      <c r="AP93" s="41">
        <v>0</v>
      </c>
      <c r="AQ93" s="41">
        <v>2.3735226658040172</v>
      </c>
      <c r="AR93" s="41">
        <v>0.39882671700434447</v>
      </c>
      <c r="AS93" s="74">
        <v>5.9512629535753048</v>
      </c>
      <c r="AT93" s="41">
        <v>2.0859003327332819</v>
      </c>
      <c r="AU93" s="41">
        <v>8.5046093813598012E-2</v>
      </c>
      <c r="AV93" s="41">
        <v>0.217094642654688</v>
      </c>
      <c r="AW93" s="41">
        <v>0</v>
      </c>
      <c r="AX93" s="41">
        <v>2.3880410692015679</v>
      </c>
      <c r="AY93" s="41">
        <v>9.874584447812304E-2</v>
      </c>
      <c r="AZ93" s="74">
        <v>24.183712052112067</v>
      </c>
      <c r="BA93" s="41">
        <v>2.0859003327332819</v>
      </c>
      <c r="BB93" s="41">
        <v>0.15689363908396822</v>
      </c>
      <c r="BC93" s="41">
        <v>0.22427939718172502</v>
      </c>
      <c r="BD93" s="41">
        <v>0</v>
      </c>
      <c r="BE93" s="41">
        <v>2.467073368998975</v>
      </c>
      <c r="BF93" s="41">
        <v>0.49757256148246753</v>
      </c>
      <c r="BG93" s="41">
        <v>2.090826890580789</v>
      </c>
      <c r="BH93" s="74">
        <v>4.9582182780508983</v>
      </c>
      <c r="BI93" s="41">
        <v>7.1639263394054371</v>
      </c>
      <c r="BJ93" s="41">
        <v>1.7737225867843573</v>
      </c>
      <c r="BK93" s="41">
        <v>14.797721397958277</v>
      </c>
      <c r="BL93" s="41">
        <v>14.70019111545219</v>
      </c>
      <c r="BM93" s="41">
        <v>38.435561439600271</v>
      </c>
      <c r="BN93" s="41">
        <v>2.0859003327332819</v>
      </c>
      <c r="BO93" s="41">
        <v>0</v>
      </c>
      <c r="BP93" s="41">
        <v>0.15689363908396822</v>
      </c>
      <c r="BQ93" s="41">
        <v>0</v>
      </c>
      <c r="BR93" s="41">
        <v>0</v>
      </c>
      <c r="BS93" s="41">
        <v>0</v>
      </c>
      <c r="BT93" s="41">
        <v>0</v>
      </c>
      <c r="BU93" s="41">
        <v>0</v>
      </c>
      <c r="BV93" s="41">
        <v>0</v>
      </c>
      <c r="BW93" s="41">
        <v>0.22427939718172502</v>
      </c>
      <c r="BX93" s="41">
        <v>2.1397663877217887</v>
      </c>
      <c r="BY93" s="41"/>
      <c r="BZ93" s="41">
        <v>0</v>
      </c>
      <c r="CA93" s="41">
        <v>0</v>
      </c>
      <c r="CB93" s="41">
        <v>2.467073368998975</v>
      </c>
      <c r="CC93" s="41">
        <v>2.1397663877217887</v>
      </c>
      <c r="CD93" s="74">
        <v>1.1529638857565523</v>
      </c>
      <c r="CE93" s="41">
        <v>31.588739403991262</v>
      </c>
      <c r="CF93" s="41">
        <v>3.8916866008896517E-2</v>
      </c>
      <c r="CG93" s="41">
        <v>0</v>
      </c>
      <c r="CH93" s="41">
        <v>3.8916866008896517E-2</v>
      </c>
      <c r="CI93" s="41">
        <v>1.9457939821282532E-3</v>
      </c>
      <c r="CJ93" s="41">
        <v>0</v>
      </c>
      <c r="CK93" s="41">
        <v>1.9457939821282532E-3</v>
      </c>
      <c r="CL93" s="41"/>
      <c r="CM93" s="41">
        <v>0</v>
      </c>
      <c r="CN93" s="41"/>
      <c r="CO93" s="41">
        <v>0</v>
      </c>
      <c r="CP93" s="41">
        <v>0</v>
      </c>
      <c r="CQ93" s="41">
        <v>0</v>
      </c>
      <c r="CR93" s="41">
        <v>0</v>
      </c>
      <c r="CS93" s="41">
        <v>0</v>
      </c>
      <c r="CT93" s="41">
        <v>0</v>
      </c>
      <c r="CU93" s="41">
        <v>0.82381174298652071</v>
      </c>
      <c r="CV93" s="41">
        <v>9999</v>
      </c>
      <c r="CW93" s="82">
        <v>0</v>
      </c>
    </row>
    <row r="94" spans="1:101" s="21" customFormat="1">
      <c r="A94" s="21" t="s">
        <v>489</v>
      </c>
      <c r="B94" s="21" t="s">
        <v>527</v>
      </c>
      <c r="C94" s="41">
        <v>20</v>
      </c>
      <c r="D94" s="41">
        <v>3.8216560509554141</v>
      </c>
      <c r="E94" s="41">
        <v>0</v>
      </c>
      <c r="F94" s="41">
        <v>2</v>
      </c>
      <c r="G94" s="41">
        <v>0</v>
      </c>
      <c r="H94" s="41">
        <v>0</v>
      </c>
      <c r="I94" s="41" t="s">
        <v>486</v>
      </c>
      <c r="J94" s="41"/>
      <c r="K94" s="41"/>
      <c r="L94" s="41">
        <v>4.0964083834279004</v>
      </c>
      <c r="M94" s="41">
        <v>2.033333899157402E-4</v>
      </c>
      <c r="N94" s="41">
        <v>2.0186582069088132E-4</v>
      </c>
      <c r="O94" s="41">
        <v>0</v>
      </c>
      <c r="P94" s="41">
        <v>0</v>
      </c>
      <c r="Q94" s="41">
        <v>0</v>
      </c>
      <c r="R94" s="41">
        <v>0.39882671700434447</v>
      </c>
      <c r="S94" s="41">
        <v>9.874584447812304E-2</v>
      </c>
      <c r="T94" s="41">
        <v>0.82381174298652071</v>
      </c>
      <c r="U94" s="41">
        <v>0.81838208325280026</v>
      </c>
      <c r="V94" s="41" t="s">
        <v>225</v>
      </c>
      <c r="W94" s="41" t="s">
        <v>225</v>
      </c>
      <c r="X94" s="41" t="s">
        <v>225</v>
      </c>
      <c r="Y94" s="41" t="s">
        <v>225</v>
      </c>
      <c r="Z94" s="41">
        <v>0</v>
      </c>
      <c r="AA94" s="41">
        <v>0</v>
      </c>
      <c r="AB94" s="41">
        <v>0</v>
      </c>
      <c r="AC94" s="41">
        <v>0</v>
      </c>
      <c r="AD94" s="41">
        <v>0</v>
      </c>
      <c r="AE94" s="41">
        <v>0</v>
      </c>
      <c r="AF94" s="41">
        <v>0</v>
      </c>
      <c r="AG94" s="41">
        <v>0</v>
      </c>
      <c r="AH94" s="41">
        <v>0.39882671700434447</v>
      </c>
      <c r="AI94" s="41">
        <v>9.874584447812304E-2</v>
      </c>
      <c r="AJ94" s="41">
        <v>0.82381174298652071</v>
      </c>
      <c r="AK94" s="41">
        <v>0.81838208325280026</v>
      </c>
      <c r="AL94" s="41">
        <v>2.1397663877217887</v>
      </c>
      <c r="AM94" s="41">
        <v>2.0859003327332819</v>
      </c>
      <c r="AN94" s="41">
        <v>7.1847545270370211E-2</v>
      </c>
      <c r="AO94" s="41">
        <v>0.21577478780036521</v>
      </c>
      <c r="AP94" s="41">
        <v>0</v>
      </c>
      <c r="AQ94" s="41">
        <v>2.3735226658040172</v>
      </c>
      <c r="AR94" s="41">
        <v>0.39882671700434447</v>
      </c>
      <c r="AS94" s="74">
        <v>5.9512629535753048</v>
      </c>
      <c r="AT94" s="41">
        <v>2.0859003327332819</v>
      </c>
      <c r="AU94" s="41">
        <v>8.5046093813598012E-2</v>
      </c>
      <c r="AV94" s="41">
        <v>0.217094642654688</v>
      </c>
      <c r="AW94" s="41">
        <v>0</v>
      </c>
      <c r="AX94" s="41">
        <v>2.3880410692015679</v>
      </c>
      <c r="AY94" s="41">
        <v>9.874584447812304E-2</v>
      </c>
      <c r="AZ94" s="74">
        <v>24.183712052112067</v>
      </c>
      <c r="BA94" s="41">
        <v>2.0859003327332819</v>
      </c>
      <c r="BB94" s="41">
        <v>0.15689363908396822</v>
      </c>
      <c r="BC94" s="41">
        <v>0.22427939718172502</v>
      </c>
      <c r="BD94" s="41">
        <v>0</v>
      </c>
      <c r="BE94" s="41">
        <v>2.467073368998975</v>
      </c>
      <c r="BF94" s="41">
        <v>0.49757256148246753</v>
      </c>
      <c r="BG94" s="41">
        <v>2.090826890580789</v>
      </c>
      <c r="BH94" s="74">
        <v>4.9582182780508983</v>
      </c>
      <c r="BI94" s="41">
        <v>7.1639263394054371</v>
      </c>
      <c r="BJ94" s="41">
        <v>1.7737225867843573</v>
      </c>
      <c r="BK94" s="41">
        <v>14.797721397958277</v>
      </c>
      <c r="BL94" s="41">
        <v>14.70019111545219</v>
      </c>
      <c r="BM94" s="41">
        <v>38.435561439600271</v>
      </c>
      <c r="BN94" s="41">
        <v>2.0859003327332819</v>
      </c>
      <c r="BO94" s="41">
        <v>0</v>
      </c>
      <c r="BP94" s="41">
        <v>0.15689363908396822</v>
      </c>
      <c r="BQ94" s="41">
        <v>0</v>
      </c>
      <c r="BR94" s="41">
        <v>0</v>
      </c>
      <c r="BS94" s="41">
        <v>0</v>
      </c>
      <c r="BT94" s="41">
        <v>0</v>
      </c>
      <c r="BU94" s="41">
        <v>0</v>
      </c>
      <c r="BV94" s="41">
        <v>0</v>
      </c>
      <c r="BW94" s="41">
        <v>0.22427939718172502</v>
      </c>
      <c r="BX94" s="41">
        <v>2.1397663877217887</v>
      </c>
      <c r="BY94" s="41"/>
      <c r="BZ94" s="41">
        <v>0</v>
      </c>
      <c r="CA94" s="41">
        <v>0</v>
      </c>
      <c r="CB94" s="41">
        <v>2.467073368998975</v>
      </c>
      <c r="CC94" s="41">
        <v>2.1397663877217887</v>
      </c>
      <c r="CD94" s="74">
        <v>1.1529638857565523</v>
      </c>
      <c r="CE94" s="41">
        <v>31.588739403991262</v>
      </c>
      <c r="CF94" s="41">
        <v>3.8916866008896517E-2</v>
      </c>
      <c r="CG94" s="41">
        <v>0</v>
      </c>
      <c r="CH94" s="41">
        <v>3.8916866008896517E-2</v>
      </c>
      <c r="CI94" s="41">
        <v>1.9457939821282532E-3</v>
      </c>
      <c r="CJ94" s="41">
        <v>0</v>
      </c>
      <c r="CK94" s="41">
        <v>1.9457939821282532E-3</v>
      </c>
      <c r="CL94" s="41"/>
      <c r="CM94" s="41">
        <v>0</v>
      </c>
      <c r="CN94" s="41"/>
      <c r="CO94" s="41">
        <v>0</v>
      </c>
      <c r="CP94" s="41">
        <v>0</v>
      </c>
      <c r="CQ94" s="41">
        <v>0</v>
      </c>
      <c r="CR94" s="41">
        <v>0</v>
      </c>
      <c r="CS94" s="41">
        <v>0</v>
      </c>
      <c r="CT94" s="41">
        <v>0</v>
      </c>
      <c r="CU94" s="41">
        <v>0.82381174298652071</v>
      </c>
      <c r="CV94" s="41">
        <v>9999</v>
      </c>
      <c r="CW94" s="82">
        <v>0</v>
      </c>
    </row>
    <row r="95" spans="1:101" s="21" customFormat="1">
      <c r="A95" s="21" t="s">
        <v>490</v>
      </c>
      <c r="B95" s="21" t="s">
        <v>528</v>
      </c>
      <c r="C95" s="41">
        <v>20</v>
      </c>
      <c r="D95" s="41">
        <v>3.8216560509554141</v>
      </c>
      <c r="E95" s="41">
        <v>0</v>
      </c>
      <c r="F95" s="41">
        <v>2</v>
      </c>
      <c r="G95" s="41">
        <v>0</v>
      </c>
      <c r="H95" s="41">
        <v>0</v>
      </c>
      <c r="I95" s="41" t="s">
        <v>486</v>
      </c>
      <c r="J95" s="41"/>
      <c r="K95" s="41"/>
      <c r="L95" s="41">
        <v>4.0964083834279004</v>
      </c>
      <c r="M95" s="41">
        <v>2.033333899157402E-4</v>
      </c>
      <c r="N95" s="41">
        <v>2.0186582069088132E-4</v>
      </c>
      <c r="O95" s="41">
        <v>0</v>
      </c>
      <c r="P95" s="41">
        <v>0</v>
      </c>
      <c r="Q95" s="41">
        <v>0</v>
      </c>
      <c r="R95" s="41">
        <v>0.39882671700434447</v>
      </c>
      <c r="S95" s="41">
        <v>9.874584447812304E-2</v>
      </c>
      <c r="T95" s="41">
        <v>0.82381174298652071</v>
      </c>
      <c r="U95" s="41">
        <v>0.81838208325280026</v>
      </c>
      <c r="V95" s="41" t="s">
        <v>225</v>
      </c>
      <c r="W95" s="41" t="s">
        <v>225</v>
      </c>
      <c r="X95" s="41" t="s">
        <v>225</v>
      </c>
      <c r="Y95" s="41" t="s">
        <v>225</v>
      </c>
      <c r="Z95" s="41">
        <v>0</v>
      </c>
      <c r="AA95" s="41">
        <v>0</v>
      </c>
      <c r="AB95" s="41">
        <v>0</v>
      </c>
      <c r="AC95" s="41">
        <v>0</v>
      </c>
      <c r="AD95" s="41">
        <v>0</v>
      </c>
      <c r="AE95" s="41">
        <v>0</v>
      </c>
      <c r="AF95" s="41">
        <v>0</v>
      </c>
      <c r="AG95" s="41">
        <v>0</v>
      </c>
      <c r="AH95" s="41">
        <v>0.39882671700434447</v>
      </c>
      <c r="AI95" s="41">
        <v>9.874584447812304E-2</v>
      </c>
      <c r="AJ95" s="41">
        <v>0.82381174298652071</v>
      </c>
      <c r="AK95" s="41">
        <v>0.81838208325280026</v>
      </c>
      <c r="AL95" s="41">
        <v>2.1397663877217887</v>
      </c>
      <c r="AM95" s="41">
        <v>2.0859003327332819</v>
      </c>
      <c r="AN95" s="41">
        <v>7.1847545270370211E-2</v>
      </c>
      <c r="AO95" s="41">
        <v>0.21577478780036521</v>
      </c>
      <c r="AP95" s="41">
        <v>0</v>
      </c>
      <c r="AQ95" s="41">
        <v>2.3735226658040172</v>
      </c>
      <c r="AR95" s="41">
        <v>0.39882671700434447</v>
      </c>
      <c r="AS95" s="74">
        <v>5.9512629535753048</v>
      </c>
      <c r="AT95" s="41">
        <v>2.0859003327332819</v>
      </c>
      <c r="AU95" s="41">
        <v>8.5046093813598012E-2</v>
      </c>
      <c r="AV95" s="41">
        <v>0.217094642654688</v>
      </c>
      <c r="AW95" s="41">
        <v>0</v>
      </c>
      <c r="AX95" s="41">
        <v>2.3880410692015679</v>
      </c>
      <c r="AY95" s="41">
        <v>9.874584447812304E-2</v>
      </c>
      <c r="AZ95" s="74">
        <v>24.183712052112067</v>
      </c>
      <c r="BA95" s="41">
        <v>2.0859003327332819</v>
      </c>
      <c r="BB95" s="41">
        <v>0.15689363908396822</v>
      </c>
      <c r="BC95" s="41">
        <v>0.22427939718172502</v>
      </c>
      <c r="BD95" s="41">
        <v>0</v>
      </c>
      <c r="BE95" s="41">
        <v>2.467073368998975</v>
      </c>
      <c r="BF95" s="41">
        <v>0.49757256148246753</v>
      </c>
      <c r="BG95" s="41">
        <v>2.090826890580789</v>
      </c>
      <c r="BH95" s="74">
        <v>4.9582182780508983</v>
      </c>
      <c r="BI95" s="41">
        <v>7.1639263394054371</v>
      </c>
      <c r="BJ95" s="41">
        <v>1.7737225867843573</v>
      </c>
      <c r="BK95" s="41">
        <v>14.797721397958277</v>
      </c>
      <c r="BL95" s="41">
        <v>14.70019111545219</v>
      </c>
      <c r="BM95" s="41">
        <v>38.435561439600271</v>
      </c>
      <c r="BN95" s="41">
        <v>2.0859003327332819</v>
      </c>
      <c r="BO95" s="41">
        <v>0</v>
      </c>
      <c r="BP95" s="41">
        <v>0.15689363908396822</v>
      </c>
      <c r="BQ95" s="41">
        <v>0</v>
      </c>
      <c r="BR95" s="41">
        <v>0</v>
      </c>
      <c r="BS95" s="41">
        <v>0</v>
      </c>
      <c r="BT95" s="41">
        <v>0</v>
      </c>
      <c r="BU95" s="41">
        <v>0</v>
      </c>
      <c r="BV95" s="41">
        <v>0</v>
      </c>
      <c r="BW95" s="41">
        <v>0.22427939718172502</v>
      </c>
      <c r="BX95" s="41">
        <v>2.1397663877217887</v>
      </c>
      <c r="BY95" s="41"/>
      <c r="BZ95" s="41">
        <v>0</v>
      </c>
      <c r="CA95" s="41">
        <v>0</v>
      </c>
      <c r="CB95" s="41">
        <v>2.467073368998975</v>
      </c>
      <c r="CC95" s="41">
        <v>2.1397663877217887</v>
      </c>
      <c r="CD95" s="74">
        <v>1.1529638857565523</v>
      </c>
      <c r="CE95" s="41">
        <v>31.588739403991262</v>
      </c>
      <c r="CF95" s="41">
        <v>3.8916866008896517E-2</v>
      </c>
      <c r="CG95" s="41">
        <v>0</v>
      </c>
      <c r="CH95" s="41">
        <v>3.8916866008896517E-2</v>
      </c>
      <c r="CI95" s="41">
        <v>1.9457939821282532E-3</v>
      </c>
      <c r="CJ95" s="41">
        <v>0</v>
      </c>
      <c r="CK95" s="41">
        <v>1.9457939821282532E-3</v>
      </c>
      <c r="CL95" s="41"/>
      <c r="CM95" s="41">
        <v>0</v>
      </c>
      <c r="CN95" s="41"/>
      <c r="CO95" s="41">
        <v>0</v>
      </c>
      <c r="CP95" s="41">
        <v>0</v>
      </c>
      <c r="CQ95" s="41">
        <v>0</v>
      </c>
      <c r="CR95" s="41">
        <v>0</v>
      </c>
      <c r="CS95" s="41">
        <v>0</v>
      </c>
      <c r="CT95" s="41">
        <v>0</v>
      </c>
      <c r="CU95" s="41">
        <v>0.82381174298652071</v>
      </c>
      <c r="CV95" s="41">
        <v>9999</v>
      </c>
      <c r="CW95" s="82">
        <v>0</v>
      </c>
    </row>
    <row r="96" spans="1:101" s="21" customFormat="1">
      <c r="A96" s="21" t="s">
        <v>491</v>
      </c>
      <c r="B96" s="21" t="s">
        <v>529</v>
      </c>
      <c r="C96" s="41">
        <v>20</v>
      </c>
      <c r="D96" s="41">
        <v>3.8216560509554141</v>
      </c>
      <c r="E96" s="41">
        <v>0</v>
      </c>
      <c r="F96" s="41">
        <v>2</v>
      </c>
      <c r="G96" s="41">
        <v>0</v>
      </c>
      <c r="H96" s="41">
        <v>0</v>
      </c>
      <c r="I96" s="41" t="s">
        <v>486</v>
      </c>
      <c r="J96" s="41"/>
      <c r="K96" s="41"/>
      <c r="L96" s="41">
        <v>4.0964083834279004</v>
      </c>
      <c r="M96" s="41">
        <v>2.033333899157402E-4</v>
      </c>
      <c r="N96" s="41">
        <v>2.0186582069088132E-4</v>
      </c>
      <c r="O96" s="41">
        <v>0</v>
      </c>
      <c r="P96" s="41">
        <v>0</v>
      </c>
      <c r="Q96" s="41">
        <v>0</v>
      </c>
      <c r="R96" s="41">
        <v>0.39882671700434447</v>
      </c>
      <c r="S96" s="41">
        <v>9.874584447812304E-2</v>
      </c>
      <c r="T96" s="41">
        <v>0.82381174298652071</v>
      </c>
      <c r="U96" s="41">
        <v>0.81838208325280026</v>
      </c>
      <c r="V96" s="41" t="s">
        <v>225</v>
      </c>
      <c r="W96" s="41" t="s">
        <v>225</v>
      </c>
      <c r="X96" s="41" t="s">
        <v>225</v>
      </c>
      <c r="Y96" s="41" t="s">
        <v>225</v>
      </c>
      <c r="Z96" s="41">
        <v>0</v>
      </c>
      <c r="AA96" s="41">
        <v>0</v>
      </c>
      <c r="AB96" s="41">
        <v>0</v>
      </c>
      <c r="AC96" s="41">
        <v>0</v>
      </c>
      <c r="AD96" s="41">
        <v>0</v>
      </c>
      <c r="AE96" s="41">
        <v>0</v>
      </c>
      <c r="AF96" s="41">
        <v>0</v>
      </c>
      <c r="AG96" s="41">
        <v>0</v>
      </c>
      <c r="AH96" s="41">
        <v>0.39882671700434447</v>
      </c>
      <c r="AI96" s="41">
        <v>9.874584447812304E-2</v>
      </c>
      <c r="AJ96" s="41">
        <v>0.82381174298652071</v>
      </c>
      <c r="AK96" s="41">
        <v>0.81838208325280026</v>
      </c>
      <c r="AL96" s="41">
        <v>2.1397663877217887</v>
      </c>
      <c r="AM96" s="41">
        <v>2.0859003327332819</v>
      </c>
      <c r="AN96" s="41">
        <v>7.1847545270370211E-2</v>
      </c>
      <c r="AO96" s="41">
        <v>0.21577478780036521</v>
      </c>
      <c r="AP96" s="41">
        <v>0</v>
      </c>
      <c r="AQ96" s="41">
        <v>2.3735226658040172</v>
      </c>
      <c r="AR96" s="41">
        <v>0.39882671700434447</v>
      </c>
      <c r="AS96" s="74">
        <v>5.9512629535753048</v>
      </c>
      <c r="AT96" s="41">
        <v>2.0859003327332819</v>
      </c>
      <c r="AU96" s="41">
        <v>8.5046093813598012E-2</v>
      </c>
      <c r="AV96" s="41">
        <v>0.217094642654688</v>
      </c>
      <c r="AW96" s="41">
        <v>0</v>
      </c>
      <c r="AX96" s="41">
        <v>2.3880410692015679</v>
      </c>
      <c r="AY96" s="41">
        <v>9.874584447812304E-2</v>
      </c>
      <c r="AZ96" s="74">
        <v>24.183712052112067</v>
      </c>
      <c r="BA96" s="41">
        <v>2.0859003327332819</v>
      </c>
      <c r="BB96" s="41">
        <v>0.15689363908396822</v>
      </c>
      <c r="BC96" s="41">
        <v>0.22427939718172502</v>
      </c>
      <c r="BD96" s="41">
        <v>0</v>
      </c>
      <c r="BE96" s="41">
        <v>2.467073368998975</v>
      </c>
      <c r="BF96" s="41">
        <v>0.49757256148246753</v>
      </c>
      <c r="BG96" s="41">
        <v>2.090826890580789</v>
      </c>
      <c r="BH96" s="74">
        <v>4.9582182780508983</v>
      </c>
      <c r="BI96" s="41">
        <v>7.1639263394054371</v>
      </c>
      <c r="BJ96" s="41">
        <v>1.7737225867843573</v>
      </c>
      <c r="BK96" s="41">
        <v>14.797721397958277</v>
      </c>
      <c r="BL96" s="41">
        <v>14.70019111545219</v>
      </c>
      <c r="BM96" s="41">
        <v>38.435561439600271</v>
      </c>
      <c r="BN96" s="41">
        <v>2.0859003327332819</v>
      </c>
      <c r="BO96" s="41">
        <v>0</v>
      </c>
      <c r="BP96" s="41">
        <v>0.15689363908396822</v>
      </c>
      <c r="BQ96" s="41">
        <v>0</v>
      </c>
      <c r="BR96" s="41">
        <v>0</v>
      </c>
      <c r="BS96" s="41">
        <v>0</v>
      </c>
      <c r="BT96" s="41">
        <v>0</v>
      </c>
      <c r="BU96" s="41">
        <v>0</v>
      </c>
      <c r="BV96" s="41">
        <v>0</v>
      </c>
      <c r="BW96" s="41">
        <v>0.22427939718172502</v>
      </c>
      <c r="BX96" s="41">
        <v>2.1397663877217887</v>
      </c>
      <c r="BY96" s="41"/>
      <c r="BZ96" s="41">
        <v>0</v>
      </c>
      <c r="CA96" s="41">
        <v>0</v>
      </c>
      <c r="CB96" s="41">
        <v>2.467073368998975</v>
      </c>
      <c r="CC96" s="41">
        <v>2.1397663877217887</v>
      </c>
      <c r="CD96" s="74">
        <v>1.1529638857565523</v>
      </c>
      <c r="CE96" s="41">
        <v>31.588739403991262</v>
      </c>
      <c r="CF96" s="41">
        <v>3.8916866008896517E-2</v>
      </c>
      <c r="CG96" s="41">
        <v>0</v>
      </c>
      <c r="CH96" s="41">
        <v>3.8916866008896517E-2</v>
      </c>
      <c r="CI96" s="41">
        <v>1.9457939821282532E-3</v>
      </c>
      <c r="CJ96" s="41">
        <v>0</v>
      </c>
      <c r="CK96" s="41">
        <v>1.9457939821282532E-3</v>
      </c>
      <c r="CL96" s="41"/>
      <c r="CM96" s="41">
        <v>0</v>
      </c>
      <c r="CN96" s="41"/>
      <c r="CO96" s="41">
        <v>0</v>
      </c>
      <c r="CP96" s="41">
        <v>0</v>
      </c>
      <c r="CQ96" s="41">
        <v>0</v>
      </c>
      <c r="CR96" s="41">
        <v>0</v>
      </c>
      <c r="CS96" s="41">
        <v>0</v>
      </c>
      <c r="CT96" s="41">
        <v>0</v>
      </c>
      <c r="CU96" s="41">
        <v>0.82381174298652071</v>
      </c>
      <c r="CV96" s="41">
        <v>9999</v>
      </c>
      <c r="CW96" s="82">
        <v>0</v>
      </c>
    </row>
    <row r="97" spans="1:101" s="21" customFormat="1">
      <c r="A97" s="21" t="s">
        <v>504</v>
      </c>
      <c r="B97" s="21" t="s">
        <v>530</v>
      </c>
      <c r="C97" s="41">
        <v>20</v>
      </c>
      <c r="D97" s="41">
        <v>3.8216560509554141</v>
      </c>
      <c r="E97" s="41">
        <v>0</v>
      </c>
      <c r="F97" s="41">
        <v>2</v>
      </c>
      <c r="G97" s="41">
        <v>0</v>
      </c>
      <c r="H97" s="41">
        <v>0</v>
      </c>
      <c r="I97" s="41" t="s">
        <v>486</v>
      </c>
      <c r="J97" s="41"/>
      <c r="K97" s="41"/>
      <c r="L97" s="41">
        <v>4.0964083834279004</v>
      </c>
      <c r="M97" s="41">
        <v>2.033333899157402E-4</v>
      </c>
      <c r="N97" s="41">
        <v>2.0186582069088132E-4</v>
      </c>
      <c r="O97" s="41">
        <v>0</v>
      </c>
      <c r="P97" s="41">
        <v>0</v>
      </c>
      <c r="Q97" s="41">
        <v>0</v>
      </c>
      <c r="R97" s="41">
        <v>0.39882671700434447</v>
      </c>
      <c r="S97" s="41">
        <v>9.874584447812304E-2</v>
      </c>
      <c r="T97" s="41">
        <v>0.82381174298652071</v>
      </c>
      <c r="U97" s="41">
        <v>0.81838208325280026</v>
      </c>
      <c r="V97" s="41" t="s">
        <v>225</v>
      </c>
      <c r="W97" s="41" t="s">
        <v>225</v>
      </c>
      <c r="X97" s="41" t="s">
        <v>225</v>
      </c>
      <c r="Y97" s="41" t="s">
        <v>225</v>
      </c>
      <c r="Z97" s="41">
        <v>0</v>
      </c>
      <c r="AA97" s="41">
        <v>0</v>
      </c>
      <c r="AB97" s="41">
        <v>0</v>
      </c>
      <c r="AC97" s="41">
        <v>0</v>
      </c>
      <c r="AD97" s="41">
        <v>0</v>
      </c>
      <c r="AE97" s="41">
        <v>0</v>
      </c>
      <c r="AF97" s="41">
        <v>0</v>
      </c>
      <c r="AG97" s="41">
        <v>0</v>
      </c>
      <c r="AH97" s="41">
        <v>0.39882671700434447</v>
      </c>
      <c r="AI97" s="41">
        <v>9.874584447812304E-2</v>
      </c>
      <c r="AJ97" s="41">
        <v>0.82381174298652071</v>
      </c>
      <c r="AK97" s="41">
        <v>0.81838208325280026</v>
      </c>
      <c r="AL97" s="41">
        <v>2.1397663877217887</v>
      </c>
      <c r="AM97" s="41">
        <v>2.0859003327332819</v>
      </c>
      <c r="AN97" s="41">
        <v>7.1847545270370211E-2</v>
      </c>
      <c r="AO97" s="41">
        <v>0.21577478780036521</v>
      </c>
      <c r="AP97" s="41">
        <v>0</v>
      </c>
      <c r="AQ97" s="41">
        <v>2.3735226658040172</v>
      </c>
      <c r="AR97" s="41">
        <v>0.39882671700434447</v>
      </c>
      <c r="AS97" s="74">
        <v>5.9512629535753048</v>
      </c>
      <c r="AT97" s="41">
        <v>2.0859003327332819</v>
      </c>
      <c r="AU97" s="41">
        <v>8.5046093813598012E-2</v>
      </c>
      <c r="AV97" s="41">
        <v>0.217094642654688</v>
      </c>
      <c r="AW97" s="41">
        <v>0</v>
      </c>
      <c r="AX97" s="41">
        <v>2.3880410692015679</v>
      </c>
      <c r="AY97" s="41">
        <v>9.874584447812304E-2</v>
      </c>
      <c r="AZ97" s="74">
        <v>24.183712052112067</v>
      </c>
      <c r="BA97" s="41">
        <v>2.0859003327332819</v>
      </c>
      <c r="BB97" s="41">
        <v>0.15689363908396822</v>
      </c>
      <c r="BC97" s="41">
        <v>0.22427939718172502</v>
      </c>
      <c r="BD97" s="41">
        <v>0</v>
      </c>
      <c r="BE97" s="41">
        <v>2.467073368998975</v>
      </c>
      <c r="BF97" s="41">
        <v>0.49757256148246753</v>
      </c>
      <c r="BG97" s="41">
        <v>2.090826890580789</v>
      </c>
      <c r="BH97" s="74">
        <v>4.9582182780508983</v>
      </c>
      <c r="BI97" s="41">
        <v>7.1639263394054371</v>
      </c>
      <c r="BJ97" s="41">
        <v>1.7737225867843573</v>
      </c>
      <c r="BK97" s="41">
        <v>14.797721397958277</v>
      </c>
      <c r="BL97" s="41">
        <v>14.70019111545219</v>
      </c>
      <c r="BM97" s="41">
        <v>38.435561439600271</v>
      </c>
      <c r="BN97" s="41">
        <v>2.0859003327332819</v>
      </c>
      <c r="BO97" s="41">
        <v>0</v>
      </c>
      <c r="BP97" s="41">
        <v>0.15689363908396822</v>
      </c>
      <c r="BQ97" s="41">
        <v>0</v>
      </c>
      <c r="BR97" s="41">
        <v>0</v>
      </c>
      <c r="BS97" s="41">
        <v>0</v>
      </c>
      <c r="BT97" s="41">
        <v>0</v>
      </c>
      <c r="BU97" s="41">
        <v>0</v>
      </c>
      <c r="BV97" s="41">
        <v>0</v>
      </c>
      <c r="BW97" s="41">
        <v>0.22427939718172502</v>
      </c>
      <c r="BX97" s="41">
        <v>2.1397663877217887</v>
      </c>
      <c r="BY97" s="41"/>
      <c r="BZ97" s="41">
        <v>0</v>
      </c>
      <c r="CA97" s="41">
        <v>0</v>
      </c>
      <c r="CB97" s="41">
        <v>2.467073368998975</v>
      </c>
      <c r="CC97" s="41">
        <v>2.1397663877217887</v>
      </c>
      <c r="CD97" s="74">
        <v>1.1529638857565523</v>
      </c>
      <c r="CE97" s="41">
        <v>31.588739403991262</v>
      </c>
      <c r="CF97" s="41">
        <v>3.8916866008896517E-2</v>
      </c>
      <c r="CG97" s="41">
        <v>0</v>
      </c>
      <c r="CH97" s="41">
        <v>3.8916866008896517E-2</v>
      </c>
      <c r="CI97" s="41">
        <v>1.9457939821282532E-3</v>
      </c>
      <c r="CJ97" s="41">
        <v>0</v>
      </c>
      <c r="CK97" s="41">
        <v>1.9457939821282532E-3</v>
      </c>
      <c r="CL97" s="41"/>
      <c r="CM97" s="41">
        <v>0</v>
      </c>
      <c r="CN97" s="41"/>
      <c r="CO97" s="41">
        <v>0</v>
      </c>
      <c r="CP97" s="41">
        <v>0</v>
      </c>
      <c r="CQ97" s="41">
        <v>0</v>
      </c>
      <c r="CR97" s="41">
        <v>0</v>
      </c>
      <c r="CS97" s="41">
        <v>0</v>
      </c>
      <c r="CT97" s="41">
        <v>0</v>
      </c>
      <c r="CU97" s="41">
        <v>0.82381174298652071</v>
      </c>
      <c r="CV97" s="41">
        <v>9999</v>
      </c>
      <c r="CW97" s="82">
        <v>0</v>
      </c>
    </row>
    <row r="98" spans="1:101" s="21" customFormat="1">
      <c r="A98" s="21" t="s">
        <v>497</v>
      </c>
      <c r="B98" s="21" t="s">
        <v>531</v>
      </c>
      <c r="C98" s="41">
        <v>20</v>
      </c>
      <c r="D98" s="41">
        <v>4.2</v>
      </c>
      <c r="E98" s="41">
        <v>0</v>
      </c>
      <c r="F98" s="41">
        <v>2</v>
      </c>
      <c r="G98" s="41">
        <v>0</v>
      </c>
      <c r="H98" s="41">
        <v>0</v>
      </c>
      <c r="I98" s="41" t="s">
        <v>486</v>
      </c>
      <c r="J98" s="41"/>
      <c r="K98" s="41"/>
      <c r="L98" s="41">
        <v>4.5019528133872626</v>
      </c>
      <c r="M98" s="41">
        <v>2.2346339551739848E-4</v>
      </c>
      <c r="N98" s="41">
        <v>2.2185053693927857E-4</v>
      </c>
      <c r="O98" s="41">
        <v>0</v>
      </c>
      <c r="P98" s="41">
        <v>0</v>
      </c>
      <c r="Q98" s="41">
        <v>0</v>
      </c>
      <c r="R98" s="41">
        <v>0.39882671700434447</v>
      </c>
      <c r="S98" s="41">
        <v>9.874584447812304E-2</v>
      </c>
      <c r="T98" s="41">
        <v>0.82381174298652071</v>
      </c>
      <c r="U98" s="41">
        <v>0.81838208325280026</v>
      </c>
      <c r="V98" s="41" t="s">
        <v>225</v>
      </c>
      <c r="W98" s="41" t="s">
        <v>225</v>
      </c>
      <c r="X98" s="41" t="s">
        <v>225</v>
      </c>
      <c r="Y98" s="41" t="s">
        <v>225</v>
      </c>
      <c r="Z98" s="41">
        <v>0</v>
      </c>
      <c r="AA98" s="41">
        <v>0</v>
      </c>
      <c r="AB98" s="41">
        <v>0</v>
      </c>
      <c r="AC98" s="41">
        <v>0</v>
      </c>
      <c r="AD98" s="41">
        <v>0</v>
      </c>
      <c r="AE98" s="41">
        <v>0</v>
      </c>
      <c r="AF98" s="41">
        <v>0</v>
      </c>
      <c r="AG98" s="41">
        <v>0</v>
      </c>
      <c r="AH98" s="41">
        <v>0.39882671700434447</v>
      </c>
      <c r="AI98" s="41">
        <v>9.874584447812304E-2</v>
      </c>
      <c r="AJ98" s="41">
        <v>0.82381174298652071</v>
      </c>
      <c r="AK98" s="41">
        <v>0.81838208325280026</v>
      </c>
      <c r="AL98" s="41">
        <v>2.1397663877217887</v>
      </c>
      <c r="AM98" s="41">
        <v>2.292404465673874</v>
      </c>
      <c r="AN98" s="41">
        <v>7.8960452252136867E-2</v>
      </c>
      <c r="AO98" s="41">
        <v>0.2371364917926011</v>
      </c>
      <c r="AP98" s="41">
        <v>0</v>
      </c>
      <c r="AQ98" s="41">
        <v>2.6085014097186123</v>
      </c>
      <c r="AR98" s="41">
        <v>0.39882671700434447</v>
      </c>
      <c r="AS98" s="74">
        <v>6.5404379859792536</v>
      </c>
      <c r="AT98" s="41">
        <v>2.292404465673874</v>
      </c>
      <c r="AU98" s="41">
        <v>9.3465657101144226E-2</v>
      </c>
      <c r="AV98" s="41">
        <v>0.23858701227750184</v>
      </c>
      <c r="AW98" s="41">
        <v>0</v>
      </c>
      <c r="AX98" s="41">
        <v>2.6244571350525203</v>
      </c>
      <c r="AY98" s="41">
        <v>9.874584447812304E-2</v>
      </c>
      <c r="AZ98" s="74">
        <v>26.577899545271134</v>
      </c>
      <c r="BA98" s="41">
        <v>2.292404465673874</v>
      </c>
      <c r="BB98" s="41">
        <v>0.17242610935328109</v>
      </c>
      <c r="BC98" s="41">
        <v>0.24648305750271551</v>
      </c>
      <c r="BD98" s="41">
        <v>0</v>
      </c>
      <c r="BE98" s="41">
        <v>2.7113136325298708</v>
      </c>
      <c r="BF98" s="41">
        <v>0.49757256148246753</v>
      </c>
      <c r="BG98" s="41">
        <v>1.2857065596501331</v>
      </c>
      <c r="BH98" s="74">
        <v>5.4490818875779317</v>
      </c>
      <c r="BI98" s="41">
        <v>6.5185862960923</v>
      </c>
      <c r="BJ98" s="41">
        <v>1.6139422991668402</v>
      </c>
      <c r="BK98" s="41">
        <v>13.46471464782373</v>
      </c>
      <c r="BL98" s="41">
        <v>13.375970077754497</v>
      </c>
      <c r="BM98" s="41">
        <v>34.973213320837367</v>
      </c>
      <c r="BN98" s="41">
        <v>2.292404465673874</v>
      </c>
      <c r="BO98" s="41">
        <v>0</v>
      </c>
      <c r="BP98" s="41">
        <v>0.17242610935328109</v>
      </c>
      <c r="BQ98" s="41">
        <v>0</v>
      </c>
      <c r="BR98" s="41">
        <v>0</v>
      </c>
      <c r="BS98" s="41">
        <v>0</v>
      </c>
      <c r="BT98" s="41">
        <v>0</v>
      </c>
      <c r="BU98" s="41">
        <v>0</v>
      </c>
      <c r="BV98" s="41">
        <v>0</v>
      </c>
      <c r="BW98" s="41">
        <v>0.24648305750271551</v>
      </c>
      <c r="BX98" s="41">
        <v>2.1397663877217887</v>
      </c>
      <c r="BY98" s="41"/>
      <c r="BZ98" s="41">
        <v>0</v>
      </c>
      <c r="CA98" s="41">
        <v>0</v>
      </c>
      <c r="CB98" s="41">
        <v>2.7113136325298708</v>
      </c>
      <c r="CC98" s="41">
        <v>2.1397663877217887</v>
      </c>
      <c r="CD98" s="74">
        <v>1.2671073104464496</v>
      </c>
      <c r="CE98" s="41">
        <v>28.126391285228362</v>
      </c>
      <c r="CF98" s="41">
        <v>4.2769635743777193E-2</v>
      </c>
      <c r="CG98" s="41">
        <v>0</v>
      </c>
      <c r="CH98" s="41">
        <v>4.2769635743777193E-2</v>
      </c>
      <c r="CI98" s="41">
        <v>2.1384275863589497E-3</v>
      </c>
      <c r="CJ98" s="41">
        <v>0</v>
      </c>
      <c r="CK98" s="41">
        <v>2.1384275863589497E-3</v>
      </c>
      <c r="CL98" s="41"/>
      <c r="CM98" s="41">
        <v>0</v>
      </c>
      <c r="CN98" s="41"/>
      <c r="CO98" s="41">
        <v>0</v>
      </c>
      <c r="CP98" s="41">
        <v>0</v>
      </c>
      <c r="CQ98" s="41">
        <v>0</v>
      </c>
      <c r="CR98" s="41">
        <v>0</v>
      </c>
      <c r="CS98" s="41">
        <v>0</v>
      </c>
      <c r="CT98" s="41">
        <v>0</v>
      </c>
      <c r="CU98" s="41">
        <v>0.82381174298652071</v>
      </c>
      <c r="CV98" s="41">
        <v>9999</v>
      </c>
      <c r="CW98" s="82">
        <v>0</v>
      </c>
    </row>
    <row r="99" spans="1:101" s="21" customFormat="1">
      <c r="A99" s="21" t="s">
        <v>492</v>
      </c>
      <c r="B99" s="21" t="s">
        <v>532</v>
      </c>
      <c r="C99" s="41">
        <v>20</v>
      </c>
      <c r="D99" s="41">
        <v>3.8216560509554141</v>
      </c>
      <c r="E99" s="41">
        <v>0</v>
      </c>
      <c r="F99" s="41">
        <v>2</v>
      </c>
      <c r="G99" s="41">
        <v>0</v>
      </c>
      <c r="H99" s="41">
        <v>0</v>
      </c>
      <c r="I99" s="41" t="s">
        <v>486</v>
      </c>
      <c r="J99" s="41"/>
      <c r="K99" s="41"/>
      <c r="L99" s="41">
        <v>4.0964083834279004</v>
      </c>
      <c r="M99" s="41">
        <v>2.033333899157402E-4</v>
      </c>
      <c r="N99" s="41">
        <v>2.0186582069088132E-4</v>
      </c>
      <c r="O99" s="41">
        <v>0</v>
      </c>
      <c r="P99" s="41">
        <v>0</v>
      </c>
      <c r="Q99" s="41">
        <v>0</v>
      </c>
      <c r="R99" s="41">
        <v>0.39882671700434447</v>
      </c>
      <c r="S99" s="41">
        <v>9.874584447812304E-2</v>
      </c>
      <c r="T99" s="41">
        <v>0.82381174298652071</v>
      </c>
      <c r="U99" s="41">
        <v>0.81838208325280026</v>
      </c>
      <c r="V99" s="41" t="s">
        <v>225</v>
      </c>
      <c r="W99" s="41" t="s">
        <v>225</v>
      </c>
      <c r="X99" s="41" t="s">
        <v>225</v>
      </c>
      <c r="Y99" s="41" t="s">
        <v>225</v>
      </c>
      <c r="Z99" s="41">
        <v>0</v>
      </c>
      <c r="AA99" s="41">
        <v>0</v>
      </c>
      <c r="AB99" s="41">
        <v>0</v>
      </c>
      <c r="AC99" s="41">
        <v>0</v>
      </c>
      <c r="AD99" s="41">
        <v>0</v>
      </c>
      <c r="AE99" s="41">
        <v>0</v>
      </c>
      <c r="AF99" s="41">
        <v>0</v>
      </c>
      <c r="AG99" s="41">
        <v>0</v>
      </c>
      <c r="AH99" s="41">
        <v>0.39882671700434447</v>
      </c>
      <c r="AI99" s="41">
        <v>9.874584447812304E-2</v>
      </c>
      <c r="AJ99" s="41">
        <v>0.82381174298652071</v>
      </c>
      <c r="AK99" s="41">
        <v>0.81838208325280026</v>
      </c>
      <c r="AL99" s="41">
        <v>2.1397663877217887</v>
      </c>
      <c r="AM99" s="41">
        <v>2.0859003327332819</v>
      </c>
      <c r="AN99" s="41">
        <v>7.1847545270370211E-2</v>
      </c>
      <c r="AO99" s="41">
        <v>0.21577478780036521</v>
      </c>
      <c r="AP99" s="41">
        <v>0</v>
      </c>
      <c r="AQ99" s="41">
        <v>2.3735226658040172</v>
      </c>
      <c r="AR99" s="41">
        <v>0.39882671700434447</v>
      </c>
      <c r="AS99" s="74">
        <v>5.9512629535753048</v>
      </c>
      <c r="AT99" s="41">
        <v>2.0859003327332819</v>
      </c>
      <c r="AU99" s="41">
        <v>8.5046093813598012E-2</v>
      </c>
      <c r="AV99" s="41">
        <v>0.217094642654688</v>
      </c>
      <c r="AW99" s="41">
        <v>0</v>
      </c>
      <c r="AX99" s="41">
        <v>2.3880410692015679</v>
      </c>
      <c r="AY99" s="41">
        <v>9.874584447812304E-2</v>
      </c>
      <c r="AZ99" s="74">
        <v>24.183712052112067</v>
      </c>
      <c r="BA99" s="41">
        <v>2.0859003327332819</v>
      </c>
      <c r="BB99" s="41">
        <v>0.15689363908396822</v>
      </c>
      <c r="BC99" s="41">
        <v>0.22427939718172502</v>
      </c>
      <c r="BD99" s="41">
        <v>0</v>
      </c>
      <c r="BE99" s="41">
        <v>2.467073368998975</v>
      </c>
      <c r="BF99" s="41">
        <v>0.49757256148246753</v>
      </c>
      <c r="BG99" s="41">
        <v>2.090826890580789</v>
      </c>
      <c r="BH99" s="74">
        <v>4.9582182780508983</v>
      </c>
      <c r="BI99" s="41">
        <v>7.1639263394054371</v>
      </c>
      <c r="BJ99" s="41">
        <v>1.7737225867843573</v>
      </c>
      <c r="BK99" s="41">
        <v>14.797721397958277</v>
      </c>
      <c r="BL99" s="41">
        <v>14.70019111545219</v>
      </c>
      <c r="BM99" s="41">
        <v>38.435561439600271</v>
      </c>
      <c r="BN99" s="41">
        <v>2.0859003327332819</v>
      </c>
      <c r="BO99" s="41">
        <v>0</v>
      </c>
      <c r="BP99" s="41">
        <v>0.15689363908396822</v>
      </c>
      <c r="BQ99" s="41">
        <v>0</v>
      </c>
      <c r="BR99" s="41">
        <v>0</v>
      </c>
      <c r="BS99" s="41">
        <v>0</v>
      </c>
      <c r="BT99" s="41">
        <v>0</v>
      </c>
      <c r="BU99" s="41">
        <v>0</v>
      </c>
      <c r="BV99" s="41">
        <v>0</v>
      </c>
      <c r="BW99" s="41">
        <v>0.22427939718172502</v>
      </c>
      <c r="BX99" s="41">
        <v>2.1397663877217887</v>
      </c>
      <c r="BY99" s="41"/>
      <c r="BZ99" s="41">
        <v>0</v>
      </c>
      <c r="CA99" s="41">
        <v>0</v>
      </c>
      <c r="CB99" s="41">
        <v>2.467073368998975</v>
      </c>
      <c r="CC99" s="41">
        <v>2.1397663877217887</v>
      </c>
      <c r="CD99" s="74">
        <v>1.1529638857565523</v>
      </c>
      <c r="CE99" s="41">
        <v>31.588739403991262</v>
      </c>
      <c r="CF99" s="41">
        <v>3.8916866008896517E-2</v>
      </c>
      <c r="CG99" s="41">
        <v>0</v>
      </c>
      <c r="CH99" s="41">
        <v>3.8916866008896517E-2</v>
      </c>
      <c r="CI99" s="41">
        <v>1.9457939821282532E-3</v>
      </c>
      <c r="CJ99" s="41">
        <v>0</v>
      </c>
      <c r="CK99" s="41">
        <v>1.9457939821282532E-3</v>
      </c>
      <c r="CL99" s="41"/>
      <c r="CM99" s="41">
        <v>0</v>
      </c>
      <c r="CN99" s="41"/>
      <c r="CO99" s="41">
        <v>0</v>
      </c>
      <c r="CP99" s="41">
        <v>0</v>
      </c>
      <c r="CQ99" s="41">
        <v>0</v>
      </c>
      <c r="CR99" s="41">
        <v>0</v>
      </c>
      <c r="CS99" s="41">
        <v>0</v>
      </c>
      <c r="CT99" s="41">
        <v>0</v>
      </c>
      <c r="CU99" s="41">
        <v>0.82381174298652071</v>
      </c>
      <c r="CV99" s="41">
        <v>9999</v>
      </c>
      <c r="CW99" s="82">
        <v>0</v>
      </c>
    </row>
    <row r="100" spans="1:101" s="21" customFormat="1">
      <c r="A100" s="21" t="s">
        <v>493</v>
      </c>
      <c r="B100" s="21" t="s">
        <v>533</v>
      </c>
      <c r="C100" s="41">
        <v>20</v>
      </c>
      <c r="D100" s="41">
        <v>4.2</v>
      </c>
      <c r="E100" s="41">
        <v>0</v>
      </c>
      <c r="F100" s="41">
        <v>3</v>
      </c>
      <c r="G100" s="41">
        <v>0</v>
      </c>
      <c r="H100" s="41">
        <v>0</v>
      </c>
      <c r="I100" s="41" t="s">
        <v>486</v>
      </c>
      <c r="J100" s="41"/>
      <c r="K100" s="41"/>
      <c r="L100" s="41">
        <v>4.5019528133872626</v>
      </c>
      <c r="M100" s="41">
        <v>2.2346339551739848E-4</v>
      </c>
      <c r="N100" s="41">
        <v>2.2185053693927857E-4</v>
      </c>
      <c r="O100" s="41">
        <v>0</v>
      </c>
      <c r="P100" s="41">
        <v>0</v>
      </c>
      <c r="Q100" s="41">
        <v>0</v>
      </c>
      <c r="R100" s="41">
        <v>0.5982400755065167</v>
      </c>
      <c r="S100" s="41">
        <v>0.14811876671718455</v>
      </c>
      <c r="T100" s="41">
        <v>1.235717614479781</v>
      </c>
      <c r="U100" s="41">
        <v>1.2275731248792003</v>
      </c>
      <c r="V100" s="41" t="s">
        <v>225</v>
      </c>
      <c r="W100" s="41" t="s">
        <v>225</v>
      </c>
      <c r="X100" s="41" t="s">
        <v>225</v>
      </c>
      <c r="Y100" s="41" t="s">
        <v>225</v>
      </c>
      <c r="Z100" s="41">
        <v>0</v>
      </c>
      <c r="AA100" s="41">
        <v>0</v>
      </c>
      <c r="AB100" s="41">
        <v>0</v>
      </c>
      <c r="AC100" s="41">
        <v>0</v>
      </c>
      <c r="AD100" s="41">
        <v>0</v>
      </c>
      <c r="AE100" s="41">
        <v>0</v>
      </c>
      <c r="AF100" s="41">
        <v>0</v>
      </c>
      <c r="AG100" s="41">
        <v>0</v>
      </c>
      <c r="AH100" s="41">
        <v>0.5982400755065167</v>
      </c>
      <c r="AI100" s="41">
        <v>0.14811876671718455</v>
      </c>
      <c r="AJ100" s="41">
        <v>1.235717614479781</v>
      </c>
      <c r="AK100" s="41">
        <v>1.2275731248792003</v>
      </c>
      <c r="AL100" s="41">
        <v>3.2096495815826827</v>
      </c>
      <c r="AM100" s="41">
        <v>2.292404465673874</v>
      </c>
      <c r="AN100" s="41">
        <v>7.8960452252136867E-2</v>
      </c>
      <c r="AO100" s="41">
        <v>0.2371364917926011</v>
      </c>
      <c r="AP100" s="41">
        <v>0</v>
      </c>
      <c r="AQ100" s="41">
        <v>2.6085014097186123</v>
      </c>
      <c r="AR100" s="41">
        <v>0.5982400755065167</v>
      </c>
      <c r="AS100" s="74">
        <v>4.3602919906528355</v>
      </c>
      <c r="AT100" s="41">
        <v>2.292404465673874</v>
      </c>
      <c r="AU100" s="41">
        <v>9.3465657101144226E-2</v>
      </c>
      <c r="AV100" s="41">
        <v>0.23858701227750184</v>
      </c>
      <c r="AW100" s="41">
        <v>0</v>
      </c>
      <c r="AX100" s="41">
        <v>2.6244571350525203</v>
      </c>
      <c r="AY100" s="41">
        <v>0.14811876671718455</v>
      </c>
      <c r="AZ100" s="74">
        <v>17.718599696847424</v>
      </c>
      <c r="BA100" s="41">
        <v>2.292404465673874</v>
      </c>
      <c r="BB100" s="41">
        <v>0.17242610935328109</v>
      </c>
      <c r="BC100" s="41">
        <v>0.24648305750271551</v>
      </c>
      <c r="BD100" s="41">
        <v>0</v>
      </c>
      <c r="BE100" s="41">
        <v>2.7113136325298708</v>
      </c>
      <c r="BF100" s="41">
        <v>0.7463588422237013</v>
      </c>
      <c r="BG100" s="41">
        <v>5.3519708572797038</v>
      </c>
      <c r="BH100" s="74">
        <v>3.6327212583852879</v>
      </c>
      <c r="BI100" s="41">
        <v>9.7778794441384509</v>
      </c>
      <c r="BJ100" s="41">
        <v>2.4209134487502597</v>
      </c>
      <c r="BK100" s="41">
        <v>20.197071971735593</v>
      </c>
      <c r="BL100" s="41">
        <v>20.063955116631742</v>
      </c>
      <c r="BM100" s="41">
        <v>52.459819981256047</v>
      </c>
      <c r="BN100" s="41">
        <v>2.292404465673874</v>
      </c>
      <c r="BO100" s="41">
        <v>0</v>
      </c>
      <c r="BP100" s="41">
        <v>0.17242610935328109</v>
      </c>
      <c r="BQ100" s="41">
        <v>0</v>
      </c>
      <c r="BR100" s="41">
        <v>0</v>
      </c>
      <c r="BS100" s="41">
        <v>0</v>
      </c>
      <c r="BT100" s="41">
        <v>0</v>
      </c>
      <c r="BU100" s="41">
        <v>0</v>
      </c>
      <c r="BV100" s="41">
        <v>0</v>
      </c>
      <c r="BW100" s="41">
        <v>0.24648305750271551</v>
      </c>
      <c r="BX100" s="41">
        <v>3.2096495815826827</v>
      </c>
      <c r="BY100" s="41"/>
      <c r="BZ100" s="41">
        <v>0</v>
      </c>
      <c r="CA100" s="41">
        <v>0</v>
      </c>
      <c r="CB100" s="41">
        <v>2.7113136325298708</v>
      </c>
      <c r="CC100" s="41">
        <v>3.2096495815826827</v>
      </c>
      <c r="CD100" s="82">
        <v>0.84473820696429991</v>
      </c>
      <c r="CE100" s="41">
        <v>45.612997945647038</v>
      </c>
      <c r="CF100" s="41">
        <v>4.2769635743777193E-2</v>
      </c>
      <c r="CG100" s="41">
        <v>0</v>
      </c>
      <c r="CH100" s="41">
        <v>4.2769635743777193E-2</v>
      </c>
      <c r="CI100" s="41">
        <v>2.1384275863589497E-3</v>
      </c>
      <c r="CJ100" s="41">
        <v>0</v>
      </c>
      <c r="CK100" s="41">
        <v>2.1384275863589497E-3</v>
      </c>
      <c r="CL100" s="41"/>
      <c r="CM100" s="41">
        <v>0</v>
      </c>
      <c r="CN100" s="41"/>
      <c r="CO100" s="41">
        <v>0</v>
      </c>
      <c r="CP100" s="41">
        <v>0</v>
      </c>
      <c r="CQ100" s="41">
        <v>0</v>
      </c>
      <c r="CR100" s="41">
        <v>0</v>
      </c>
      <c r="CS100" s="41">
        <v>0</v>
      </c>
      <c r="CT100" s="41">
        <v>0</v>
      </c>
      <c r="CU100" s="41">
        <v>1.235717614479781</v>
      </c>
      <c r="CV100" s="41">
        <v>9999</v>
      </c>
      <c r="CW100" s="82">
        <v>0</v>
      </c>
    </row>
    <row r="101" spans="1:101" s="21" customFormat="1">
      <c r="A101" s="21" t="s">
        <v>494</v>
      </c>
      <c r="B101" s="21" t="s">
        <v>534</v>
      </c>
      <c r="C101" s="41">
        <v>20</v>
      </c>
      <c r="D101" s="41">
        <v>4.2</v>
      </c>
      <c r="E101" s="41">
        <v>0</v>
      </c>
      <c r="F101" s="41">
        <v>3</v>
      </c>
      <c r="G101" s="41">
        <v>0</v>
      </c>
      <c r="H101" s="41">
        <v>0</v>
      </c>
      <c r="I101" s="41" t="s">
        <v>486</v>
      </c>
      <c r="J101" s="41"/>
      <c r="K101" s="41"/>
      <c r="L101" s="41">
        <v>4.5019528133872626</v>
      </c>
      <c r="M101" s="41">
        <v>2.2346339551739848E-4</v>
      </c>
      <c r="N101" s="41">
        <v>2.2185053693927857E-4</v>
      </c>
      <c r="O101" s="41">
        <v>0</v>
      </c>
      <c r="P101" s="41">
        <v>0</v>
      </c>
      <c r="Q101" s="41">
        <v>0</v>
      </c>
      <c r="R101" s="41">
        <v>0.5982400755065167</v>
      </c>
      <c r="S101" s="41">
        <v>0.14811876671718455</v>
      </c>
      <c r="T101" s="41">
        <v>1.235717614479781</v>
      </c>
      <c r="U101" s="41">
        <v>1.2275731248792003</v>
      </c>
      <c r="V101" s="41" t="s">
        <v>225</v>
      </c>
      <c r="W101" s="41" t="s">
        <v>225</v>
      </c>
      <c r="X101" s="41" t="s">
        <v>225</v>
      </c>
      <c r="Y101" s="41" t="s">
        <v>225</v>
      </c>
      <c r="Z101" s="41">
        <v>0</v>
      </c>
      <c r="AA101" s="41">
        <v>0</v>
      </c>
      <c r="AB101" s="41">
        <v>0</v>
      </c>
      <c r="AC101" s="41">
        <v>0</v>
      </c>
      <c r="AD101" s="41">
        <v>0</v>
      </c>
      <c r="AE101" s="41">
        <v>0</v>
      </c>
      <c r="AF101" s="41">
        <v>0</v>
      </c>
      <c r="AG101" s="41">
        <v>0</v>
      </c>
      <c r="AH101" s="41">
        <v>0.5982400755065167</v>
      </c>
      <c r="AI101" s="41">
        <v>0.14811876671718455</v>
      </c>
      <c r="AJ101" s="41">
        <v>1.235717614479781</v>
      </c>
      <c r="AK101" s="41">
        <v>1.2275731248792003</v>
      </c>
      <c r="AL101" s="41">
        <v>3.2096495815826827</v>
      </c>
      <c r="AM101" s="41">
        <v>2.292404465673874</v>
      </c>
      <c r="AN101" s="41">
        <v>7.8960452252136867E-2</v>
      </c>
      <c r="AO101" s="41">
        <v>0.2371364917926011</v>
      </c>
      <c r="AP101" s="41">
        <v>0</v>
      </c>
      <c r="AQ101" s="41">
        <v>2.6085014097186123</v>
      </c>
      <c r="AR101" s="41">
        <v>0.5982400755065167</v>
      </c>
      <c r="AS101" s="74">
        <v>4.3602919906528355</v>
      </c>
      <c r="AT101" s="41">
        <v>2.292404465673874</v>
      </c>
      <c r="AU101" s="41">
        <v>9.3465657101144226E-2</v>
      </c>
      <c r="AV101" s="41">
        <v>0.23858701227750184</v>
      </c>
      <c r="AW101" s="41">
        <v>0</v>
      </c>
      <c r="AX101" s="41">
        <v>2.6244571350525203</v>
      </c>
      <c r="AY101" s="41">
        <v>0.14811876671718455</v>
      </c>
      <c r="AZ101" s="74">
        <v>17.718599696847424</v>
      </c>
      <c r="BA101" s="41">
        <v>2.292404465673874</v>
      </c>
      <c r="BB101" s="41">
        <v>0.17242610935328109</v>
      </c>
      <c r="BC101" s="41">
        <v>0.24648305750271551</v>
      </c>
      <c r="BD101" s="41">
        <v>0</v>
      </c>
      <c r="BE101" s="41">
        <v>2.7113136325298708</v>
      </c>
      <c r="BF101" s="41">
        <v>0.7463588422237013</v>
      </c>
      <c r="BG101" s="41">
        <v>5.3519708572797038</v>
      </c>
      <c r="BH101" s="74">
        <v>3.6327212583852879</v>
      </c>
      <c r="BI101" s="41">
        <v>9.7778794441384509</v>
      </c>
      <c r="BJ101" s="41">
        <v>2.4209134487502597</v>
      </c>
      <c r="BK101" s="41">
        <v>20.197071971735593</v>
      </c>
      <c r="BL101" s="41">
        <v>20.063955116631742</v>
      </c>
      <c r="BM101" s="41">
        <v>52.459819981256047</v>
      </c>
      <c r="BN101" s="41">
        <v>2.292404465673874</v>
      </c>
      <c r="BO101" s="41">
        <v>0</v>
      </c>
      <c r="BP101" s="41">
        <v>0.17242610935328109</v>
      </c>
      <c r="BQ101" s="41">
        <v>0</v>
      </c>
      <c r="BR101" s="41">
        <v>0</v>
      </c>
      <c r="BS101" s="41">
        <v>0</v>
      </c>
      <c r="BT101" s="41">
        <v>0</v>
      </c>
      <c r="BU101" s="41">
        <v>0</v>
      </c>
      <c r="BV101" s="41">
        <v>0</v>
      </c>
      <c r="BW101" s="41">
        <v>0.24648305750271551</v>
      </c>
      <c r="BX101" s="41">
        <v>3.2096495815826827</v>
      </c>
      <c r="BY101" s="41"/>
      <c r="BZ101" s="41">
        <v>0</v>
      </c>
      <c r="CA101" s="41">
        <v>0</v>
      </c>
      <c r="CB101" s="41">
        <v>2.7113136325298708</v>
      </c>
      <c r="CC101" s="41">
        <v>3.2096495815826827</v>
      </c>
      <c r="CD101" s="82">
        <v>0.84473820696429991</v>
      </c>
      <c r="CE101" s="41">
        <v>45.612997945647038</v>
      </c>
      <c r="CF101" s="41">
        <v>4.2769635743777193E-2</v>
      </c>
      <c r="CG101" s="41">
        <v>0</v>
      </c>
      <c r="CH101" s="41">
        <v>4.2769635743777193E-2</v>
      </c>
      <c r="CI101" s="41">
        <v>2.1384275863589497E-3</v>
      </c>
      <c r="CJ101" s="41">
        <v>0</v>
      </c>
      <c r="CK101" s="41">
        <v>2.1384275863589497E-3</v>
      </c>
      <c r="CL101" s="41"/>
      <c r="CM101" s="41">
        <v>0</v>
      </c>
      <c r="CN101" s="41"/>
      <c r="CO101" s="41">
        <v>0</v>
      </c>
      <c r="CP101" s="41">
        <v>0</v>
      </c>
      <c r="CQ101" s="41">
        <v>0</v>
      </c>
      <c r="CR101" s="41">
        <v>0</v>
      </c>
      <c r="CS101" s="41">
        <v>0</v>
      </c>
      <c r="CT101" s="41">
        <v>0</v>
      </c>
      <c r="CU101" s="41">
        <v>1.235717614479781</v>
      </c>
      <c r="CV101" s="41">
        <v>9999</v>
      </c>
      <c r="CW101" s="82">
        <v>0</v>
      </c>
    </row>
    <row r="102" spans="1:101" s="21" customFormat="1">
      <c r="A102" s="21" t="s">
        <v>495</v>
      </c>
      <c r="B102" s="21" t="s">
        <v>535</v>
      </c>
      <c r="C102" s="41">
        <v>20</v>
      </c>
      <c r="D102" s="41">
        <v>4.2</v>
      </c>
      <c r="E102" s="41">
        <v>0</v>
      </c>
      <c r="F102" s="41">
        <v>3</v>
      </c>
      <c r="G102" s="41">
        <v>0</v>
      </c>
      <c r="H102" s="41">
        <v>0</v>
      </c>
      <c r="I102" s="41" t="s">
        <v>486</v>
      </c>
      <c r="J102" s="41"/>
      <c r="K102" s="41"/>
      <c r="L102" s="41">
        <v>4.5019528133872626</v>
      </c>
      <c r="M102" s="41">
        <v>2.2346339551739848E-4</v>
      </c>
      <c r="N102" s="41">
        <v>2.2185053693927857E-4</v>
      </c>
      <c r="O102" s="41">
        <v>0</v>
      </c>
      <c r="P102" s="41">
        <v>0</v>
      </c>
      <c r="Q102" s="41">
        <v>0</v>
      </c>
      <c r="R102" s="41">
        <v>0.5982400755065167</v>
      </c>
      <c r="S102" s="41">
        <v>0.14811876671718455</v>
      </c>
      <c r="T102" s="41">
        <v>1.235717614479781</v>
      </c>
      <c r="U102" s="41">
        <v>1.2275731248792003</v>
      </c>
      <c r="V102" s="41" t="s">
        <v>225</v>
      </c>
      <c r="W102" s="41" t="s">
        <v>225</v>
      </c>
      <c r="X102" s="41" t="s">
        <v>225</v>
      </c>
      <c r="Y102" s="41" t="s">
        <v>225</v>
      </c>
      <c r="Z102" s="41">
        <v>0</v>
      </c>
      <c r="AA102" s="41">
        <v>0</v>
      </c>
      <c r="AB102" s="41">
        <v>0</v>
      </c>
      <c r="AC102" s="41">
        <v>0</v>
      </c>
      <c r="AD102" s="41">
        <v>0</v>
      </c>
      <c r="AE102" s="41">
        <v>0</v>
      </c>
      <c r="AF102" s="41">
        <v>0</v>
      </c>
      <c r="AG102" s="41">
        <v>0</v>
      </c>
      <c r="AH102" s="41">
        <v>0.5982400755065167</v>
      </c>
      <c r="AI102" s="41">
        <v>0.14811876671718455</v>
      </c>
      <c r="AJ102" s="41">
        <v>1.235717614479781</v>
      </c>
      <c r="AK102" s="41">
        <v>1.2275731248792003</v>
      </c>
      <c r="AL102" s="41">
        <v>3.2096495815826827</v>
      </c>
      <c r="AM102" s="41">
        <v>2.292404465673874</v>
      </c>
      <c r="AN102" s="41">
        <v>7.8960452252136867E-2</v>
      </c>
      <c r="AO102" s="41">
        <v>0.2371364917926011</v>
      </c>
      <c r="AP102" s="41">
        <v>0</v>
      </c>
      <c r="AQ102" s="41">
        <v>2.6085014097186123</v>
      </c>
      <c r="AR102" s="41">
        <v>0.5982400755065167</v>
      </c>
      <c r="AS102" s="74">
        <v>4.3602919906528355</v>
      </c>
      <c r="AT102" s="41">
        <v>2.292404465673874</v>
      </c>
      <c r="AU102" s="41">
        <v>9.3465657101144226E-2</v>
      </c>
      <c r="AV102" s="41">
        <v>0.23858701227750184</v>
      </c>
      <c r="AW102" s="41">
        <v>0</v>
      </c>
      <c r="AX102" s="41">
        <v>2.6244571350525203</v>
      </c>
      <c r="AY102" s="41">
        <v>0.14811876671718455</v>
      </c>
      <c r="AZ102" s="74">
        <v>17.718599696847424</v>
      </c>
      <c r="BA102" s="41">
        <v>2.292404465673874</v>
      </c>
      <c r="BB102" s="41">
        <v>0.17242610935328109</v>
      </c>
      <c r="BC102" s="41">
        <v>0.24648305750271551</v>
      </c>
      <c r="BD102" s="41">
        <v>0</v>
      </c>
      <c r="BE102" s="41">
        <v>2.7113136325298708</v>
      </c>
      <c r="BF102" s="41">
        <v>0.7463588422237013</v>
      </c>
      <c r="BG102" s="41">
        <v>5.3519708572797038</v>
      </c>
      <c r="BH102" s="74">
        <v>3.6327212583852879</v>
      </c>
      <c r="BI102" s="41">
        <v>9.7778794441384509</v>
      </c>
      <c r="BJ102" s="41">
        <v>2.4209134487502597</v>
      </c>
      <c r="BK102" s="41">
        <v>20.197071971735593</v>
      </c>
      <c r="BL102" s="41">
        <v>20.063955116631742</v>
      </c>
      <c r="BM102" s="41">
        <v>52.459819981256047</v>
      </c>
      <c r="BN102" s="41">
        <v>2.292404465673874</v>
      </c>
      <c r="BO102" s="41">
        <v>0</v>
      </c>
      <c r="BP102" s="41">
        <v>0.17242610935328109</v>
      </c>
      <c r="BQ102" s="41">
        <v>0</v>
      </c>
      <c r="BR102" s="41">
        <v>0</v>
      </c>
      <c r="BS102" s="41">
        <v>0</v>
      </c>
      <c r="BT102" s="41">
        <v>0</v>
      </c>
      <c r="BU102" s="41">
        <v>0</v>
      </c>
      <c r="BV102" s="41">
        <v>0</v>
      </c>
      <c r="BW102" s="41">
        <v>0.24648305750271551</v>
      </c>
      <c r="BX102" s="41">
        <v>3.2096495815826827</v>
      </c>
      <c r="BY102" s="41"/>
      <c r="BZ102" s="41">
        <v>0</v>
      </c>
      <c r="CA102" s="41">
        <v>0</v>
      </c>
      <c r="CB102" s="41">
        <v>2.7113136325298708</v>
      </c>
      <c r="CC102" s="41">
        <v>3.2096495815826827</v>
      </c>
      <c r="CD102" s="82">
        <v>0.84473820696429991</v>
      </c>
      <c r="CE102" s="41">
        <v>45.612997945647038</v>
      </c>
      <c r="CF102" s="41">
        <v>4.2769635743777193E-2</v>
      </c>
      <c r="CG102" s="41">
        <v>0</v>
      </c>
      <c r="CH102" s="41">
        <v>4.2769635743777193E-2</v>
      </c>
      <c r="CI102" s="41">
        <v>2.1384275863589497E-3</v>
      </c>
      <c r="CJ102" s="41">
        <v>0</v>
      </c>
      <c r="CK102" s="41">
        <v>2.1384275863589497E-3</v>
      </c>
      <c r="CL102" s="41"/>
      <c r="CM102" s="41">
        <v>0</v>
      </c>
      <c r="CN102" s="41"/>
      <c r="CO102" s="41">
        <v>0</v>
      </c>
      <c r="CP102" s="41">
        <v>0</v>
      </c>
      <c r="CQ102" s="41">
        <v>0</v>
      </c>
      <c r="CR102" s="41">
        <v>0</v>
      </c>
      <c r="CS102" s="41">
        <v>0</v>
      </c>
      <c r="CT102" s="41">
        <v>0</v>
      </c>
      <c r="CU102" s="41">
        <v>1.235717614479781</v>
      </c>
      <c r="CV102" s="41">
        <v>9999</v>
      </c>
      <c r="CW102" s="82">
        <v>0</v>
      </c>
    </row>
    <row r="103" spans="1:101" s="21" customFormat="1">
      <c r="A103" s="21" t="s">
        <v>501</v>
      </c>
      <c r="B103" s="21" t="s">
        <v>536</v>
      </c>
      <c r="C103" s="41">
        <v>20</v>
      </c>
      <c r="D103" s="41">
        <v>3.8216560509554141</v>
      </c>
      <c r="E103" s="41">
        <v>0</v>
      </c>
      <c r="F103" s="41">
        <v>4</v>
      </c>
      <c r="G103" s="41">
        <v>0</v>
      </c>
      <c r="H103" s="41">
        <v>0</v>
      </c>
      <c r="I103" s="41" t="s">
        <v>486</v>
      </c>
      <c r="J103" s="41"/>
      <c r="K103" s="41"/>
      <c r="L103" s="41">
        <v>4.0964083834279004</v>
      </c>
      <c r="M103" s="41">
        <v>2.033333899157402E-4</v>
      </c>
      <c r="N103" s="41">
        <v>2.0186582069088132E-4</v>
      </c>
      <c r="O103" s="41">
        <v>0</v>
      </c>
      <c r="P103" s="41">
        <v>0</v>
      </c>
      <c r="Q103" s="41">
        <v>0</v>
      </c>
      <c r="R103" s="41">
        <v>0.79765343400868893</v>
      </c>
      <c r="S103" s="41">
        <v>0.19749168895624608</v>
      </c>
      <c r="T103" s="41">
        <v>1.6476234859730414</v>
      </c>
      <c r="U103" s="41">
        <v>1.6367641665056005</v>
      </c>
      <c r="V103" s="41" t="s">
        <v>225</v>
      </c>
      <c r="W103" s="41" t="s">
        <v>225</v>
      </c>
      <c r="X103" s="41" t="s">
        <v>225</v>
      </c>
      <c r="Y103" s="41" t="s">
        <v>225</v>
      </c>
      <c r="Z103" s="41">
        <v>0</v>
      </c>
      <c r="AA103" s="41">
        <v>0</v>
      </c>
      <c r="AB103" s="41">
        <v>0</v>
      </c>
      <c r="AC103" s="41">
        <v>0</v>
      </c>
      <c r="AD103" s="41">
        <v>0</v>
      </c>
      <c r="AE103" s="41">
        <v>0</v>
      </c>
      <c r="AF103" s="41">
        <v>0</v>
      </c>
      <c r="AG103" s="41">
        <v>0</v>
      </c>
      <c r="AH103" s="41">
        <v>0.79765343400868893</v>
      </c>
      <c r="AI103" s="41">
        <v>0.19749168895624608</v>
      </c>
      <c r="AJ103" s="41">
        <v>1.6476234859730414</v>
      </c>
      <c r="AK103" s="41">
        <v>1.6367641665056005</v>
      </c>
      <c r="AL103" s="41">
        <v>4.2795327754435775</v>
      </c>
      <c r="AM103" s="41">
        <v>2.0859003327332819</v>
      </c>
      <c r="AN103" s="41">
        <v>7.1847545270370211E-2</v>
      </c>
      <c r="AO103" s="41">
        <v>0.21577478780036521</v>
      </c>
      <c r="AP103" s="41">
        <v>0</v>
      </c>
      <c r="AQ103" s="41">
        <v>2.3735226658040172</v>
      </c>
      <c r="AR103" s="41">
        <v>0.79765343400868893</v>
      </c>
      <c r="AS103" s="74">
        <v>2.9756314767876524</v>
      </c>
      <c r="AT103" s="41">
        <v>2.0859003327332819</v>
      </c>
      <c r="AU103" s="41">
        <v>8.5046093813598012E-2</v>
      </c>
      <c r="AV103" s="41">
        <v>0.217094642654688</v>
      </c>
      <c r="AW103" s="41">
        <v>0</v>
      </c>
      <c r="AX103" s="41">
        <v>2.3880410692015679</v>
      </c>
      <c r="AY103" s="41">
        <v>0.19749168895624608</v>
      </c>
      <c r="AZ103" s="74">
        <v>12.091856026056034</v>
      </c>
      <c r="BA103" s="41">
        <v>2.0859003327332819</v>
      </c>
      <c r="BB103" s="41">
        <v>0.15689363908396822</v>
      </c>
      <c r="BC103" s="41">
        <v>0.22427939718172502</v>
      </c>
      <c r="BD103" s="41">
        <v>0</v>
      </c>
      <c r="BE103" s="41">
        <v>2.467073368998975</v>
      </c>
      <c r="BF103" s="41">
        <v>0.99514512296493507</v>
      </c>
      <c r="BG103" s="41">
        <v>11.028475816770586</v>
      </c>
      <c r="BH103" s="74">
        <v>2.4791091390254492</v>
      </c>
      <c r="BI103" s="41">
        <v>14.327852678810874</v>
      </c>
      <c r="BJ103" s="41">
        <v>3.5474451735687147</v>
      </c>
      <c r="BK103" s="41">
        <v>29.595442795916554</v>
      </c>
      <c r="BL103" s="41">
        <v>29.400382230904381</v>
      </c>
      <c r="BM103" s="41">
        <v>76.871122879200541</v>
      </c>
      <c r="BN103" s="41">
        <v>2.0859003327332819</v>
      </c>
      <c r="BO103" s="41">
        <v>0</v>
      </c>
      <c r="BP103" s="41">
        <v>0.15689363908396822</v>
      </c>
      <c r="BQ103" s="41">
        <v>0</v>
      </c>
      <c r="BR103" s="41">
        <v>0</v>
      </c>
      <c r="BS103" s="41">
        <v>0</v>
      </c>
      <c r="BT103" s="41">
        <v>0</v>
      </c>
      <c r="BU103" s="41">
        <v>0</v>
      </c>
      <c r="BV103" s="41">
        <v>0</v>
      </c>
      <c r="BW103" s="41">
        <v>0.22427939718172502</v>
      </c>
      <c r="BX103" s="41">
        <v>4.2795327754435775</v>
      </c>
      <c r="BY103" s="41"/>
      <c r="BZ103" s="41">
        <v>0</v>
      </c>
      <c r="CA103" s="41">
        <v>0</v>
      </c>
      <c r="CB103" s="41">
        <v>2.467073368998975</v>
      </c>
      <c r="CC103" s="41">
        <v>4.2795327754435775</v>
      </c>
      <c r="CD103" s="82">
        <v>0.57648194287827614</v>
      </c>
      <c r="CE103" s="41">
        <v>70.024300843591533</v>
      </c>
      <c r="CF103" s="41">
        <v>3.8916866008896517E-2</v>
      </c>
      <c r="CG103" s="41">
        <v>0</v>
      </c>
      <c r="CH103" s="41">
        <v>3.8916866008896517E-2</v>
      </c>
      <c r="CI103" s="41">
        <v>1.9457939821282532E-3</v>
      </c>
      <c r="CJ103" s="41">
        <v>0</v>
      </c>
      <c r="CK103" s="41">
        <v>1.9457939821282532E-3</v>
      </c>
      <c r="CL103" s="41"/>
      <c r="CM103" s="41">
        <v>0</v>
      </c>
      <c r="CN103" s="41"/>
      <c r="CO103" s="41">
        <v>0</v>
      </c>
      <c r="CP103" s="41">
        <v>0</v>
      </c>
      <c r="CQ103" s="41">
        <v>0</v>
      </c>
      <c r="CR103" s="41">
        <v>0</v>
      </c>
      <c r="CS103" s="41">
        <v>0</v>
      </c>
      <c r="CT103" s="41">
        <v>0</v>
      </c>
      <c r="CU103" s="41">
        <v>1.6476234859730414</v>
      </c>
      <c r="CV103" s="41">
        <v>9999</v>
      </c>
      <c r="CW103" s="82">
        <v>0</v>
      </c>
    </row>
    <row r="104" spans="1:101" s="21" customFormat="1">
      <c r="A104" s="21" t="s">
        <v>503</v>
      </c>
      <c r="B104" s="21" t="s">
        <v>537</v>
      </c>
      <c r="C104" s="41">
        <v>20</v>
      </c>
      <c r="D104" s="41">
        <v>3.8216560509554141</v>
      </c>
      <c r="E104" s="41">
        <v>0</v>
      </c>
      <c r="F104" s="41">
        <v>2</v>
      </c>
      <c r="G104" s="41">
        <v>0</v>
      </c>
      <c r="H104" s="41">
        <v>0</v>
      </c>
      <c r="I104" s="41" t="s">
        <v>486</v>
      </c>
      <c r="J104" s="41"/>
      <c r="K104" s="41"/>
      <c r="L104" s="41">
        <v>4.0964083834279004</v>
      </c>
      <c r="M104" s="41">
        <v>2.033333899157402E-4</v>
      </c>
      <c r="N104" s="41">
        <v>2.0186582069088132E-4</v>
      </c>
      <c r="O104" s="41">
        <v>0</v>
      </c>
      <c r="P104" s="41">
        <v>0</v>
      </c>
      <c r="Q104" s="41">
        <v>0</v>
      </c>
      <c r="R104" s="41">
        <v>0.39882671700434447</v>
      </c>
      <c r="S104" s="41">
        <v>9.874584447812304E-2</v>
      </c>
      <c r="T104" s="41">
        <v>0.82381174298652071</v>
      </c>
      <c r="U104" s="41">
        <v>0.81838208325280026</v>
      </c>
      <c r="V104" s="41" t="s">
        <v>225</v>
      </c>
      <c r="W104" s="41" t="s">
        <v>225</v>
      </c>
      <c r="X104" s="41" t="s">
        <v>225</v>
      </c>
      <c r="Y104" s="41" t="s">
        <v>225</v>
      </c>
      <c r="Z104" s="41">
        <v>0</v>
      </c>
      <c r="AA104" s="41">
        <v>0</v>
      </c>
      <c r="AB104" s="41">
        <v>0</v>
      </c>
      <c r="AC104" s="41">
        <v>0</v>
      </c>
      <c r="AD104" s="41">
        <v>0</v>
      </c>
      <c r="AE104" s="41">
        <v>0</v>
      </c>
      <c r="AF104" s="41">
        <v>0</v>
      </c>
      <c r="AG104" s="41">
        <v>0</v>
      </c>
      <c r="AH104" s="41">
        <v>0.39882671700434447</v>
      </c>
      <c r="AI104" s="41">
        <v>9.874584447812304E-2</v>
      </c>
      <c r="AJ104" s="41">
        <v>0.82381174298652071</v>
      </c>
      <c r="AK104" s="41">
        <v>0.81838208325280026</v>
      </c>
      <c r="AL104" s="41">
        <v>2.1397663877217887</v>
      </c>
      <c r="AM104" s="41">
        <v>2.0859003327332819</v>
      </c>
      <c r="AN104" s="41">
        <v>7.1847545270370211E-2</v>
      </c>
      <c r="AO104" s="41">
        <v>0.21577478780036521</v>
      </c>
      <c r="AP104" s="41">
        <v>0</v>
      </c>
      <c r="AQ104" s="41">
        <v>2.3735226658040172</v>
      </c>
      <c r="AR104" s="41">
        <v>0.39882671700434447</v>
      </c>
      <c r="AS104" s="74">
        <v>5.9512629535753048</v>
      </c>
      <c r="AT104" s="41">
        <v>2.0859003327332819</v>
      </c>
      <c r="AU104" s="41">
        <v>8.5046093813598012E-2</v>
      </c>
      <c r="AV104" s="41">
        <v>0.217094642654688</v>
      </c>
      <c r="AW104" s="41">
        <v>0</v>
      </c>
      <c r="AX104" s="41">
        <v>2.3880410692015679</v>
      </c>
      <c r="AY104" s="41">
        <v>9.874584447812304E-2</v>
      </c>
      <c r="AZ104" s="74">
        <v>24.183712052112067</v>
      </c>
      <c r="BA104" s="41">
        <v>2.0859003327332819</v>
      </c>
      <c r="BB104" s="41">
        <v>0.15689363908396822</v>
      </c>
      <c r="BC104" s="41">
        <v>0.22427939718172502</v>
      </c>
      <c r="BD104" s="41">
        <v>0</v>
      </c>
      <c r="BE104" s="41">
        <v>2.467073368998975</v>
      </c>
      <c r="BF104" s="41">
        <v>0.49757256148246753</v>
      </c>
      <c r="BG104" s="41">
        <v>2.090826890580789</v>
      </c>
      <c r="BH104" s="74">
        <v>4.9582182780508983</v>
      </c>
      <c r="BI104" s="41">
        <v>7.1639263394054371</v>
      </c>
      <c r="BJ104" s="41">
        <v>1.7737225867843573</v>
      </c>
      <c r="BK104" s="41">
        <v>14.797721397958277</v>
      </c>
      <c r="BL104" s="41">
        <v>14.70019111545219</v>
      </c>
      <c r="BM104" s="41">
        <v>38.435561439600271</v>
      </c>
      <c r="BN104" s="41">
        <v>2.0859003327332819</v>
      </c>
      <c r="BO104" s="41">
        <v>0</v>
      </c>
      <c r="BP104" s="41">
        <v>0.15689363908396822</v>
      </c>
      <c r="BQ104" s="41">
        <v>0</v>
      </c>
      <c r="BR104" s="41">
        <v>0</v>
      </c>
      <c r="BS104" s="41">
        <v>0</v>
      </c>
      <c r="BT104" s="41">
        <v>0</v>
      </c>
      <c r="BU104" s="41">
        <v>0</v>
      </c>
      <c r="BV104" s="41">
        <v>0</v>
      </c>
      <c r="BW104" s="41">
        <v>0.22427939718172502</v>
      </c>
      <c r="BX104" s="41">
        <v>2.1397663877217887</v>
      </c>
      <c r="BY104" s="41"/>
      <c r="BZ104" s="41">
        <v>0</v>
      </c>
      <c r="CA104" s="41">
        <v>0</v>
      </c>
      <c r="CB104" s="41">
        <v>2.467073368998975</v>
      </c>
      <c r="CC104" s="41">
        <v>2.1397663877217887</v>
      </c>
      <c r="CD104" s="74">
        <v>1.1529638857565523</v>
      </c>
      <c r="CE104" s="41">
        <v>31.588739403991262</v>
      </c>
      <c r="CF104" s="41">
        <v>3.8916866008896517E-2</v>
      </c>
      <c r="CG104" s="41">
        <v>0</v>
      </c>
      <c r="CH104" s="41">
        <v>3.8916866008896517E-2</v>
      </c>
      <c r="CI104" s="41">
        <v>1.9457939821282532E-3</v>
      </c>
      <c r="CJ104" s="41">
        <v>0</v>
      </c>
      <c r="CK104" s="41">
        <v>1.9457939821282532E-3</v>
      </c>
      <c r="CL104" s="41"/>
      <c r="CM104" s="41">
        <v>0</v>
      </c>
      <c r="CN104" s="41"/>
      <c r="CO104" s="41">
        <v>0</v>
      </c>
      <c r="CP104" s="41">
        <v>0</v>
      </c>
      <c r="CQ104" s="41">
        <v>0</v>
      </c>
      <c r="CR104" s="41">
        <v>0</v>
      </c>
      <c r="CS104" s="41">
        <v>0</v>
      </c>
      <c r="CT104" s="41">
        <v>0</v>
      </c>
      <c r="CU104" s="41">
        <v>0.82381174298652071</v>
      </c>
      <c r="CV104" s="41">
        <v>9999</v>
      </c>
      <c r="CW104" s="82">
        <v>0</v>
      </c>
    </row>
    <row r="105" spans="1:101" s="21" customFormat="1">
      <c r="A105" s="21" t="s">
        <v>498</v>
      </c>
      <c r="B105" s="21" t="s">
        <v>538</v>
      </c>
      <c r="C105" s="41">
        <v>20</v>
      </c>
      <c r="D105" s="41">
        <v>4.2</v>
      </c>
      <c r="E105" s="41">
        <v>0</v>
      </c>
      <c r="F105" s="41">
        <v>2</v>
      </c>
      <c r="G105" s="41">
        <v>0</v>
      </c>
      <c r="H105" s="41">
        <v>0</v>
      </c>
      <c r="I105" s="41" t="s">
        <v>486</v>
      </c>
      <c r="J105" s="41"/>
      <c r="K105" s="41"/>
      <c r="L105" s="41">
        <v>4.5019528133872626</v>
      </c>
      <c r="M105" s="41">
        <v>2.2346339551739848E-4</v>
      </c>
      <c r="N105" s="41">
        <v>2.2185053693927857E-4</v>
      </c>
      <c r="O105" s="41">
        <v>0</v>
      </c>
      <c r="P105" s="41">
        <v>0</v>
      </c>
      <c r="Q105" s="41">
        <v>0</v>
      </c>
      <c r="R105" s="41">
        <v>0.39882671700434447</v>
      </c>
      <c r="S105" s="41">
        <v>9.874584447812304E-2</v>
      </c>
      <c r="T105" s="41">
        <v>0.82381174298652071</v>
      </c>
      <c r="U105" s="41">
        <v>0.81838208325280026</v>
      </c>
      <c r="V105" s="41" t="s">
        <v>225</v>
      </c>
      <c r="W105" s="41" t="s">
        <v>225</v>
      </c>
      <c r="X105" s="41" t="s">
        <v>225</v>
      </c>
      <c r="Y105" s="41" t="s">
        <v>225</v>
      </c>
      <c r="Z105" s="41">
        <v>0</v>
      </c>
      <c r="AA105" s="41">
        <v>0</v>
      </c>
      <c r="AB105" s="41">
        <v>0</v>
      </c>
      <c r="AC105" s="41">
        <v>0</v>
      </c>
      <c r="AD105" s="41">
        <v>0</v>
      </c>
      <c r="AE105" s="41">
        <v>0</v>
      </c>
      <c r="AF105" s="41">
        <v>0</v>
      </c>
      <c r="AG105" s="41">
        <v>0</v>
      </c>
      <c r="AH105" s="41">
        <v>0.39882671700434447</v>
      </c>
      <c r="AI105" s="41">
        <v>9.874584447812304E-2</v>
      </c>
      <c r="AJ105" s="41">
        <v>0.82381174298652071</v>
      </c>
      <c r="AK105" s="41">
        <v>0.81838208325280026</v>
      </c>
      <c r="AL105" s="41">
        <v>2.1397663877217887</v>
      </c>
      <c r="AM105" s="41">
        <v>2.292404465673874</v>
      </c>
      <c r="AN105" s="41">
        <v>7.8960452252136867E-2</v>
      </c>
      <c r="AO105" s="41">
        <v>0.2371364917926011</v>
      </c>
      <c r="AP105" s="41">
        <v>0</v>
      </c>
      <c r="AQ105" s="41">
        <v>2.6085014097186123</v>
      </c>
      <c r="AR105" s="41">
        <v>0.39882671700434447</v>
      </c>
      <c r="AS105" s="74">
        <v>6.5404379859792536</v>
      </c>
      <c r="AT105" s="41">
        <v>2.292404465673874</v>
      </c>
      <c r="AU105" s="41">
        <v>9.3465657101144226E-2</v>
      </c>
      <c r="AV105" s="41">
        <v>0.23858701227750184</v>
      </c>
      <c r="AW105" s="41">
        <v>0</v>
      </c>
      <c r="AX105" s="41">
        <v>2.6244571350525203</v>
      </c>
      <c r="AY105" s="41">
        <v>9.874584447812304E-2</v>
      </c>
      <c r="AZ105" s="74">
        <v>26.577899545271134</v>
      </c>
      <c r="BA105" s="41">
        <v>2.292404465673874</v>
      </c>
      <c r="BB105" s="41">
        <v>0.17242610935328109</v>
      </c>
      <c r="BC105" s="41">
        <v>0.24648305750271551</v>
      </c>
      <c r="BD105" s="41">
        <v>0</v>
      </c>
      <c r="BE105" s="41">
        <v>2.7113136325298708</v>
      </c>
      <c r="BF105" s="41">
        <v>0.49757256148246753</v>
      </c>
      <c r="BG105" s="41">
        <v>1.2857065596501331</v>
      </c>
      <c r="BH105" s="74">
        <v>5.4490818875779317</v>
      </c>
      <c r="BI105" s="41">
        <v>6.5185862960923</v>
      </c>
      <c r="BJ105" s="41">
        <v>1.6139422991668402</v>
      </c>
      <c r="BK105" s="41">
        <v>13.46471464782373</v>
      </c>
      <c r="BL105" s="41">
        <v>13.375970077754497</v>
      </c>
      <c r="BM105" s="41">
        <v>34.973213320837367</v>
      </c>
      <c r="BN105" s="41">
        <v>2.292404465673874</v>
      </c>
      <c r="BO105" s="41">
        <v>0</v>
      </c>
      <c r="BP105" s="41">
        <v>0.17242610935328109</v>
      </c>
      <c r="BQ105" s="41">
        <v>0</v>
      </c>
      <c r="BR105" s="41">
        <v>0</v>
      </c>
      <c r="BS105" s="41">
        <v>0</v>
      </c>
      <c r="BT105" s="41">
        <v>0</v>
      </c>
      <c r="BU105" s="41">
        <v>0</v>
      </c>
      <c r="BV105" s="41">
        <v>0</v>
      </c>
      <c r="BW105" s="41">
        <v>0.24648305750271551</v>
      </c>
      <c r="BX105" s="41">
        <v>2.1397663877217887</v>
      </c>
      <c r="BY105" s="41"/>
      <c r="BZ105" s="41">
        <v>0</v>
      </c>
      <c r="CA105" s="41">
        <v>0</v>
      </c>
      <c r="CB105" s="41">
        <v>2.7113136325298708</v>
      </c>
      <c r="CC105" s="41">
        <v>2.1397663877217887</v>
      </c>
      <c r="CD105" s="74">
        <v>1.2671073104464496</v>
      </c>
      <c r="CE105" s="41">
        <v>28.126391285228362</v>
      </c>
      <c r="CF105" s="41">
        <v>4.2769635743777193E-2</v>
      </c>
      <c r="CG105" s="41">
        <v>0</v>
      </c>
      <c r="CH105" s="41">
        <v>4.2769635743777193E-2</v>
      </c>
      <c r="CI105" s="41">
        <v>2.1384275863589497E-3</v>
      </c>
      <c r="CJ105" s="41">
        <v>0</v>
      </c>
      <c r="CK105" s="41">
        <v>2.1384275863589497E-3</v>
      </c>
      <c r="CL105" s="41"/>
      <c r="CM105" s="41">
        <v>0</v>
      </c>
      <c r="CN105" s="41"/>
      <c r="CO105" s="41">
        <v>0</v>
      </c>
      <c r="CP105" s="41">
        <v>0</v>
      </c>
      <c r="CQ105" s="41">
        <v>0</v>
      </c>
      <c r="CR105" s="41">
        <v>0</v>
      </c>
      <c r="CS105" s="41">
        <v>0</v>
      </c>
      <c r="CT105" s="41">
        <v>0</v>
      </c>
      <c r="CU105" s="41">
        <v>0.82381174298652071</v>
      </c>
      <c r="CV105" s="41">
        <v>9999</v>
      </c>
      <c r="CW105" s="82">
        <v>0</v>
      </c>
    </row>
    <row r="106" spans="1:101" s="21" customFormat="1">
      <c r="A106" s="21" t="s">
        <v>496</v>
      </c>
      <c r="B106" s="21" t="s">
        <v>539</v>
      </c>
      <c r="C106" s="41">
        <v>20</v>
      </c>
      <c r="D106" s="41">
        <v>3.8216560509554141</v>
      </c>
      <c r="E106" s="41">
        <v>0</v>
      </c>
      <c r="F106" s="41">
        <v>3</v>
      </c>
      <c r="G106" s="41">
        <v>0</v>
      </c>
      <c r="H106" s="41">
        <v>0</v>
      </c>
      <c r="I106" s="41" t="s">
        <v>486</v>
      </c>
      <c r="J106" s="41"/>
      <c r="K106" s="41"/>
      <c r="L106" s="41">
        <v>4.0964083834279004</v>
      </c>
      <c r="M106" s="41">
        <v>2.033333899157402E-4</v>
      </c>
      <c r="N106" s="41">
        <v>2.0186582069088132E-4</v>
      </c>
      <c r="O106" s="41">
        <v>0</v>
      </c>
      <c r="P106" s="41">
        <v>0</v>
      </c>
      <c r="Q106" s="41">
        <v>0</v>
      </c>
      <c r="R106" s="41">
        <v>0.5982400755065167</v>
      </c>
      <c r="S106" s="41">
        <v>0.14811876671718455</v>
      </c>
      <c r="T106" s="41">
        <v>1.235717614479781</v>
      </c>
      <c r="U106" s="41">
        <v>1.2275731248792003</v>
      </c>
      <c r="V106" s="41" t="s">
        <v>225</v>
      </c>
      <c r="W106" s="41" t="s">
        <v>225</v>
      </c>
      <c r="X106" s="41" t="s">
        <v>225</v>
      </c>
      <c r="Y106" s="41" t="s">
        <v>225</v>
      </c>
      <c r="Z106" s="41">
        <v>0</v>
      </c>
      <c r="AA106" s="41">
        <v>0</v>
      </c>
      <c r="AB106" s="41">
        <v>0</v>
      </c>
      <c r="AC106" s="41">
        <v>0</v>
      </c>
      <c r="AD106" s="41">
        <v>0</v>
      </c>
      <c r="AE106" s="41">
        <v>0</v>
      </c>
      <c r="AF106" s="41">
        <v>0</v>
      </c>
      <c r="AG106" s="41">
        <v>0</v>
      </c>
      <c r="AH106" s="41">
        <v>0.5982400755065167</v>
      </c>
      <c r="AI106" s="41">
        <v>0.14811876671718455</v>
      </c>
      <c r="AJ106" s="41">
        <v>1.235717614479781</v>
      </c>
      <c r="AK106" s="41">
        <v>1.2275731248792003</v>
      </c>
      <c r="AL106" s="41">
        <v>3.2096495815826827</v>
      </c>
      <c r="AM106" s="41">
        <v>2.0859003327332819</v>
      </c>
      <c r="AN106" s="41">
        <v>7.1847545270370211E-2</v>
      </c>
      <c r="AO106" s="41">
        <v>0.21577478780036521</v>
      </c>
      <c r="AP106" s="41">
        <v>0</v>
      </c>
      <c r="AQ106" s="41">
        <v>2.3735226658040172</v>
      </c>
      <c r="AR106" s="41">
        <v>0.5982400755065167</v>
      </c>
      <c r="AS106" s="74">
        <v>3.9675086357168698</v>
      </c>
      <c r="AT106" s="41">
        <v>2.0859003327332819</v>
      </c>
      <c r="AU106" s="41">
        <v>8.5046093813598012E-2</v>
      </c>
      <c r="AV106" s="41">
        <v>0.217094642654688</v>
      </c>
      <c r="AW106" s="41">
        <v>0</v>
      </c>
      <c r="AX106" s="41">
        <v>2.3880410692015679</v>
      </c>
      <c r="AY106" s="41">
        <v>0.14811876671718455</v>
      </c>
      <c r="AZ106" s="74">
        <v>16.122474701408045</v>
      </c>
      <c r="BA106" s="41">
        <v>2.0859003327332819</v>
      </c>
      <c r="BB106" s="41">
        <v>0.15689363908396822</v>
      </c>
      <c r="BC106" s="41">
        <v>0.22427939718172502</v>
      </c>
      <c r="BD106" s="41">
        <v>0</v>
      </c>
      <c r="BE106" s="41">
        <v>2.467073368998975</v>
      </c>
      <c r="BF106" s="41">
        <v>0.7463588422237013</v>
      </c>
      <c r="BG106" s="41">
        <v>6.5596513536756866</v>
      </c>
      <c r="BH106" s="74">
        <v>3.3054788520339322</v>
      </c>
      <c r="BI106" s="41">
        <v>10.745889509108157</v>
      </c>
      <c r="BJ106" s="41">
        <v>2.6605838801765356</v>
      </c>
      <c r="BK106" s="41">
        <v>22.196582096937416</v>
      </c>
      <c r="BL106" s="41">
        <v>22.050286673178285</v>
      </c>
      <c r="BM106" s="41">
        <v>57.653342159400388</v>
      </c>
      <c r="BN106" s="41">
        <v>2.0859003327332819</v>
      </c>
      <c r="BO106" s="41">
        <v>0</v>
      </c>
      <c r="BP106" s="41">
        <v>0.15689363908396822</v>
      </c>
      <c r="BQ106" s="41">
        <v>0</v>
      </c>
      <c r="BR106" s="41">
        <v>0</v>
      </c>
      <c r="BS106" s="41">
        <v>0</v>
      </c>
      <c r="BT106" s="41">
        <v>0</v>
      </c>
      <c r="BU106" s="41">
        <v>0</v>
      </c>
      <c r="BV106" s="41">
        <v>0</v>
      </c>
      <c r="BW106" s="41">
        <v>0.22427939718172502</v>
      </c>
      <c r="BX106" s="41">
        <v>3.2096495815826827</v>
      </c>
      <c r="BY106" s="41"/>
      <c r="BZ106" s="41">
        <v>0</v>
      </c>
      <c r="CA106" s="41">
        <v>0</v>
      </c>
      <c r="CB106" s="41">
        <v>2.467073368998975</v>
      </c>
      <c r="CC106" s="41">
        <v>3.2096495815826827</v>
      </c>
      <c r="CD106" s="82">
        <v>0.76864259050436834</v>
      </c>
      <c r="CE106" s="41">
        <v>50.80652012379138</v>
      </c>
      <c r="CF106" s="41">
        <v>3.8916866008896517E-2</v>
      </c>
      <c r="CG106" s="41">
        <v>0</v>
      </c>
      <c r="CH106" s="41">
        <v>3.8916866008896517E-2</v>
      </c>
      <c r="CI106" s="41">
        <v>1.9457939821282532E-3</v>
      </c>
      <c r="CJ106" s="41">
        <v>0</v>
      </c>
      <c r="CK106" s="41">
        <v>1.9457939821282532E-3</v>
      </c>
      <c r="CL106" s="41"/>
      <c r="CM106" s="41">
        <v>0</v>
      </c>
      <c r="CN106" s="41"/>
      <c r="CO106" s="41">
        <v>0</v>
      </c>
      <c r="CP106" s="41">
        <v>0</v>
      </c>
      <c r="CQ106" s="41">
        <v>0</v>
      </c>
      <c r="CR106" s="41">
        <v>0</v>
      </c>
      <c r="CS106" s="41">
        <v>0</v>
      </c>
      <c r="CT106" s="41">
        <v>0</v>
      </c>
      <c r="CU106" s="41">
        <v>1.235717614479781</v>
      </c>
      <c r="CV106" s="41">
        <v>9999</v>
      </c>
      <c r="CW106" s="82">
        <v>0</v>
      </c>
    </row>
    <row r="107" spans="1:101" s="21" customFormat="1">
      <c r="A107" s="21" t="s">
        <v>502</v>
      </c>
      <c r="B107" s="21" t="s">
        <v>540</v>
      </c>
      <c r="C107" s="41">
        <v>20</v>
      </c>
      <c r="D107" s="41">
        <v>3.8216560509554141</v>
      </c>
      <c r="E107" s="41">
        <v>0</v>
      </c>
      <c r="F107" s="41">
        <v>2</v>
      </c>
      <c r="G107" s="41">
        <v>0</v>
      </c>
      <c r="H107" s="41">
        <v>0</v>
      </c>
      <c r="I107" s="41" t="s">
        <v>486</v>
      </c>
      <c r="J107" s="41"/>
      <c r="K107" s="41"/>
      <c r="L107" s="41">
        <v>4.0964083834279004</v>
      </c>
      <c r="M107" s="41">
        <v>2.033333899157402E-4</v>
      </c>
      <c r="N107" s="41">
        <v>2.0186582069088132E-4</v>
      </c>
      <c r="O107" s="41">
        <v>0</v>
      </c>
      <c r="P107" s="41">
        <v>0</v>
      </c>
      <c r="Q107" s="41">
        <v>0</v>
      </c>
      <c r="R107" s="41">
        <v>0.39882671700434447</v>
      </c>
      <c r="S107" s="41">
        <v>9.874584447812304E-2</v>
      </c>
      <c r="T107" s="41">
        <v>0.82381174298652071</v>
      </c>
      <c r="U107" s="41">
        <v>0.81838208325280026</v>
      </c>
      <c r="V107" s="41" t="s">
        <v>225</v>
      </c>
      <c r="W107" s="41" t="s">
        <v>225</v>
      </c>
      <c r="X107" s="41" t="s">
        <v>225</v>
      </c>
      <c r="Y107" s="41" t="s">
        <v>225</v>
      </c>
      <c r="Z107" s="41">
        <v>0</v>
      </c>
      <c r="AA107" s="41">
        <v>0</v>
      </c>
      <c r="AB107" s="41">
        <v>0</v>
      </c>
      <c r="AC107" s="41">
        <v>0</v>
      </c>
      <c r="AD107" s="41">
        <v>0</v>
      </c>
      <c r="AE107" s="41">
        <v>0</v>
      </c>
      <c r="AF107" s="41">
        <v>0</v>
      </c>
      <c r="AG107" s="41">
        <v>0</v>
      </c>
      <c r="AH107" s="41">
        <v>0.39882671700434447</v>
      </c>
      <c r="AI107" s="41">
        <v>9.874584447812304E-2</v>
      </c>
      <c r="AJ107" s="41">
        <v>0.82381174298652071</v>
      </c>
      <c r="AK107" s="41">
        <v>0.81838208325280026</v>
      </c>
      <c r="AL107" s="41">
        <v>2.1397663877217887</v>
      </c>
      <c r="AM107" s="41">
        <v>2.0859003327332819</v>
      </c>
      <c r="AN107" s="41">
        <v>7.1847545270370211E-2</v>
      </c>
      <c r="AO107" s="41">
        <v>0.21577478780036521</v>
      </c>
      <c r="AP107" s="41">
        <v>0</v>
      </c>
      <c r="AQ107" s="41">
        <v>2.3735226658040172</v>
      </c>
      <c r="AR107" s="41">
        <v>0.39882671700434447</v>
      </c>
      <c r="AS107" s="74">
        <v>5.9512629535753048</v>
      </c>
      <c r="AT107" s="41">
        <v>2.0859003327332819</v>
      </c>
      <c r="AU107" s="41">
        <v>8.5046093813598012E-2</v>
      </c>
      <c r="AV107" s="41">
        <v>0.217094642654688</v>
      </c>
      <c r="AW107" s="41">
        <v>0</v>
      </c>
      <c r="AX107" s="41">
        <v>2.3880410692015679</v>
      </c>
      <c r="AY107" s="41">
        <v>9.874584447812304E-2</v>
      </c>
      <c r="AZ107" s="74">
        <v>24.183712052112067</v>
      </c>
      <c r="BA107" s="41">
        <v>2.0859003327332819</v>
      </c>
      <c r="BB107" s="41">
        <v>0.15689363908396822</v>
      </c>
      <c r="BC107" s="41">
        <v>0.22427939718172502</v>
      </c>
      <c r="BD107" s="41">
        <v>0</v>
      </c>
      <c r="BE107" s="41">
        <v>2.467073368998975</v>
      </c>
      <c r="BF107" s="41">
        <v>0.49757256148246753</v>
      </c>
      <c r="BG107" s="41">
        <v>2.090826890580789</v>
      </c>
      <c r="BH107" s="74">
        <v>4.9582182780508983</v>
      </c>
      <c r="BI107" s="41">
        <v>7.1639263394054371</v>
      </c>
      <c r="BJ107" s="41">
        <v>1.7737225867843573</v>
      </c>
      <c r="BK107" s="41">
        <v>14.797721397958277</v>
      </c>
      <c r="BL107" s="41">
        <v>14.70019111545219</v>
      </c>
      <c r="BM107" s="41">
        <v>38.435561439600271</v>
      </c>
      <c r="BN107" s="41">
        <v>2.0859003327332819</v>
      </c>
      <c r="BO107" s="41">
        <v>0</v>
      </c>
      <c r="BP107" s="41">
        <v>0.15689363908396822</v>
      </c>
      <c r="BQ107" s="41">
        <v>0</v>
      </c>
      <c r="BR107" s="41">
        <v>0</v>
      </c>
      <c r="BS107" s="41">
        <v>0</v>
      </c>
      <c r="BT107" s="41">
        <v>0</v>
      </c>
      <c r="BU107" s="41">
        <v>0</v>
      </c>
      <c r="BV107" s="41">
        <v>0</v>
      </c>
      <c r="BW107" s="41">
        <v>0.22427939718172502</v>
      </c>
      <c r="BX107" s="41">
        <v>2.1397663877217887</v>
      </c>
      <c r="BY107" s="41"/>
      <c r="BZ107" s="41">
        <v>0</v>
      </c>
      <c r="CA107" s="41">
        <v>0</v>
      </c>
      <c r="CB107" s="41">
        <v>2.467073368998975</v>
      </c>
      <c r="CC107" s="41">
        <v>2.1397663877217887</v>
      </c>
      <c r="CD107" s="74">
        <v>1.1529638857565523</v>
      </c>
      <c r="CE107" s="41">
        <v>31.588739403991262</v>
      </c>
      <c r="CF107" s="41">
        <v>3.8916866008896517E-2</v>
      </c>
      <c r="CG107" s="41">
        <v>0</v>
      </c>
      <c r="CH107" s="41">
        <v>3.8916866008896517E-2</v>
      </c>
      <c r="CI107" s="41">
        <v>1.9457939821282532E-3</v>
      </c>
      <c r="CJ107" s="41">
        <v>0</v>
      </c>
      <c r="CK107" s="41">
        <v>1.9457939821282532E-3</v>
      </c>
      <c r="CL107" s="41"/>
      <c r="CM107" s="41">
        <v>0</v>
      </c>
      <c r="CN107" s="41"/>
      <c r="CO107" s="41">
        <v>0</v>
      </c>
      <c r="CP107" s="41">
        <v>0</v>
      </c>
      <c r="CQ107" s="41">
        <v>0</v>
      </c>
      <c r="CR107" s="41">
        <v>0</v>
      </c>
      <c r="CS107" s="41">
        <v>0</v>
      </c>
      <c r="CT107" s="41">
        <v>0</v>
      </c>
      <c r="CU107" s="41">
        <v>0.82381174298652071</v>
      </c>
      <c r="CV107" s="41">
        <v>9999</v>
      </c>
      <c r="CW107" s="82">
        <v>0</v>
      </c>
    </row>
    <row r="108" spans="1:101" s="21" customFormat="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row>
    <row r="109" spans="1:101" s="21" customFormat="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row>
    <row r="110" spans="1:101" s="21" customFormat="1" ht="13.5" thickBot="1">
      <c r="A110" s="52" t="s">
        <v>226</v>
      </c>
      <c r="B110" s="54"/>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row>
    <row r="111" spans="1:101" s="21" customFormat="1" ht="26.25" thickBot="1">
      <c r="A111" s="64" t="s">
        <v>129</v>
      </c>
      <c r="B111" s="65"/>
      <c r="C111" s="66" t="s">
        <v>130</v>
      </c>
      <c r="D111" s="67"/>
      <c r="E111" s="67"/>
      <c r="F111" s="67"/>
      <c r="G111" s="67"/>
      <c r="H111" s="67"/>
      <c r="I111" s="67"/>
      <c r="J111" s="67"/>
      <c r="K111" s="68"/>
      <c r="L111" s="66" t="s">
        <v>131</v>
      </c>
      <c r="M111" s="67"/>
      <c r="N111" s="67"/>
      <c r="O111" s="67"/>
      <c r="P111" s="67"/>
      <c r="Q111" s="68"/>
      <c r="R111" s="66" t="s">
        <v>132</v>
      </c>
      <c r="S111" s="67"/>
      <c r="T111" s="67"/>
      <c r="U111" s="68"/>
      <c r="V111" s="66" t="s">
        <v>133</v>
      </c>
      <c r="W111" s="67"/>
      <c r="X111" s="67"/>
      <c r="Y111" s="68"/>
      <c r="Z111" s="66" t="s">
        <v>134</v>
      </c>
      <c r="AA111" s="67"/>
      <c r="AB111" s="67"/>
      <c r="AC111" s="68"/>
      <c r="AD111" s="66" t="s">
        <v>135</v>
      </c>
      <c r="AE111" s="67"/>
      <c r="AF111" s="67"/>
      <c r="AG111" s="68"/>
      <c r="AH111" s="66" t="s">
        <v>136</v>
      </c>
      <c r="AI111" s="67"/>
      <c r="AJ111" s="67"/>
      <c r="AK111" s="67"/>
      <c r="AL111" s="68"/>
      <c r="AM111" s="66" t="s">
        <v>137</v>
      </c>
      <c r="AN111" s="67"/>
      <c r="AO111" s="67"/>
      <c r="AP111" s="67"/>
      <c r="AQ111" s="67"/>
      <c r="AR111" s="67"/>
      <c r="AS111" s="68"/>
      <c r="AT111" s="66" t="s">
        <v>138</v>
      </c>
      <c r="AU111" s="67"/>
      <c r="AV111" s="67"/>
      <c r="AW111" s="67"/>
      <c r="AX111" s="67"/>
      <c r="AY111" s="67"/>
      <c r="AZ111" s="68"/>
      <c r="BA111" s="66" t="s">
        <v>139</v>
      </c>
      <c r="BB111" s="67"/>
      <c r="BC111" s="67"/>
      <c r="BD111" s="67"/>
      <c r="BE111" s="67"/>
      <c r="BF111" s="68"/>
      <c r="BG111" s="66" t="s">
        <v>140</v>
      </c>
      <c r="BH111" s="68"/>
      <c r="BI111" s="66" t="s">
        <v>141</v>
      </c>
      <c r="BJ111" s="67"/>
      <c r="BK111" s="67"/>
      <c r="BL111" s="67"/>
      <c r="BM111" s="68"/>
      <c r="BN111" s="66" t="s">
        <v>142</v>
      </c>
      <c r="BO111" s="67"/>
      <c r="BP111" s="67"/>
      <c r="BQ111" s="67"/>
      <c r="BR111" s="67"/>
      <c r="BS111" s="67"/>
      <c r="BT111" s="67"/>
      <c r="BU111" s="67"/>
      <c r="BV111" s="67"/>
      <c r="BW111" s="67"/>
      <c r="BX111" s="67"/>
      <c r="BY111" s="67"/>
      <c r="BZ111" s="67"/>
      <c r="CA111" s="67"/>
      <c r="CB111" s="67"/>
      <c r="CC111" s="68"/>
      <c r="CD111" s="66" t="s">
        <v>143</v>
      </c>
      <c r="CE111" s="68"/>
      <c r="CF111" s="66" t="s">
        <v>144</v>
      </c>
      <c r="CG111" s="67"/>
      <c r="CH111" s="67"/>
      <c r="CI111" s="67"/>
      <c r="CJ111" s="67"/>
      <c r="CK111" s="68"/>
      <c r="CL111" s="69"/>
      <c r="CM111" s="66" t="s">
        <v>18</v>
      </c>
      <c r="CN111" s="67"/>
      <c r="CO111" s="67"/>
      <c r="CP111" s="68"/>
      <c r="CQ111" s="66" t="s">
        <v>145</v>
      </c>
      <c r="CR111" s="67"/>
      <c r="CS111" s="67"/>
      <c r="CT111" s="67"/>
      <c r="CU111" s="68"/>
      <c r="CV111" s="66" t="s">
        <v>146</v>
      </c>
      <c r="CW111" s="68"/>
    </row>
    <row r="112" spans="1:101" s="21" customFormat="1" ht="127.5">
      <c r="A112" s="70" t="s">
        <v>147</v>
      </c>
      <c r="B112" s="71" t="s">
        <v>148</v>
      </c>
      <c r="C112" s="72" t="s">
        <v>9</v>
      </c>
      <c r="D112" s="72" t="s">
        <v>149</v>
      </c>
      <c r="E112" s="72" t="s">
        <v>150</v>
      </c>
      <c r="F112" s="72" t="s">
        <v>151</v>
      </c>
      <c r="G112" s="72" t="s">
        <v>152</v>
      </c>
      <c r="H112" s="72" t="s">
        <v>153</v>
      </c>
      <c r="I112" s="72" t="s">
        <v>154</v>
      </c>
      <c r="J112" s="72" t="s">
        <v>155</v>
      </c>
      <c r="K112" s="72" t="s">
        <v>156</v>
      </c>
      <c r="L112" s="72" t="s">
        <v>157</v>
      </c>
      <c r="M112" s="72" t="s">
        <v>158</v>
      </c>
      <c r="N112" s="72" t="s">
        <v>159</v>
      </c>
      <c r="O112" s="72" t="s">
        <v>160</v>
      </c>
      <c r="P112" s="72" t="s">
        <v>161</v>
      </c>
      <c r="Q112" s="72" t="s">
        <v>162</v>
      </c>
      <c r="R112" s="72" t="s">
        <v>163</v>
      </c>
      <c r="S112" s="72" t="s">
        <v>164</v>
      </c>
      <c r="T112" s="72" t="s">
        <v>165</v>
      </c>
      <c r="U112" s="72" t="s">
        <v>87</v>
      </c>
      <c r="V112" s="72" t="s">
        <v>163</v>
      </c>
      <c r="W112" s="72" t="s">
        <v>164</v>
      </c>
      <c r="X112" s="72" t="s">
        <v>165</v>
      </c>
      <c r="Y112" s="72" t="s">
        <v>87</v>
      </c>
      <c r="Z112" s="72" t="s">
        <v>163</v>
      </c>
      <c r="AA112" s="72" t="s">
        <v>164</v>
      </c>
      <c r="AB112" s="72" t="s">
        <v>165</v>
      </c>
      <c r="AC112" s="72" t="s">
        <v>87</v>
      </c>
      <c r="AD112" s="72" t="s">
        <v>163</v>
      </c>
      <c r="AE112" s="72" t="s">
        <v>164</v>
      </c>
      <c r="AF112" s="72" t="s">
        <v>165</v>
      </c>
      <c r="AG112" s="72" t="s">
        <v>87</v>
      </c>
      <c r="AH112" s="72" t="s">
        <v>163</v>
      </c>
      <c r="AI112" s="72" t="s">
        <v>164</v>
      </c>
      <c r="AJ112" s="72" t="s">
        <v>165</v>
      </c>
      <c r="AK112" s="72" t="s">
        <v>87</v>
      </c>
      <c r="AL112" s="72" t="s">
        <v>166</v>
      </c>
      <c r="AM112" s="72" t="s">
        <v>167</v>
      </c>
      <c r="AN112" s="72" t="s">
        <v>168</v>
      </c>
      <c r="AO112" s="72" t="s">
        <v>169</v>
      </c>
      <c r="AP112" s="72" t="s">
        <v>170</v>
      </c>
      <c r="AQ112" s="72" t="s">
        <v>171</v>
      </c>
      <c r="AR112" s="72" t="s">
        <v>172</v>
      </c>
      <c r="AS112" s="72" t="s">
        <v>173</v>
      </c>
      <c r="AT112" s="72" t="s">
        <v>174</v>
      </c>
      <c r="AU112" s="72" t="s">
        <v>175</v>
      </c>
      <c r="AV112" s="72" t="s">
        <v>176</v>
      </c>
      <c r="AW112" s="72" t="s">
        <v>177</v>
      </c>
      <c r="AX112" s="72" t="s">
        <v>178</v>
      </c>
      <c r="AY112" s="72" t="s">
        <v>179</v>
      </c>
      <c r="AZ112" s="72" t="s">
        <v>180</v>
      </c>
      <c r="BA112" s="72" t="s">
        <v>181</v>
      </c>
      <c r="BB112" s="72" t="s">
        <v>182</v>
      </c>
      <c r="BC112" s="72" t="s">
        <v>183</v>
      </c>
      <c r="BD112" s="72" t="s">
        <v>184</v>
      </c>
      <c r="BE112" s="72" t="s">
        <v>185</v>
      </c>
      <c r="BF112" s="72" t="s">
        <v>186</v>
      </c>
      <c r="BG112" s="72" t="s">
        <v>187</v>
      </c>
      <c r="BH112" s="72" t="s">
        <v>188</v>
      </c>
      <c r="BI112" s="72" t="s">
        <v>189</v>
      </c>
      <c r="BJ112" s="72" t="s">
        <v>190</v>
      </c>
      <c r="BK112" s="72" t="s">
        <v>191</v>
      </c>
      <c r="BL112" s="72" t="s">
        <v>192</v>
      </c>
      <c r="BM112" s="72" t="s">
        <v>193</v>
      </c>
      <c r="BN112" s="72" t="s">
        <v>194</v>
      </c>
      <c r="BO112" s="72" t="s">
        <v>195</v>
      </c>
      <c r="BP112" s="72" t="s">
        <v>196</v>
      </c>
      <c r="BQ112" s="72" t="s">
        <v>197</v>
      </c>
      <c r="BR112" s="72" t="s">
        <v>198</v>
      </c>
      <c r="BS112" s="72" t="s">
        <v>199</v>
      </c>
      <c r="BT112" s="72" t="s">
        <v>200</v>
      </c>
      <c r="BU112" s="72" t="s">
        <v>201</v>
      </c>
      <c r="BV112" s="72" t="s">
        <v>202</v>
      </c>
      <c r="BW112" s="72" t="s">
        <v>203</v>
      </c>
      <c r="BX112" s="72" t="s">
        <v>204</v>
      </c>
      <c r="BY112" s="72" t="s">
        <v>205</v>
      </c>
      <c r="BZ112" s="72" t="s">
        <v>206</v>
      </c>
      <c r="CA112" s="72" t="s">
        <v>207</v>
      </c>
      <c r="CB112" s="72" t="s">
        <v>208</v>
      </c>
      <c r="CC112" s="72" t="s">
        <v>209</v>
      </c>
      <c r="CD112" s="72" t="s">
        <v>210</v>
      </c>
      <c r="CE112" s="72" t="s">
        <v>48</v>
      </c>
      <c r="CF112" s="72" t="s">
        <v>211</v>
      </c>
      <c r="CG112" s="72" t="s">
        <v>212</v>
      </c>
      <c r="CH112" s="72" t="s">
        <v>213</v>
      </c>
      <c r="CI112" s="72" t="s">
        <v>327</v>
      </c>
      <c r="CJ112" s="72" t="s">
        <v>328</v>
      </c>
      <c r="CK112" s="72" t="s">
        <v>329</v>
      </c>
      <c r="CL112" s="72"/>
      <c r="CM112" s="72" t="s">
        <v>214</v>
      </c>
      <c r="CN112" s="72" t="s">
        <v>215</v>
      </c>
      <c r="CO112" s="72" t="s">
        <v>216</v>
      </c>
      <c r="CP112" s="72" t="s">
        <v>217</v>
      </c>
      <c r="CQ112" s="72" t="s">
        <v>218</v>
      </c>
      <c r="CR112" s="72" t="s">
        <v>219</v>
      </c>
      <c r="CS112" s="72" t="s">
        <v>220</v>
      </c>
      <c r="CT112" s="72" t="s">
        <v>221</v>
      </c>
      <c r="CU112" s="72" t="s">
        <v>222</v>
      </c>
      <c r="CV112" s="72" t="s">
        <v>223</v>
      </c>
      <c r="CW112" s="72" t="s">
        <v>224</v>
      </c>
    </row>
    <row r="113" spans="1:101" s="21" customFormat="1">
      <c r="A113" s="21" t="s">
        <v>497</v>
      </c>
      <c r="C113" s="41">
        <v>20.000000000000004</v>
      </c>
      <c r="D113" s="41">
        <v>9.61</v>
      </c>
      <c r="E113" s="41">
        <v>0</v>
      </c>
      <c r="F113" s="41">
        <v>4</v>
      </c>
      <c r="G113" s="41">
        <v>0</v>
      </c>
      <c r="H113" s="41">
        <v>0</v>
      </c>
      <c r="I113" s="41"/>
      <c r="J113" s="41"/>
      <c r="K113" s="41"/>
      <c r="L113" s="41">
        <v>10.300896794440856</v>
      </c>
      <c r="M113" s="41">
        <v>5.1130553117195222E-4</v>
      </c>
      <c r="N113" s="41">
        <v>5.0761515713963496E-4</v>
      </c>
      <c r="O113" s="41">
        <v>0</v>
      </c>
      <c r="P113" s="41">
        <v>0</v>
      </c>
      <c r="Q113" s="41">
        <v>0</v>
      </c>
      <c r="R113" s="41">
        <v>0.79765343400868893</v>
      </c>
      <c r="S113" s="41">
        <v>0.19749168895624608</v>
      </c>
      <c r="T113" s="41">
        <v>1.6476234859730414</v>
      </c>
      <c r="U113" s="41">
        <v>1.6367641665056005</v>
      </c>
      <c r="V113" s="41">
        <v>0.24</v>
      </c>
      <c r="W113" s="41">
        <v>5.9999999999999991E-2</v>
      </c>
      <c r="X113" s="41">
        <v>0.5</v>
      </c>
      <c r="Y113" s="41">
        <v>0</v>
      </c>
      <c r="Z113" s="41">
        <v>0</v>
      </c>
      <c r="AA113" s="41">
        <v>0</v>
      </c>
      <c r="AB113" s="41">
        <v>0</v>
      </c>
      <c r="AC113" s="41">
        <v>0</v>
      </c>
      <c r="AD113" s="41">
        <v>0</v>
      </c>
      <c r="AE113" s="41">
        <v>0</v>
      </c>
      <c r="AF113" s="41">
        <v>0</v>
      </c>
      <c r="AG113" s="41">
        <v>0</v>
      </c>
      <c r="AH113" s="41">
        <v>1.0376534340086889</v>
      </c>
      <c r="AI113" s="41">
        <v>0.25749168895624608</v>
      </c>
      <c r="AJ113" s="41">
        <v>2.1476234859730416</v>
      </c>
      <c r="AK113" s="41">
        <v>1.6367641665056005</v>
      </c>
      <c r="AL113" s="41">
        <v>5.0795327754435773</v>
      </c>
      <c r="AM113" s="41">
        <v>5.2452397416966541</v>
      </c>
      <c r="AN113" s="41">
        <v>0.1806690347959608</v>
      </c>
      <c r="AO113" s="41">
        <v>0.54259087764926139</v>
      </c>
      <c r="AP113" s="41">
        <v>0</v>
      </c>
      <c r="AQ113" s="41">
        <v>5.9684996541418762</v>
      </c>
      <c r="AR113" s="41">
        <v>1.0376534340086889</v>
      </c>
      <c r="AS113" s="74">
        <v>5.7519201098619392</v>
      </c>
      <c r="AT113" s="41">
        <v>5.2452397416966541</v>
      </c>
      <c r="AU113" s="41">
        <v>0.21385832493857049</v>
      </c>
      <c r="AV113" s="41">
        <v>0.5459098066635224</v>
      </c>
      <c r="AW113" s="41">
        <v>0</v>
      </c>
      <c r="AX113" s="41">
        <v>6.0050078732987471</v>
      </c>
      <c r="AY113" s="41">
        <v>0.25749168895624608</v>
      </c>
      <c r="AZ113" s="74">
        <v>23.321171637190744</v>
      </c>
      <c r="BA113" s="41">
        <v>5.2452397416966541</v>
      </c>
      <c r="BB113" s="41">
        <v>0.39452735973453124</v>
      </c>
      <c r="BC113" s="41">
        <v>0.56397671014311856</v>
      </c>
      <c r="BD113" s="41">
        <v>0</v>
      </c>
      <c r="BE113" s="41">
        <v>6.203743811574304</v>
      </c>
      <c r="BF113" s="41">
        <v>1.2951451229649351</v>
      </c>
      <c r="BG113" s="41">
        <v>2.404706931148306</v>
      </c>
      <c r="BH113" s="74">
        <v>4.789998975074135</v>
      </c>
      <c r="BI113" s="41">
        <v>7.4122047266872144</v>
      </c>
      <c r="BJ113" s="41">
        <v>1.8393242400701</v>
      </c>
      <c r="BK113" s="41">
        <v>15.34098421702959</v>
      </c>
      <c r="BL113" s="41">
        <v>11.691794865050754</v>
      </c>
      <c r="BM113" s="41">
        <v>36.284308048837659</v>
      </c>
      <c r="BN113" s="41">
        <v>5.2452397416966541</v>
      </c>
      <c r="BO113" s="41">
        <v>0</v>
      </c>
      <c r="BP113" s="41">
        <v>0.39452735973453124</v>
      </c>
      <c r="BQ113" s="41">
        <v>0</v>
      </c>
      <c r="BR113" s="41">
        <v>0</v>
      </c>
      <c r="BS113" s="41">
        <v>0</v>
      </c>
      <c r="BT113" s="41">
        <v>0</v>
      </c>
      <c r="BU113" s="41">
        <v>0</v>
      </c>
      <c r="BV113" s="41">
        <v>0</v>
      </c>
      <c r="BW113" s="41">
        <v>0.56397671014311856</v>
      </c>
      <c r="BX113" s="41">
        <v>4.2795327754435775</v>
      </c>
      <c r="BY113" s="41">
        <v>0.8</v>
      </c>
      <c r="BZ113" s="41">
        <v>0</v>
      </c>
      <c r="CA113" s="41">
        <v>0</v>
      </c>
      <c r="CB113" s="41">
        <v>6.203743811574304</v>
      </c>
      <c r="CC113" s="41">
        <v>5.0795327754435773</v>
      </c>
      <c r="CD113" s="74">
        <v>1.2213217407643469</v>
      </c>
      <c r="CE113" s="41">
        <v>29.437486013228654</v>
      </c>
      <c r="CF113" s="41">
        <v>9.7860999880404545E-2</v>
      </c>
      <c r="CG113" s="41">
        <v>0</v>
      </c>
      <c r="CH113" s="41">
        <v>9.7860999880404545E-2</v>
      </c>
      <c r="CI113" s="41">
        <v>4.8929259773594072E-3</v>
      </c>
      <c r="CJ113" s="41">
        <v>0</v>
      </c>
      <c r="CK113" s="41">
        <v>4.8929259773594072E-3</v>
      </c>
      <c r="CL113" s="41"/>
      <c r="CM113" s="41">
        <v>0</v>
      </c>
      <c r="CN113" s="41"/>
      <c r="CO113" s="41">
        <v>0</v>
      </c>
      <c r="CP113" s="41">
        <v>0</v>
      </c>
      <c r="CQ113" s="41">
        <v>0</v>
      </c>
      <c r="CR113" s="41">
        <v>0</v>
      </c>
      <c r="CS113" s="41">
        <v>0</v>
      </c>
      <c r="CT113" s="41">
        <v>0</v>
      </c>
      <c r="CU113" s="41">
        <v>2.1476234859730416</v>
      </c>
      <c r="CV113" s="41">
        <v>9999</v>
      </c>
      <c r="CW113" s="82">
        <v>0</v>
      </c>
    </row>
    <row r="114" spans="1:101" s="21" customFormat="1">
      <c r="A114" s="21" t="s">
        <v>498</v>
      </c>
      <c r="C114" s="41">
        <v>20.000000000000004</v>
      </c>
      <c r="D114" s="41">
        <v>9.61</v>
      </c>
      <c r="E114" s="41">
        <v>0</v>
      </c>
      <c r="F114" s="41">
        <v>4</v>
      </c>
      <c r="G114" s="41">
        <v>0</v>
      </c>
      <c r="H114" s="41">
        <v>0</v>
      </c>
      <c r="I114" s="41"/>
      <c r="J114" s="41"/>
      <c r="K114" s="41"/>
      <c r="L114" s="41">
        <v>10.300896794440856</v>
      </c>
      <c r="M114" s="41">
        <v>5.1130553117195222E-4</v>
      </c>
      <c r="N114" s="41">
        <v>5.0761515713963496E-4</v>
      </c>
      <c r="O114" s="41">
        <v>0</v>
      </c>
      <c r="P114" s="41">
        <v>0</v>
      </c>
      <c r="Q114" s="41">
        <v>0</v>
      </c>
      <c r="R114" s="41">
        <v>0.79765343400868893</v>
      </c>
      <c r="S114" s="41">
        <v>0.19749168895624608</v>
      </c>
      <c r="T114" s="41">
        <v>1.6476234859730414</v>
      </c>
      <c r="U114" s="41">
        <v>1.6367641665056005</v>
      </c>
      <c r="V114" s="41">
        <v>0.24</v>
      </c>
      <c r="W114" s="41">
        <v>5.9999999999999991E-2</v>
      </c>
      <c r="X114" s="41">
        <v>0.5</v>
      </c>
      <c r="Y114" s="41">
        <v>0</v>
      </c>
      <c r="Z114" s="41">
        <v>0</v>
      </c>
      <c r="AA114" s="41">
        <v>0</v>
      </c>
      <c r="AB114" s="41">
        <v>0</v>
      </c>
      <c r="AC114" s="41">
        <v>0</v>
      </c>
      <c r="AD114" s="41">
        <v>0</v>
      </c>
      <c r="AE114" s="41">
        <v>0</v>
      </c>
      <c r="AF114" s="41">
        <v>0</v>
      </c>
      <c r="AG114" s="41">
        <v>0</v>
      </c>
      <c r="AH114" s="41">
        <v>1.0376534340086889</v>
      </c>
      <c r="AI114" s="41">
        <v>0.25749168895624608</v>
      </c>
      <c r="AJ114" s="41">
        <v>2.1476234859730416</v>
      </c>
      <c r="AK114" s="41">
        <v>1.6367641665056005</v>
      </c>
      <c r="AL114" s="41">
        <v>5.0795327754435773</v>
      </c>
      <c r="AM114" s="41">
        <v>5.2452397416966541</v>
      </c>
      <c r="AN114" s="41">
        <v>0.1806690347959608</v>
      </c>
      <c r="AO114" s="41">
        <v>0.54259087764926139</v>
      </c>
      <c r="AP114" s="41">
        <v>0</v>
      </c>
      <c r="AQ114" s="41">
        <v>5.9684996541418762</v>
      </c>
      <c r="AR114" s="41">
        <v>1.0376534340086889</v>
      </c>
      <c r="AS114" s="74">
        <v>5.7519201098619392</v>
      </c>
      <c r="AT114" s="41">
        <v>5.2452397416966541</v>
      </c>
      <c r="AU114" s="41">
        <v>0.21385832493857049</v>
      </c>
      <c r="AV114" s="41">
        <v>0.5459098066635224</v>
      </c>
      <c r="AW114" s="41">
        <v>0</v>
      </c>
      <c r="AX114" s="41">
        <v>6.0050078732987471</v>
      </c>
      <c r="AY114" s="41">
        <v>0.25749168895624608</v>
      </c>
      <c r="AZ114" s="74">
        <v>23.321171637190744</v>
      </c>
      <c r="BA114" s="41">
        <v>5.2452397416966541</v>
      </c>
      <c r="BB114" s="41">
        <v>0.39452735973453124</v>
      </c>
      <c r="BC114" s="41">
        <v>0.56397671014311856</v>
      </c>
      <c r="BD114" s="41">
        <v>0</v>
      </c>
      <c r="BE114" s="41">
        <v>6.203743811574304</v>
      </c>
      <c r="BF114" s="41">
        <v>1.2951451229649351</v>
      </c>
      <c r="BG114" s="41">
        <v>2.404706931148306</v>
      </c>
      <c r="BH114" s="74">
        <v>4.789998975074135</v>
      </c>
      <c r="BI114" s="41">
        <v>7.4122047266872144</v>
      </c>
      <c r="BJ114" s="41">
        <v>1.8393242400701</v>
      </c>
      <c r="BK114" s="41">
        <v>15.34098421702959</v>
      </c>
      <c r="BL114" s="41">
        <v>11.691794865050754</v>
      </c>
      <c r="BM114" s="41">
        <v>36.284308048837659</v>
      </c>
      <c r="BN114" s="41">
        <v>5.2452397416966541</v>
      </c>
      <c r="BO114" s="41">
        <v>0</v>
      </c>
      <c r="BP114" s="41">
        <v>0.39452735973453124</v>
      </c>
      <c r="BQ114" s="41">
        <v>0</v>
      </c>
      <c r="BR114" s="41">
        <v>0</v>
      </c>
      <c r="BS114" s="41">
        <v>0</v>
      </c>
      <c r="BT114" s="41">
        <v>0</v>
      </c>
      <c r="BU114" s="41">
        <v>0</v>
      </c>
      <c r="BV114" s="41">
        <v>0</v>
      </c>
      <c r="BW114" s="41">
        <v>0.56397671014311856</v>
      </c>
      <c r="BX114" s="41">
        <v>4.2795327754435775</v>
      </c>
      <c r="BY114" s="41">
        <v>0.8</v>
      </c>
      <c r="BZ114" s="41">
        <v>0</v>
      </c>
      <c r="CA114" s="41">
        <v>0</v>
      </c>
      <c r="CB114" s="41">
        <v>6.203743811574304</v>
      </c>
      <c r="CC114" s="41">
        <v>5.0795327754435773</v>
      </c>
      <c r="CD114" s="74">
        <v>1.2213217407643469</v>
      </c>
      <c r="CE114" s="41">
        <v>29.437486013228654</v>
      </c>
      <c r="CF114" s="41">
        <v>9.7860999880404545E-2</v>
      </c>
      <c r="CG114" s="41">
        <v>0</v>
      </c>
      <c r="CH114" s="41">
        <v>9.7860999880404545E-2</v>
      </c>
      <c r="CI114" s="41">
        <v>4.8929259773594072E-3</v>
      </c>
      <c r="CJ114" s="41">
        <v>0</v>
      </c>
      <c r="CK114" s="41">
        <v>4.8929259773594072E-3</v>
      </c>
      <c r="CL114" s="41"/>
      <c r="CM114" s="41">
        <v>0</v>
      </c>
      <c r="CN114" s="41"/>
      <c r="CO114" s="41">
        <v>0</v>
      </c>
      <c r="CP114" s="41">
        <v>0</v>
      </c>
      <c r="CQ114" s="41">
        <v>0</v>
      </c>
      <c r="CR114" s="41">
        <v>0</v>
      </c>
      <c r="CS114" s="41">
        <v>0</v>
      </c>
      <c r="CT114" s="41">
        <v>0</v>
      </c>
      <c r="CU114" s="41">
        <v>2.1476234859730416</v>
      </c>
      <c r="CV114" s="41">
        <v>9999</v>
      </c>
      <c r="CW114" s="82">
        <v>0</v>
      </c>
    </row>
    <row r="115" spans="1:101" s="21" customFormat="1">
      <c r="A115" s="21" t="s">
        <v>487</v>
      </c>
      <c r="C115" s="41">
        <v>20</v>
      </c>
      <c r="D115" s="41">
        <v>9.0216560509554142</v>
      </c>
      <c r="E115" s="41">
        <v>0</v>
      </c>
      <c r="F115" s="41">
        <v>4</v>
      </c>
      <c r="G115" s="41">
        <v>0</v>
      </c>
      <c r="H115" s="41">
        <v>0</v>
      </c>
      <c r="I115" s="41"/>
      <c r="J115" s="41"/>
      <c r="K115" s="41"/>
      <c r="L115" s="41">
        <v>9.6702547238121301</v>
      </c>
      <c r="M115" s="41">
        <v>4.8000235579442402E-4</v>
      </c>
      <c r="N115" s="41">
        <v>4.7653791404427383E-4</v>
      </c>
      <c r="O115" s="41">
        <v>0</v>
      </c>
      <c r="P115" s="41">
        <v>0</v>
      </c>
      <c r="Q115" s="41">
        <v>0</v>
      </c>
      <c r="R115" s="41">
        <v>0.79765343400868893</v>
      </c>
      <c r="S115" s="41">
        <v>0.19749168895624608</v>
      </c>
      <c r="T115" s="41">
        <v>1.6476234859730414</v>
      </c>
      <c r="U115" s="41">
        <v>1.6367641665056005</v>
      </c>
      <c r="V115" s="41">
        <v>0.24</v>
      </c>
      <c r="W115" s="41">
        <v>5.9999999999999991E-2</v>
      </c>
      <c r="X115" s="41">
        <v>0.5</v>
      </c>
      <c r="Y115" s="41">
        <v>0</v>
      </c>
      <c r="Z115" s="41">
        <v>0</v>
      </c>
      <c r="AA115" s="41">
        <v>0</v>
      </c>
      <c r="AB115" s="41">
        <v>0</v>
      </c>
      <c r="AC115" s="41">
        <v>0</v>
      </c>
      <c r="AD115" s="41">
        <v>0</v>
      </c>
      <c r="AE115" s="41">
        <v>0</v>
      </c>
      <c r="AF115" s="41">
        <v>0</v>
      </c>
      <c r="AG115" s="41">
        <v>0</v>
      </c>
      <c r="AH115" s="41">
        <v>1.0376534340086889</v>
      </c>
      <c r="AI115" s="41">
        <v>0.25749168895624608</v>
      </c>
      <c r="AJ115" s="41">
        <v>2.1476234859730416</v>
      </c>
      <c r="AK115" s="41">
        <v>1.6367641665056005</v>
      </c>
      <c r="AL115" s="41">
        <v>5.0795327754435773</v>
      </c>
      <c r="AM115" s="41">
        <v>4.9241153854723674</v>
      </c>
      <c r="AN115" s="41">
        <v>0.16960810520158731</v>
      </c>
      <c r="AO115" s="41">
        <v>0.50937234906739548</v>
      </c>
      <c r="AP115" s="41">
        <v>0</v>
      </c>
      <c r="AQ115" s="41">
        <v>5.6030958397413499</v>
      </c>
      <c r="AR115" s="41">
        <v>1.0376534340086889</v>
      </c>
      <c r="AS115" s="74">
        <v>5.3997757402443405</v>
      </c>
      <c r="AT115" s="41">
        <v>4.9241153854723674</v>
      </c>
      <c r="AU115" s="41">
        <v>0.20076547879596707</v>
      </c>
      <c r="AV115" s="41">
        <v>0.51248808642683352</v>
      </c>
      <c r="AW115" s="41">
        <v>0</v>
      </c>
      <c r="AX115" s="41">
        <v>5.6373689506951674</v>
      </c>
      <c r="AY115" s="41">
        <v>0.25749168895624608</v>
      </c>
      <c r="AZ115" s="74">
        <v>21.893401583353977</v>
      </c>
      <c r="BA115" s="41">
        <v>4.9241153854723674</v>
      </c>
      <c r="BB115" s="41">
        <v>0.37037358399755438</v>
      </c>
      <c r="BC115" s="41">
        <v>0.52944889694699215</v>
      </c>
      <c r="BD115" s="41">
        <v>0</v>
      </c>
      <c r="BE115" s="41">
        <v>5.8239378664169141</v>
      </c>
      <c r="BF115" s="41">
        <v>1.2951451229649351</v>
      </c>
      <c r="BG115" s="41">
        <v>3.0080419570303798</v>
      </c>
      <c r="BH115" s="74">
        <v>4.4967453941256839</v>
      </c>
      <c r="BI115" s="41">
        <v>7.8955889053119668</v>
      </c>
      <c r="BJ115" s="41">
        <v>1.9592750873274252</v>
      </c>
      <c r="BK115" s="41">
        <v>16.341440805653583</v>
      </c>
      <c r="BL115" s="41">
        <v>12.454270925263081</v>
      </c>
      <c r="BM115" s="41">
        <v>38.650575723556059</v>
      </c>
      <c r="BN115" s="41">
        <v>4.9241153854723674</v>
      </c>
      <c r="BO115" s="41">
        <v>0</v>
      </c>
      <c r="BP115" s="41">
        <v>0.37037358399755438</v>
      </c>
      <c r="BQ115" s="41">
        <v>0</v>
      </c>
      <c r="BR115" s="41">
        <v>0</v>
      </c>
      <c r="BS115" s="41">
        <v>0</v>
      </c>
      <c r="BT115" s="41">
        <v>0</v>
      </c>
      <c r="BU115" s="41">
        <v>0</v>
      </c>
      <c r="BV115" s="41">
        <v>0</v>
      </c>
      <c r="BW115" s="41">
        <v>0.52944889694699215</v>
      </c>
      <c r="BX115" s="41">
        <v>4.2795327754435775</v>
      </c>
      <c r="BY115" s="41">
        <v>0.8</v>
      </c>
      <c r="BZ115" s="41">
        <v>0</v>
      </c>
      <c r="CA115" s="41">
        <v>0</v>
      </c>
      <c r="CB115" s="41">
        <v>5.8239378664169141</v>
      </c>
      <c r="CC115" s="41">
        <v>5.0795327754435773</v>
      </c>
      <c r="CD115" s="74">
        <v>1.1465499139157205</v>
      </c>
      <c r="CE115" s="41">
        <v>31.803753687947044</v>
      </c>
      <c r="CF115" s="41">
        <v>9.1869748358335043E-2</v>
      </c>
      <c r="CG115" s="41">
        <v>0</v>
      </c>
      <c r="CH115" s="41">
        <v>9.1869748358335043E-2</v>
      </c>
      <c r="CI115" s="41">
        <v>4.5933709938107631E-3</v>
      </c>
      <c r="CJ115" s="41">
        <v>0</v>
      </c>
      <c r="CK115" s="41">
        <v>4.5933709938107631E-3</v>
      </c>
      <c r="CL115" s="41"/>
      <c r="CM115" s="41">
        <v>0</v>
      </c>
      <c r="CN115" s="41"/>
      <c r="CO115" s="41">
        <v>0</v>
      </c>
      <c r="CP115" s="41">
        <v>0</v>
      </c>
      <c r="CQ115" s="41">
        <v>0</v>
      </c>
      <c r="CR115" s="41">
        <v>0</v>
      </c>
      <c r="CS115" s="41">
        <v>0</v>
      </c>
      <c r="CT115" s="41">
        <v>0</v>
      </c>
      <c r="CU115" s="41">
        <v>2.1476234859730416</v>
      </c>
      <c r="CV115" s="41">
        <v>9999</v>
      </c>
      <c r="CW115" s="82">
        <v>0</v>
      </c>
    </row>
    <row r="116" spans="1:101" s="21" customFormat="1">
      <c r="A116" s="21" t="s">
        <v>500</v>
      </c>
      <c r="C116" s="41">
        <v>20</v>
      </c>
      <c r="D116" s="41">
        <v>9.0216560509554142</v>
      </c>
      <c r="E116" s="41">
        <v>0</v>
      </c>
      <c r="F116" s="41">
        <v>4</v>
      </c>
      <c r="G116" s="41">
        <v>0</v>
      </c>
      <c r="H116" s="41">
        <v>0</v>
      </c>
      <c r="I116" s="41"/>
      <c r="J116" s="41"/>
      <c r="K116" s="41"/>
      <c r="L116" s="41">
        <v>9.6702547238121301</v>
      </c>
      <c r="M116" s="41">
        <v>4.8000235579442402E-4</v>
      </c>
      <c r="N116" s="41">
        <v>4.7653791404427383E-4</v>
      </c>
      <c r="O116" s="41">
        <v>0</v>
      </c>
      <c r="P116" s="41">
        <v>0</v>
      </c>
      <c r="Q116" s="41">
        <v>0</v>
      </c>
      <c r="R116" s="41">
        <v>0.79765343400868893</v>
      </c>
      <c r="S116" s="41">
        <v>0.19749168895624608</v>
      </c>
      <c r="T116" s="41">
        <v>1.6476234859730414</v>
      </c>
      <c r="U116" s="41">
        <v>1.6367641665056005</v>
      </c>
      <c r="V116" s="41">
        <v>0.24</v>
      </c>
      <c r="W116" s="41">
        <v>5.9999999999999991E-2</v>
      </c>
      <c r="X116" s="41">
        <v>0.5</v>
      </c>
      <c r="Y116" s="41">
        <v>0</v>
      </c>
      <c r="Z116" s="41">
        <v>0</v>
      </c>
      <c r="AA116" s="41">
        <v>0</v>
      </c>
      <c r="AB116" s="41">
        <v>0</v>
      </c>
      <c r="AC116" s="41">
        <v>0</v>
      </c>
      <c r="AD116" s="41">
        <v>0</v>
      </c>
      <c r="AE116" s="41">
        <v>0</v>
      </c>
      <c r="AF116" s="41">
        <v>0</v>
      </c>
      <c r="AG116" s="41">
        <v>0</v>
      </c>
      <c r="AH116" s="41">
        <v>1.0376534340086889</v>
      </c>
      <c r="AI116" s="41">
        <v>0.25749168895624608</v>
      </c>
      <c r="AJ116" s="41">
        <v>2.1476234859730416</v>
      </c>
      <c r="AK116" s="41">
        <v>1.6367641665056005</v>
      </c>
      <c r="AL116" s="41">
        <v>5.0795327754435773</v>
      </c>
      <c r="AM116" s="41">
        <v>4.9241153854723674</v>
      </c>
      <c r="AN116" s="41">
        <v>0.16960810520158731</v>
      </c>
      <c r="AO116" s="41">
        <v>0.50937234906739548</v>
      </c>
      <c r="AP116" s="41">
        <v>0</v>
      </c>
      <c r="AQ116" s="41">
        <v>5.6030958397413499</v>
      </c>
      <c r="AR116" s="41">
        <v>1.0376534340086889</v>
      </c>
      <c r="AS116" s="74">
        <v>5.3997757402443405</v>
      </c>
      <c r="AT116" s="41">
        <v>4.9241153854723674</v>
      </c>
      <c r="AU116" s="41">
        <v>0.20076547879596707</v>
      </c>
      <c r="AV116" s="41">
        <v>0.51248808642683352</v>
      </c>
      <c r="AW116" s="41">
        <v>0</v>
      </c>
      <c r="AX116" s="41">
        <v>5.6373689506951674</v>
      </c>
      <c r="AY116" s="41">
        <v>0.25749168895624608</v>
      </c>
      <c r="AZ116" s="74">
        <v>21.893401583353977</v>
      </c>
      <c r="BA116" s="41">
        <v>4.9241153854723674</v>
      </c>
      <c r="BB116" s="41">
        <v>0.37037358399755438</v>
      </c>
      <c r="BC116" s="41">
        <v>0.52944889694699215</v>
      </c>
      <c r="BD116" s="41">
        <v>0</v>
      </c>
      <c r="BE116" s="41">
        <v>5.8239378664169141</v>
      </c>
      <c r="BF116" s="41">
        <v>1.2951451229649351</v>
      </c>
      <c r="BG116" s="41">
        <v>3.0080419570303798</v>
      </c>
      <c r="BH116" s="74">
        <v>4.4967453941256839</v>
      </c>
      <c r="BI116" s="41">
        <v>7.8955889053119668</v>
      </c>
      <c r="BJ116" s="41">
        <v>1.9592750873274252</v>
      </c>
      <c r="BK116" s="41">
        <v>16.341440805653583</v>
      </c>
      <c r="BL116" s="41">
        <v>12.454270925263081</v>
      </c>
      <c r="BM116" s="41">
        <v>38.650575723556059</v>
      </c>
      <c r="BN116" s="41">
        <v>4.9241153854723674</v>
      </c>
      <c r="BO116" s="41">
        <v>0</v>
      </c>
      <c r="BP116" s="41">
        <v>0.37037358399755438</v>
      </c>
      <c r="BQ116" s="41">
        <v>0</v>
      </c>
      <c r="BR116" s="41">
        <v>0</v>
      </c>
      <c r="BS116" s="41">
        <v>0</v>
      </c>
      <c r="BT116" s="41">
        <v>0</v>
      </c>
      <c r="BU116" s="41">
        <v>0</v>
      </c>
      <c r="BV116" s="41">
        <v>0</v>
      </c>
      <c r="BW116" s="41">
        <v>0.52944889694699215</v>
      </c>
      <c r="BX116" s="41">
        <v>4.2795327754435775</v>
      </c>
      <c r="BY116" s="41">
        <v>0.8</v>
      </c>
      <c r="BZ116" s="41">
        <v>0</v>
      </c>
      <c r="CA116" s="41">
        <v>0</v>
      </c>
      <c r="CB116" s="41">
        <v>5.8239378664169141</v>
      </c>
      <c r="CC116" s="41">
        <v>5.0795327754435773</v>
      </c>
      <c r="CD116" s="74">
        <v>1.1465499139157205</v>
      </c>
      <c r="CE116" s="41">
        <v>31.803753687947044</v>
      </c>
      <c r="CF116" s="41">
        <v>9.1869748358335043E-2</v>
      </c>
      <c r="CG116" s="41">
        <v>0</v>
      </c>
      <c r="CH116" s="41">
        <v>9.1869748358335043E-2</v>
      </c>
      <c r="CI116" s="41">
        <v>4.5933709938107631E-3</v>
      </c>
      <c r="CJ116" s="41">
        <v>0</v>
      </c>
      <c r="CK116" s="41">
        <v>4.5933709938107631E-3</v>
      </c>
      <c r="CL116" s="41"/>
      <c r="CM116" s="41">
        <v>0</v>
      </c>
      <c r="CN116" s="41"/>
      <c r="CO116" s="41">
        <v>0</v>
      </c>
      <c r="CP116" s="41">
        <v>0</v>
      </c>
      <c r="CQ116" s="41">
        <v>0</v>
      </c>
      <c r="CR116" s="41">
        <v>0</v>
      </c>
      <c r="CS116" s="41">
        <v>0</v>
      </c>
      <c r="CT116" s="41">
        <v>0</v>
      </c>
      <c r="CU116" s="41">
        <v>2.1476234859730416</v>
      </c>
      <c r="CV116" s="41">
        <v>9999</v>
      </c>
      <c r="CW116" s="82">
        <v>0</v>
      </c>
    </row>
    <row r="117" spans="1:101" s="21" customFormat="1">
      <c r="A117" s="21" t="s">
        <v>488</v>
      </c>
      <c r="C117" s="41">
        <v>20</v>
      </c>
      <c r="D117" s="41">
        <v>9.0216560509554142</v>
      </c>
      <c r="E117" s="41">
        <v>0</v>
      </c>
      <c r="F117" s="41">
        <v>4</v>
      </c>
      <c r="G117" s="41">
        <v>0</v>
      </c>
      <c r="H117" s="41">
        <v>0</v>
      </c>
      <c r="I117" s="41"/>
      <c r="J117" s="41"/>
      <c r="K117" s="41"/>
      <c r="L117" s="41">
        <v>9.6702547238121301</v>
      </c>
      <c r="M117" s="41">
        <v>4.8000235579442402E-4</v>
      </c>
      <c r="N117" s="41">
        <v>4.7653791404427383E-4</v>
      </c>
      <c r="O117" s="41">
        <v>0</v>
      </c>
      <c r="P117" s="41">
        <v>0</v>
      </c>
      <c r="Q117" s="41">
        <v>0</v>
      </c>
      <c r="R117" s="41">
        <v>0.79765343400868893</v>
      </c>
      <c r="S117" s="41">
        <v>0.19749168895624608</v>
      </c>
      <c r="T117" s="41">
        <v>1.6476234859730414</v>
      </c>
      <c r="U117" s="41">
        <v>1.6367641665056005</v>
      </c>
      <c r="V117" s="41">
        <v>0.24</v>
      </c>
      <c r="W117" s="41">
        <v>5.9999999999999991E-2</v>
      </c>
      <c r="X117" s="41">
        <v>0.5</v>
      </c>
      <c r="Y117" s="41">
        <v>0</v>
      </c>
      <c r="Z117" s="41">
        <v>0</v>
      </c>
      <c r="AA117" s="41">
        <v>0</v>
      </c>
      <c r="AB117" s="41">
        <v>0</v>
      </c>
      <c r="AC117" s="41">
        <v>0</v>
      </c>
      <c r="AD117" s="41">
        <v>0</v>
      </c>
      <c r="AE117" s="41">
        <v>0</v>
      </c>
      <c r="AF117" s="41">
        <v>0</v>
      </c>
      <c r="AG117" s="41">
        <v>0</v>
      </c>
      <c r="AH117" s="41">
        <v>1.0376534340086889</v>
      </c>
      <c r="AI117" s="41">
        <v>0.25749168895624608</v>
      </c>
      <c r="AJ117" s="41">
        <v>2.1476234859730416</v>
      </c>
      <c r="AK117" s="41">
        <v>1.6367641665056005</v>
      </c>
      <c r="AL117" s="41">
        <v>5.0795327754435773</v>
      </c>
      <c r="AM117" s="41">
        <v>4.9241153854723674</v>
      </c>
      <c r="AN117" s="41">
        <v>0.16960810520158731</v>
      </c>
      <c r="AO117" s="41">
        <v>0.50937234906739548</v>
      </c>
      <c r="AP117" s="41">
        <v>0</v>
      </c>
      <c r="AQ117" s="41">
        <v>5.6030958397413499</v>
      </c>
      <c r="AR117" s="41">
        <v>1.0376534340086889</v>
      </c>
      <c r="AS117" s="74">
        <v>5.3997757402443405</v>
      </c>
      <c r="AT117" s="41">
        <v>4.9241153854723674</v>
      </c>
      <c r="AU117" s="41">
        <v>0.20076547879596707</v>
      </c>
      <c r="AV117" s="41">
        <v>0.51248808642683352</v>
      </c>
      <c r="AW117" s="41">
        <v>0</v>
      </c>
      <c r="AX117" s="41">
        <v>5.6373689506951674</v>
      </c>
      <c r="AY117" s="41">
        <v>0.25749168895624608</v>
      </c>
      <c r="AZ117" s="74">
        <v>21.893401583353977</v>
      </c>
      <c r="BA117" s="41">
        <v>4.9241153854723674</v>
      </c>
      <c r="BB117" s="41">
        <v>0.37037358399755438</v>
      </c>
      <c r="BC117" s="41">
        <v>0.52944889694699215</v>
      </c>
      <c r="BD117" s="41">
        <v>0</v>
      </c>
      <c r="BE117" s="41">
        <v>5.8239378664169141</v>
      </c>
      <c r="BF117" s="41">
        <v>1.2951451229649351</v>
      </c>
      <c r="BG117" s="41">
        <v>3.0080419570303798</v>
      </c>
      <c r="BH117" s="74">
        <v>4.4967453941256839</v>
      </c>
      <c r="BI117" s="41">
        <v>7.8955889053119668</v>
      </c>
      <c r="BJ117" s="41">
        <v>1.9592750873274252</v>
      </c>
      <c r="BK117" s="41">
        <v>16.341440805653583</v>
      </c>
      <c r="BL117" s="41">
        <v>12.454270925263081</v>
      </c>
      <c r="BM117" s="41">
        <v>38.650575723556059</v>
      </c>
      <c r="BN117" s="41">
        <v>4.9241153854723674</v>
      </c>
      <c r="BO117" s="41">
        <v>0</v>
      </c>
      <c r="BP117" s="41">
        <v>0.37037358399755438</v>
      </c>
      <c r="BQ117" s="41">
        <v>0</v>
      </c>
      <c r="BR117" s="41">
        <v>0</v>
      </c>
      <c r="BS117" s="41">
        <v>0</v>
      </c>
      <c r="BT117" s="41">
        <v>0</v>
      </c>
      <c r="BU117" s="41">
        <v>0</v>
      </c>
      <c r="BV117" s="41">
        <v>0</v>
      </c>
      <c r="BW117" s="41">
        <v>0.52944889694699215</v>
      </c>
      <c r="BX117" s="41">
        <v>4.2795327754435775</v>
      </c>
      <c r="BY117" s="41">
        <v>0.8</v>
      </c>
      <c r="BZ117" s="41">
        <v>0</v>
      </c>
      <c r="CA117" s="41">
        <v>0</v>
      </c>
      <c r="CB117" s="41">
        <v>5.8239378664169141</v>
      </c>
      <c r="CC117" s="41">
        <v>5.0795327754435773</v>
      </c>
      <c r="CD117" s="74">
        <v>1.1465499139157205</v>
      </c>
      <c r="CE117" s="41">
        <v>31.803753687947044</v>
      </c>
      <c r="CF117" s="41">
        <v>9.1869748358335043E-2</v>
      </c>
      <c r="CG117" s="41">
        <v>0</v>
      </c>
      <c r="CH117" s="41">
        <v>9.1869748358335043E-2</v>
      </c>
      <c r="CI117" s="41">
        <v>4.5933709938107631E-3</v>
      </c>
      <c r="CJ117" s="41">
        <v>0</v>
      </c>
      <c r="CK117" s="41">
        <v>4.5933709938107631E-3</v>
      </c>
      <c r="CL117" s="41"/>
      <c r="CM117" s="41">
        <v>0</v>
      </c>
      <c r="CN117" s="41"/>
      <c r="CO117" s="41">
        <v>0</v>
      </c>
      <c r="CP117" s="41">
        <v>0</v>
      </c>
      <c r="CQ117" s="41">
        <v>0</v>
      </c>
      <c r="CR117" s="41">
        <v>0</v>
      </c>
      <c r="CS117" s="41">
        <v>0</v>
      </c>
      <c r="CT117" s="41">
        <v>0</v>
      </c>
      <c r="CU117" s="41">
        <v>2.1476234859730416</v>
      </c>
      <c r="CV117" s="41">
        <v>9999</v>
      </c>
      <c r="CW117" s="82">
        <v>0</v>
      </c>
    </row>
    <row r="118" spans="1:101" s="21" customFormat="1">
      <c r="A118" s="21" t="s">
        <v>489</v>
      </c>
      <c r="C118" s="41">
        <v>20</v>
      </c>
      <c r="D118" s="41">
        <v>9.0216560509554142</v>
      </c>
      <c r="E118" s="41">
        <v>0</v>
      </c>
      <c r="F118" s="41">
        <v>4</v>
      </c>
      <c r="G118" s="41">
        <v>0</v>
      </c>
      <c r="H118" s="41">
        <v>0</v>
      </c>
      <c r="I118" s="41"/>
      <c r="J118" s="41"/>
      <c r="K118" s="41"/>
      <c r="L118" s="41">
        <v>9.6702547238121301</v>
      </c>
      <c r="M118" s="41">
        <v>4.8000235579442402E-4</v>
      </c>
      <c r="N118" s="41">
        <v>4.7653791404427383E-4</v>
      </c>
      <c r="O118" s="41">
        <v>0</v>
      </c>
      <c r="P118" s="41">
        <v>0</v>
      </c>
      <c r="Q118" s="41">
        <v>0</v>
      </c>
      <c r="R118" s="41">
        <v>0.79765343400868893</v>
      </c>
      <c r="S118" s="41">
        <v>0.19749168895624608</v>
      </c>
      <c r="T118" s="41">
        <v>1.6476234859730414</v>
      </c>
      <c r="U118" s="41">
        <v>1.6367641665056005</v>
      </c>
      <c r="V118" s="41">
        <v>0.24</v>
      </c>
      <c r="W118" s="41">
        <v>5.9999999999999991E-2</v>
      </c>
      <c r="X118" s="41">
        <v>0.5</v>
      </c>
      <c r="Y118" s="41">
        <v>0</v>
      </c>
      <c r="Z118" s="41">
        <v>0</v>
      </c>
      <c r="AA118" s="41">
        <v>0</v>
      </c>
      <c r="AB118" s="41">
        <v>0</v>
      </c>
      <c r="AC118" s="41">
        <v>0</v>
      </c>
      <c r="AD118" s="41">
        <v>0</v>
      </c>
      <c r="AE118" s="41">
        <v>0</v>
      </c>
      <c r="AF118" s="41">
        <v>0</v>
      </c>
      <c r="AG118" s="41">
        <v>0</v>
      </c>
      <c r="AH118" s="41">
        <v>1.0376534340086889</v>
      </c>
      <c r="AI118" s="41">
        <v>0.25749168895624608</v>
      </c>
      <c r="AJ118" s="41">
        <v>2.1476234859730416</v>
      </c>
      <c r="AK118" s="41">
        <v>1.6367641665056005</v>
      </c>
      <c r="AL118" s="41">
        <v>5.0795327754435773</v>
      </c>
      <c r="AM118" s="41">
        <v>4.9241153854723674</v>
      </c>
      <c r="AN118" s="41">
        <v>0.16960810520158731</v>
      </c>
      <c r="AO118" s="41">
        <v>0.50937234906739548</v>
      </c>
      <c r="AP118" s="41">
        <v>0</v>
      </c>
      <c r="AQ118" s="41">
        <v>5.6030958397413499</v>
      </c>
      <c r="AR118" s="41">
        <v>1.0376534340086889</v>
      </c>
      <c r="AS118" s="74">
        <v>5.3997757402443405</v>
      </c>
      <c r="AT118" s="41">
        <v>4.9241153854723674</v>
      </c>
      <c r="AU118" s="41">
        <v>0.20076547879596707</v>
      </c>
      <c r="AV118" s="41">
        <v>0.51248808642683352</v>
      </c>
      <c r="AW118" s="41">
        <v>0</v>
      </c>
      <c r="AX118" s="41">
        <v>5.6373689506951674</v>
      </c>
      <c r="AY118" s="41">
        <v>0.25749168895624608</v>
      </c>
      <c r="AZ118" s="74">
        <v>21.893401583353977</v>
      </c>
      <c r="BA118" s="41">
        <v>4.9241153854723674</v>
      </c>
      <c r="BB118" s="41">
        <v>0.37037358399755438</v>
      </c>
      <c r="BC118" s="41">
        <v>0.52944889694699215</v>
      </c>
      <c r="BD118" s="41">
        <v>0</v>
      </c>
      <c r="BE118" s="41">
        <v>5.8239378664169141</v>
      </c>
      <c r="BF118" s="41">
        <v>1.2951451229649351</v>
      </c>
      <c r="BG118" s="41">
        <v>3.0080419570303798</v>
      </c>
      <c r="BH118" s="74">
        <v>4.4967453941256839</v>
      </c>
      <c r="BI118" s="41">
        <v>7.8955889053119668</v>
      </c>
      <c r="BJ118" s="41">
        <v>1.9592750873274252</v>
      </c>
      <c r="BK118" s="41">
        <v>16.341440805653583</v>
      </c>
      <c r="BL118" s="41">
        <v>12.454270925263081</v>
      </c>
      <c r="BM118" s="41">
        <v>38.650575723556059</v>
      </c>
      <c r="BN118" s="41">
        <v>4.9241153854723674</v>
      </c>
      <c r="BO118" s="41">
        <v>0</v>
      </c>
      <c r="BP118" s="41">
        <v>0.37037358399755438</v>
      </c>
      <c r="BQ118" s="41">
        <v>0</v>
      </c>
      <c r="BR118" s="41">
        <v>0</v>
      </c>
      <c r="BS118" s="41">
        <v>0</v>
      </c>
      <c r="BT118" s="41">
        <v>0</v>
      </c>
      <c r="BU118" s="41">
        <v>0</v>
      </c>
      <c r="BV118" s="41">
        <v>0</v>
      </c>
      <c r="BW118" s="41">
        <v>0.52944889694699215</v>
      </c>
      <c r="BX118" s="41">
        <v>4.2795327754435775</v>
      </c>
      <c r="BY118" s="41">
        <v>0.8</v>
      </c>
      <c r="BZ118" s="41">
        <v>0</v>
      </c>
      <c r="CA118" s="41">
        <v>0</v>
      </c>
      <c r="CB118" s="41">
        <v>5.8239378664169141</v>
      </c>
      <c r="CC118" s="41">
        <v>5.0795327754435773</v>
      </c>
      <c r="CD118" s="74">
        <v>1.1465499139157205</v>
      </c>
      <c r="CE118" s="41">
        <v>31.803753687947044</v>
      </c>
      <c r="CF118" s="41">
        <v>9.1869748358335043E-2</v>
      </c>
      <c r="CG118" s="41">
        <v>0</v>
      </c>
      <c r="CH118" s="41">
        <v>9.1869748358335043E-2</v>
      </c>
      <c r="CI118" s="41">
        <v>4.5933709938107631E-3</v>
      </c>
      <c r="CJ118" s="41">
        <v>0</v>
      </c>
      <c r="CK118" s="41">
        <v>4.5933709938107631E-3</v>
      </c>
      <c r="CL118" s="41"/>
      <c r="CM118" s="41">
        <v>0</v>
      </c>
      <c r="CN118" s="41"/>
      <c r="CO118" s="41">
        <v>0</v>
      </c>
      <c r="CP118" s="41">
        <v>0</v>
      </c>
      <c r="CQ118" s="41">
        <v>0</v>
      </c>
      <c r="CR118" s="41">
        <v>0</v>
      </c>
      <c r="CS118" s="41">
        <v>0</v>
      </c>
      <c r="CT118" s="41">
        <v>0</v>
      </c>
      <c r="CU118" s="41">
        <v>2.1476234859730416</v>
      </c>
      <c r="CV118" s="41">
        <v>9999</v>
      </c>
      <c r="CW118" s="82">
        <v>0</v>
      </c>
    </row>
    <row r="119" spans="1:101" s="21" customFormat="1">
      <c r="A119" s="21" t="s">
        <v>490</v>
      </c>
      <c r="C119" s="41">
        <v>20</v>
      </c>
      <c r="D119" s="41">
        <v>9.0216560509554142</v>
      </c>
      <c r="E119" s="41">
        <v>0</v>
      </c>
      <c r="F119" s="41">
        <v>4</v>
      </c>
      <c r="G119" s="41">
        <v>0</v>
      </c>
      <c r="H119" s="41">
        <v>0</v>
      </c>
      <c r="I119" s="41"/>
      <c r="J119" s="41"/>
      <c r="K119" s="41"/>
      <c r="L119" s="41">
        <v>9.6702547238121301</v>
      </c>
      <c r="M119" s="41">
        <v>4.8000235579442402E-4</v>
      </c>
      <c r="N119" s="41">
        <v>4.7653791404427383E-4</v>
      </c>
      <c r="O119" s="41">
        <v>0</v>
      </c>
      <c r="P119" s="41">
        <v>0</v>
      </c>
      <c r="Q119" s="41">
        <v>0</v>
      </c>
      <c r="R119" s="41">
        <v>0.79765343400868893</v>
      </c>
      <c r="S119" s="41">
        <v>0.19749168895624608</v>
      </c>
      <c r="T119" s="41">
        <v>1.6476234859730414</v>
      </c>
      <c r="U119" s="41">
        <v>1.6367641665056005</v>
      </c>
      <c r="V119" s="41">
        <v>0.24</v>
      </c>
      <c r="W119" s="41">
        <v>5.9999999999999991E-2</v>
      </c>
      <c r="X119" s="41">
        <v>0.5</v>
      </c>
      <c r="Y119" s="41">
        <v>0</v>
      </c>
      <c r="Z119" s="41">
        <v>0</v>
      </c>
      <c r="AA119" s="41">
        <v>0</v>
      </c>
      <c r="AB119" s="41">
        <v>0</v>
      </c>
      <c r="AC119" s="41">
        <v>0</v>
      </c>
      <c r="AD119" s="41">
        <v>0</v>
      </c>
      <c r="AE119" s="41">
        <v>0</v>
      </c>
      <c r="AF119" s="41">
        <v>0</v>
      </c>
      <c r="AG119" s="41">
        <v>0</v>
      </c>
      <c r="AH119" s="41">
        <v>1.0376534340086889</v>
      </c>
      <c r="AI119" s="41">
        <v>0.25749168895624608</v>
      </c>
      <c r="AJ119" s="41">
        <v>2.1476234859730416</v>
      </c>
      <c r="AK119" s="41">
        <v>1.6367641665056005</v>
      </c>
      <c r="AL119" s="41">
        <v>5.0795327754435773</v>
      </c>
      <c r="AM119" s="41">
        <v>4.9241153854723674</v>
      </c>
      <c r="AN119" s="41">
        <v>0.16960810520158731</v>
      </c>
      <c r="AO119" s="41">
        <v>0.50937234906739548</v>
      </c>
      <c r="AP119" s="41">
        <v>0</v>
      </c>
      <c r="AQ119" s="41">
        <v>5.6030958397413499</v>
      </c>
      <c r="AR119" s="41">
        <v>1.0376534340086889</v>
      </c>
      <c r="AS119" s="74">
        <v>5.3997757402443405</v>
      </c>
      <c r="AT119" s="41">
        <v>4.9241153854723674</v>
      </c>
      <c r="AU119" s="41">
        <v>0.20076547879596707</v>
      </c>
      <c r="AV119" s="41">
        <v>0.51248808642683352</v>
      </c>
      <c r="AW119" s="41">
        <v>0</v>
      </c>
      <c r="AX119" s="41">
        <v>5.6373689506951674</v>
      </c>
      <c r="AY119" s="41">
        <v>0.25749168895624608</v>
      </c>
      <c r="AZ119" s="74">
        <v>21.893401583353977</v>
      </c>
      <c r="BA119" s="41">
        <v>4.9241153854723674</v>
      </c>
      <c r="BB119" s="41">
        <v>0.37037358399755438</v>
      </c>
      <c r="BC119" s="41">
        <v>0.52944889694699215</v>
      </c>
      <c r="BD119" s="41">
        <v>0</v>
      </c>
      <c r="BE119" s="41">
        <v>5.8239378664169141</v>
      </c>
      <c r="BF119" s="41">
        <v>1.2951451229649351</v>
      </c>
      <c r="BG119" s="41">
        <v>3.0080419570303798</v>
      </c>
      <c r="BH119" s="74">
        <v>4.4967453941256839</v>
      </c>
      <c r="BI119" s="41">
        <v>7.8955889053119668</v>
      </c>
      <c r="BJ119" s="41">
        <v>1.9592750873274252</v>
      </c>
      <c r="BK119" s="41">
        <v>16.341440805653583</v>
      </c>
      <c r="BL119" s="41">
        <v>12.454270925263081</v>
      </c>
      <c r="BM119" s="41">
        <v>38.650575723556059</v>
      </c>
      <c r="BN119" s="41">
        <v>4.9241153854723674</v>
      </c>
      <c r="BO119" s="41">
        <v>0</v>
      </c>
      <c r="BP119" s="41">
        <v>0.37037358399755438</v>
      </c>
      <c r="BQ119" s="41">
        <v>0</v>
      </c>
      <c r="BR119" s="41">
        <v>0</v>
      </c>
      <c r="BS119" s="41">
        <v>0</v>
      </c>
      <c r="BT119" s="41">
        <v>0</v>
      </c>
      <c r="BU119" s="41">
        <v>0</v>
      </c>
      <c r="BV119" s="41">
        <v>0</v>
      </c>
      <c r="BW119" s="41">
        <v>0.52944889694699215</v>
      </c>
      <c r="BX119" s="41">
        <v>4.2795327754435775</v>
      </c>
      <c r="BY119" s="41">
        <v>0.8</v>
      </c>
      <c r="BZ119" s="41">
        <v>0</v>
      </c>
      <c r="CA119" s="41">
        <v>0</v>
      </c>
      <c r="CB119" s="41">
        <v>5.8239378664169141</v>
      </c>
      <c r="CC119" s="41">
        <v>5.0795327754435773</v>
      </c>
      <c r="CD119" s="74">
        <v>1.1465499139157205</v>
      </c>
      <c r="CE119" s="41">
        <v>31.803753687947044</v>
      </c>
      <c r="CF119" s="41">
        <v>9.1869748358335043E-2</v>
      </c>
      <c r="CG119" s="41">
        <v>0</v>
      </c>
      <c r="CH119" s="41">
        <v>9.1869748358335043E-2</v>
      </c>
      <c r="CI119" s="41">
        <v>4.5933709938107631E-3</v>
      </c>
      <c r="CJ119" s="41">
        <v>0</v>
      </c>
      <c r="CK119" s="41">
        <v>4.5933709938107631E-3</v>
      </c>
      <c r="CL119" s="41"/>
      <c r="CM119" s="41">
        <v>0</v>
      </c>
      <c r="CN119" s="41"/>
      <c r="CO119" s="41">
        <v>0</v>
      </c>
      <c r="CP119" s="41">
        <v>0</v>
      </c>
      <c r="CQ119" s="41">
        <v>0</v>
      </c>
      <c r="CR119" s="41">
        <v>0</v>
      </c>
      <c r="CS119" s="41">
        <v>0</v>
      </c>
      <c r="CT119" s="41">
        <v>0</v>
      </c>
      <c r="CU119" s="41">
        <v>2.1476234859730416</v>
      </c>
      <c r="CV119" s="41">
        <v>9999</v>
      </c>
      <c r="CW119" s="82">
        <v>0</v>
      </c>
    </row>
    <row r="120" spans="1:101" s="21" customFormat="1">
      <c r="A120" s="21" t="s">
        <v>491</v>
      </c>
      <c r="C120" s="41">
        <v>20</v>
      </c>
      <c r="D120" s="41">
        <v>9.0216560509554142</v>
      </c>
      <c r="E120" s="41">
        <v>0</v>
      </c>
      <c r="F120" s="41">
        <v>4</v>
      </c>
      <c r="G120" s="41">
        <v>0</v>
      </c>
      <c r="H120" s="41">
        <v>0</v>
      </c>
      <c r="I120" s="41"/>
      <c r="J120" s="41"/>
      <c r="K120" s="41"/>
      <c r="L120" s="41">
        <v>9.6702547238121301</v>
      </c>
      <c r="M120" s="41">
        <v>4.8000235579442402E-4</v>
      </c>
      <c r="N120" s="41">
        <v>4.7653791404427383E-4</v>
      </c>
      <c r="O120" s="41">
        <v>0</v>
      </c>
      <c r="P120" s="41">
        <v>0</v>
      </c>
      <c r="Q120" s="41">
        <v>0</v>
      </c>
      <c r="R120" s="41">
        <v>0.79765343400868893</v>
      </c>
      <c r="S120" s="41">
        <v>0.19749168895624608</v>
      </c>
      <c r="T120" s="41">
        <v>1.6476234859730414</v>
      </c>
      <c r="U120" s="41">
        <v>1.6367641665056005</v>
      </c>
      <c r="V120" s="41">
        <v>0.24</v>
      </c>
      <c r="W120" s="41">
        <v>5.9999999999999991E-2</v>
      </c>
      <c r="X120" s="41">
        <v>0.5</v>
      </c>
      <c r="Y120" s="41">
        <v>0</v>
      </c>
      <c r="Z120" s="41">
        <v>0</v>
      </c>
      <c r="AA120" s="41">
        <v>0</v>
      </c>
      <c r="AB120" s="41">
        <v>0</v>
      </c>
      <c r="AC120" s="41">
        <v>0</v>
      </c>
      <c r="AD120" s="41">
        <v>0</v>
      </c>
      <c r="AE120" s="41">
        <v>0</v>
      </c>
      <c r="AF120" s="41">
        <v>0</v>
      </c>
      <c r="AG120" s="41">
        <v>0</v>
      </c>
      <c r="AH120" s="41">
        <v>1.0376534340086889</v>
      </c>
      <c r="AI120" s="41">
        <v>0.25749168895624608</v>
      </c>
      <c r="AJ120" s="41">
        <v>2.1476234859730416</v>
      </c>
      <c r="AK120" s="41">
        <v>1.6367641665056005</v>
      </c>
      <c r="AL120" s="41">
        <v>5.0795327754435773</v>
      </c>
      <c r="AM120" s="41">
        <v>4.9241153854723674</v>
      </c>
      <c r="AN120" s="41">
        <v>0.16960810520158731</v>
      </c>
      <c r="AO120" s="41">
        <v>0.50937234906739548</v>
      </c>
      <c r="AP120" s="41">
        <v>0</v>
      </c>
      <c r="AQ120" s="41">
        <v>5.6030958397413499</v>
      </c>
      <c r="AR120" s="41">
        <v>1.0376534340086889</v>
      </c>
      <c r="AS120" s="74">
        <v>5.3997757402443405</v>
      </c>
      <c r="AT120" s="41">
        <v>4.9241153854723674</v>
      </c>
      <c r="AU120" s="41">
        <v>0.20076547879596707</v>
      </c>
      <c r="AV120" s="41">
        <v>0.51248808642683352</v>
      </c>
      <c r="AW120" s="41">
        <v>0</v>
      </c>
      <c r="AX120" s="41">
        <v>5.6373689506951674</v>
      </c>
      <c r="AY120" s="41">
        <v>0.25749168895624608</v>
      </c>
      <c r="AZ120" s="74">
        <v>21.893401583353977</v>
      </c>
      <c r="BA120" s="41">
        <v>4.9241153854723674</v>
      </c>
      <c r="BB120" s="41">
        <v>0.37037358399755438</v>
      </c>
      <c r="BC120" s="41">
        <v>0.52944889694699215</v>
      </c>
      <c r="BD120" s="41">
        <v>0</v>
      </c>
      <c r="BE120" s="41">
        <v>5.8239378664169141</v>
      </c>
      <c r="BF120" s="41">
        <v>1.2951451229649351</v>
      </c>
      <c r="BG120" s="41">
        <v>3.0080419570303798</v>
      </c>
      <c r="BH120" s="74">
        <v>4.4967453941256839</v>
      </c>
      <c r="BI120" s="41">
        <v>7.8955889053119668</v>
      </c>
      <c r="BJ120" s="41">
        <v>1.9592750873274252</v>
      </c>
      <c r="BK120" s="41">
        <v>16.341440805653583</v>
      </c>
      <c r="BL120" s="41">
        <v>12.454270925263081</v>
      </c>
      <c r="BM120" s="41">
        <v>38.650575723556059</v>
      </c>
      <c r="BN120" s="41">
        <v>4.9241153854723674</v>
      </c>
      <c r="BO120" s="41">
        <v>0</v>
      </c>
      <c r="BP120" s="41">
        <v>0.37037358399755438</v>
      </c>
      <c r="BQ120" s="41">
        <v>0</v>
      </c>
      <c r="BR120" s="41">
        <v>0</v>
      </c>
      <c r="BS120" s="41">
        <v>0</v>
      </c>
      <c r="BT120" s="41">
        <v>0</v>
      </c>
      <c r="BU120" s="41">
        <v>0</v>
      </c>
      <c r="BV120" s="41">
        <v>0</v>
      </c>
      <c r="BW120" s="41">
        <v>0.52944889694699215</v>
      </c>
      <c r="BX120" s="41">
        <v>4.2795327754435775</v>
      </c>
      <c r="BY120" s="41">
        <v>0.8</v>
      </c>
      <c r="BZ120" s="41">
        <v>0</v>
      </c>
      <c r="CA120" s="41">
        <v>0</v>
      </c>
      <c r="CB120" s="41">
        <v>5.8239378664169141</v>
      </c>
      <c r="CC120" s="41">
        <v>5.0795327754435773</v>
      </c>
      <c r="CD120" s="74">
        <v>1.1465499139157205</v>
      </c>
      <c r="CE120" s="41">
        <v>31.803753687947044</v>
      </c>
      <c r="CF120" s="41">
        <v>9.1869748358335043E-2</v>
      </c>
      <c r="CG120" s="41">
        <v>0</v>
      </c>
      <c r="CH120" s="41">
        <v>9.1869748358335043E-2</v>
      </c>
      <c r="CI120" s="41">
        <v>4.5933709938107631E-3</v>
      </c>
      <c r="CJ120" s="41">
        <v>0</v>
      </c>
      <c r="CK120" s="41">
        <v>4.5933709938107631E-3</v>
      </c>
      <c r="CL120" s="41"/>
      <c r="CM120" s="41">
        <v>0</v>
      </c>
      <c r="CN120" s="41"/>
      <c r="CO120" s="41">
        <v>0</v>
      </c>
      <c r="CP120" s="41">
        <v>0</v>
      </c>
      <c r="CQ120" s="41">
        <v>0</v>
      </c>
      <c r="CR120" s="41">
        <v>0</v>
      </c>
      <c r="CS120" s="41">
        <v>0</v>
      </c>
      <c r="CT120" s="41">
        <v>0</v>
      </c>
      <c r="CU120" s="41">
        <v>2.1476234859730416</v>
      </c>
      <c r="CV120" s="41">
        <v>9999</v>
      </c>
      <c r="CW120" s="82">
        <v>0</v>
      </c>
    </row>
    <row r="121" spans="1:101" s="21" customFormat="1">
      <c r="A121" s="21" t="s">
        <v>504</v>
      </c>
      <c r="C121" s="41">
        <v>20</v>
      </c>
      <c r="D121" s="41">
        <v>9.0216560509554142</v>
      </c>
      <c r="E121" s="41">
        <v>0</v>
      </c>
      <c r="F121" s="41">
        <v>4</v>
      </c>
      <c r="G121" s="41">
        <v>0</v>
      </c>
      <c r="H121" s="41">
        <v>0</v>
      </c>
      <c r="I121" s="41"/>
      <c r="J121" s="41"/>
      <c r="K121" s="41"/>
      <c r="L121" s="41">
        <v>9.6702547238121301</v>
      </c>
      <c r="M121" s="41">
        <v>4.8000235579442402E-4</v>
      </c>
      <c r="N121" s="41">
        <v>4.7653791404427383E-4</v>
      </c>
      <c r="O121" s="41">
        <v>0</v>
      </c>
      <c r="P121" s="41">
        <v>0</v>
      </c>
      <c r="Q121" s="41">
        <v>0</v>
      </c>
      <c r="R121" s="41">
        <v>0.79765343400868893</v>
      </c>
      <c r="S121" s="41">
        <v>0.19749168895624608</v>
      </c>
      <c r="T121" s="41">
        <v>1.6476234859730414</v>
      </c>
      <c r="U121" s="41">
        <v>1.6367641665056005</v>
      </c>
      <c r="V121" s="41">
        <v>0.24</v>
      </c>
      <c r="W121" s="41">
        <v>5.9999999999999991E-2</v>
      </c>
      <c r="X121" s="41">
        <v>0.5</v>
      </c>
      <c r="Y121" s="41">
        <v>0</v>
      </c>
      <c r="Z121" s="41">
        <v>0</v>
      </c>
      <c r="AA121" s="41">
        <v>0</v>
      </c>
      <c r="AB121" s="41">
        <v>0</v>
      </c>
      <c r="AC121" s="41">
        <v>0</v>
      </c>
      <c r="AD121" s="41">
        <v>0</v>
      </c>
      <c r="AE121" s="41">
        <v>0</v>
      </c>
      <c r="AF121" s="41">
        <v>0</v>
      </c>
      <c r="AG121" s="41">
        <v>0</v>
      </c>
      <c r="AH121" s="41">
        <v>1.0376534340086889</v>
      </c>
      <c r="AI121" s="41">
        <v>0.25749168895624608</v>
      </c>
      <c r="AJ121" s="41">
        <v>2.1476234859730416</v>
      </c>
      <c r="AK121" s="41">
        <v>1.6367641665056005</v>
      </c>
      <c r="AL121" s="41">
        <v>5.0795327754435773</v>
      </c>
      <c r="AM121" s="41">
        <v>4.9241153854723674</v>
      </c>
      <c r="AN121" s="41">
        <v>0.16960810520158731</v>
      </c>
      <c r="AO121" s="41">
        <v>0.50937234906739548</v>
      </c>
      <c r="AP121" s="41">
        <v>0</v>
      </c>
      <c r="AQ121" s="41">
        <v>5.6030958397413499</v>
      </c>
      <c r="AR121" s="41">
        <v>1.0376534340086889</v>
      </c>
      <c r="AS121" s="74">
        <v>5.3997757402443405</v>
      </c>
      <c r="AT121" s="41">
        <v>4.9241153854723674</v>
      </c>
      <c r="AU121" s="41">
        <v>0.20076547879596707</v>
      </c>
      <c r="AV121" s="41">
        <v>0.51248808642683352</v>
      </c>
      <c r="AW121" s="41">
        <v>0</v>
      </c>
      <c r="AX121" s="41">
        <v>5.6373689506951674</v>
      </c>
      <c r="AY121" s="41">
        <v>0.25749168895624608</v>
      </c>
      <c r="AZ121" s="74">
        <v>21.893401583353977</v>
      </c>
      <c r="BA121" s="41">
        <v>4.9241153854723674</v>
      </c>
      <c r="BB121" s="41">
        <v>0.37037358399755438</v>
      </c>
      <c r="BC121" s="41">
        <v>0.52944889694699215</v>
      </c>
      <c r="BD121" s="41">
        <v>0</v>
      </c>
      <c r="BE121" s="41">
        <v>5.8239378664169141</v>
      </c>
      <c r="BF121" s="41">
        <v>1.2951451229649351</v>
      </c>
      <c r="BG121" s="41">
        <v>3.0080419570303798</v>
      </c>
      <c r="BH121" s="74">
        <v>4.4967453941256839</v>
      </c>
      <c r="BI121" s="41">
        <v>7.8955889053119668</v>
      </c>
      <c r="BJ121" s="41">
        <v>1.9592750873274252</v>
      </c>
      <c r="BK121" s="41">
        <v>16.341440805653583</v>
      </c>
      <c r="BL121" s="41">
        <v>12.454270925263081</v>
      </c>
      <c r="BM121" s="41">
        <v>38.650575723556059</v>
      </c>
      <c r="BN121" s="41">
        <v>4.9241153854723674</v>
      </c>
      <c r="BO121" s="41">
        <v>0</v>
      </c>
      <c r="BP121" s="41">
        <v>0.37037358399755438</v>
      </c>
      <c r="BQ121" s="41">
        <v>0</v>
      </c>
      <c r="BR121" s="41">
        <v>0</v>
      </c>
      <c r="BS121" s="41">
        <v>0</v>
      </c>
      <c r="BT121" s="41">
        <v>0</v>
      </c>
      <c r="BU121" s="41">
        <v>0</v>
      </c>
      <c r="BV121" s="41">
        <v>0</v>
      </c>
      <c r="BW121" s="41">
        <v>0.52944889694699215</v>
      </c>
      <c r="BX121" s="41">
        <v>4.2795327754435775</v>
      </c>
      <c r="BY121" s="41">
        <v>0.8</v>
      </c>
      <c r="BZ121" s="41">
        <v>0</v>
      </c>
      <c r="CA121" s="41">
        <v>0</v>
      </c>
      <c r="CB121" s="41">
        <v>5.8239378664169141</v>
      </c>
      <c r="CC121" s="41">
        <v>5.0795327754435773</v>
      </c>
      <c r="CD121" s="74">
        <v>1.1465499139157205</v>
      </c>
      <c r="CE121" s="41">
        <v>31.803753687947044</v>
      </c>
      <c r="CF121" s="41">
        <v>9.1869748358335043E-2</v>
      </c>
      <c r="CG121" s="41">
        <v>0</v>
      </c>
      <c r="CH121" s="41">
        <v>9.1869748358335043E-2</v>
      </c>
      <c r="CI121" s="41">
        <v>4.5933709938107631E-3</v>
      </c>
      <c r="CJ121" s="41">
        <v>0</v>
      </c>
      <c r="CK121" s="41">
        <v>4.5933709938107631E-3</v>
      </c>
      <c r="CL121" s="41"/>
      <c r="CM121" s="41">
        <v>0</v>
      </c>
      <c r="CN121" s="41"/>
      <c r="CO121" s="41">
        <v>0</v>
      </c>
      <c r="CP121" s="41">
        <v>0</v>
      </c>
      <c r="CQ121" s="41">
        <v>0</v>
      </c>
      <c r="CR121" s="41">
        <v>0</v>
      </c>
      <c r="CS121" s="41">
        <v>0</v>
      </c>
      <c r="CT121" s="41">
        <v>0</v>
      </c>
      <c r="CU121" s="41">
        <v>2.1476234859730416</v>
      </c>
      <c r="CV121" s="41">
        <v>9999</v>
      </c>
      <c r="CW121" s="82">
        <v>0</v>
      </c>
    </row>
    <row r="122" spans="1:101" s="21" customFormat="1">
      <c r="A122" s="21" t="s">
        <v>492</v>
      </c>
      <c r="C122" s="41">
        <v>20</v>
      </c>
      <c r="D122" s="41">
        <v>9.0216560509554142</v>
      </c>
      <c r="E122" s="41">
        <v>0</v>
      </c>
      <c r="F122" s="41">
        <v>4</v>
      </c>
      <c r="G122" s="41">
        <v>0</v>
      </c>
      <c r="H122" s="41">
        <v>0</v>
      </c>
      <c r="I122" s="41"/>
      <c r="J122" s="41"/>
      <c r="K122" s="41"/>
      <c r="L122" s="41">
        <v>9.6702547238121301</v>
      </c>
      <c r="M122" s="41">
        <v>4.8000235579442402E-4</v>
      </c>
      <c r="N122" s="41">
        <v>4.7653791404427383E-4</v>
      </c>
      <c r="O122" s="41">
        <v>0</v>
      </c>
      <c r="P122" s="41">
        <v>0</v>
      </c>
      <c r="Q122" s="41">
        <v>0</v>
      </c>
      <c r="R122" s="41">
        <v>0.79765343400868893</v>
      </c>
      <c r="S122" s="41">
        <v>0.19749168895624608</v>
      </c>
      <c r="T122" s="41">
        <v>1.6476234859730414</v>
      </c>
      <c r="U122" s="41">
        <v>1.6367641665056005</v>
      </c>
      <c r="V122" s="41">
        <v>0.24</v>
      </c>
      <c r="W122" s="41">
        <v>5.9999999999999991E-2</v>
      </c>
      <c r="X122" s="41">
        <v>0.5</v>
      </c>
      <c r="Y122" s="41">
        <v>0</v>
      </c>
      <c r="Z122" s="41">
        <v>0</v>
      </c>
      <c r="AA122" s="41">
        <v>0</v>
      </c>
      <c r="AB122" s="41">
        <v>0</v>
      </c>
      <c r="AC122" s="41">
        <v>0</v>
      </c>
      <c r="AD122" s="41">
        <v>0</v>
      </c>
      <c r="AE122" s="41">
        <v>0</v>
      </c>
      <c r="AF122" s="41">
        <v>0</v>
      </c>
      <c r="AG122" s="41">
        <v>0</v>
      </c>
      <c r="AH122" s="41">
        <v>1.0376534340086889</v>
      </c>
      <c r="AI122" s="41">
        <v>0.25749168895624608</v>
      </c>
      <c r="AJ122" s="41">
        <v>2.1476234859730416</v>
      </c>
      <c r="AK122" s="41">
        <v>1.6367641665056005</v>
      </c>
      <c r="AL122" s="41">
        <v>5.0795327754435773</v>
      </c>
      <c r="AM122" s="41">
        <v>4.9241153854723674</v>
      </c>
      <c r="AN122" s="41">
        <v>0.16960810520158731</v>
      </c>
      <c r="AO122" s="41">
        <v>0.50937234906739548</v>
      </c>
      <c r="AP122" s="41">
        <v>0</v>
      </c>
      <c r="AQ122" s="41">
        <v>5.6030958397413499</v>
      </c>
      <c r="AR122" s="41">
        <v>1.0376534340086889</v>
      </c>
      <c r="AS122" s="74">
        <v>5.3997757402443405</v>
      </c>
      <c r="AT122" s="41">
        <v>4.9241153854723674</v>
      </c>
      <c r="AU122" s="41">
        <v>0.20076547879596707</v>
      </c>
      <c r="AV122" s="41">
        <v>0.51248808642683352</v>
      </c>
      <c r="AW122" s="41">
        <v>0</v>
      </c>
      <c r="AX122" s="41">
        <v>5.6373689506951674</v>
      </c>
      <c r="AY122" s="41">
        <v>0.25749168895624608</v>
      </c>
      <c r="AZ122" s="74">
        <v>21.893401583353977</v>
      </c>
      <c r="BA122" s="41">
        <v>4.9241153854723674</v>
      </c>
      <c r="BB122" s="41">
        <v>0.37037358399755438</v>
      </c>
      <c r="BC122" s="41">
        <v>0.52944889694699215</v>
      </c>
      <c r="BD122" s="41">
        <v>0</v>
      </c>
      <c r="BE122" s="41">
        <v>5.8239378664169141</v>
      </c>
      <c r="BF122" s="41">
        <v>1.2951451229649351</v>
      </c>
      <c r="BG122" s="41">
        <v>3.0080419570303798</v>
      </c>
      <c r="BH122" s="74">
        <v>4.4967453941256839</v>
      </c>
      <c r="BI122" s="41">
        <v>7.8955889053119668</v>
      </c>
      <c r="BJ122" s="41">
        <v>1.9592750873274252</v>
      </c>
      <c r="BK122" s="41">
        <v>16.341440805653583</v>
      </c>
      <c r="BL122" s="41">
        <v>12.454270925263081</v>
      </c>
      <c r="BM122" s="41">
        <v>38.650575723556059</v>
      </c>
      <c r="BN122" s="41">
        <v>4.9241153854723674</v>
      </c>
      <c r="BO122" s="41">
        <v>0</v>
      </c>
      <c r="BP122" s="41">
        <v>0.37037358399755438</v>
      </c>
      <c r="BQ122" s="41">
        <v>0</v>
      </c>
      <c r="BR122" s="41">
        <v>0</v>
      </c>
      <c r="BS122" s="41">
        <v>0</v>
      </c>
      <c r="BT122" s="41">
        <v>0</v>
      </c>
      <c r="BU122" s="41">
        <v>0</v>
      </c>
      <c r="BV122" s="41">
        <v>0</v>
      </c>
      <c r="BW122" s="41">
        <v>0.52944889694699215</v>
      </c>
      <c r="BX122" s="41">
        <v>4.2795327754435775</v>
      </c>
      <c r="BY122" s="41">
        <v>0.8</v>
      </c>
      <c r="BZ122" s="41">
        <v>0</v>
      </c>
      <c r="CA122" s="41">
        <v>0</v>
      </c>
      <c r="CB122" s="41">
        <v>5.8239378664169141</v>
      </c>
      <c r="CC122" s="41">
        <v>5.0795327754435773</v>
      </c>
      <c r="CD122" s="74">
        <v>1.1465499139157205</v>
      </c>
      <c r="CE122" s="41">
        <v>31.803753687947044</v>
      </c>
      <c r="CF122" s="41">
        <v>9.1869748358335043E-2</v>
      </c>
      <c r="CG122" s="41">
        <v>0</v>
      </c>
      <c r="CH122" s="41">
        <v>9.1869748358335043E-2</v>
      </c>
      <c r="CI122" s="41">
        <v>4.5933709938107631E-3</v>
      </c>
      <c r="CJ122" s="41">
        <v>0</v>
      </c>
      <c r="CK122" s="41">
        <v>4.5933709938107631E-3</v>
      </c>
      <c r="CL122" s="41"/>
      <c r="CM122" s="41">
        <v>0</v>
      </c>
      <c r="CN122" s="41"/>
      <c r="CO122" s="41">
        <v>0</v>
      </c>
      <c r="CP122" s="41">
        <v>0</v>
      </c>
      <c r="CQ122" s="41">
        <v>0</v>
      </c>
      <c r="CR122" s="41">
        <v>0</v>
      </c>
      <c r="CS122" s="41">
        <v>0</v>
      </c>
      <c r="CT122" s="41">
        <v>0</v>
      </c>
      <c r="CU122" s="41">
        <v>2.1476234859730416</v>
      </c>
      <c r="CV122" s="41">
        <v>9999</v>
      </c>
      <c r="CW122" s="82">
        <v>0</v>
      </c>
    </row>
    <row r="123" spans="1:101" s="21" customFormat="1">
      <c r="A123" s="21" t="s">
        <v>503</v>
      </c>
      <c r="C123" s="41">
        <v>20</v>
      </c>
      <c r="D123" s="41">
        <v>9.0216560509554142</v>
      </c>
      <c r="E123" s="41">
        <v>0</v>
      </c>
      <c r="F123" s="41">
        <v>4</v>
      </c>
      <c r="G123" s="41">
        <v>0</v>
      </c>
      <c r="H123" s="41">
        <v>0</v>
      </c>
      <c r="I123" s="41"/>
      <c r="J123" s="41"/>
      <c r="K123" s="41"/>
      <c r="L123" s="41">
        <v>9.6702547238121301</v>
      </c>
      <c r="M123" s="41">
        <v>4.8000235579442402E-4</v>
      </c>
      <c r="N123" s="41">
        <v>4.7653791404427383E-4</v>
      </c>
      <c r="O123" s="41">
        <v>0</v>
      </c>
      <c r="P123" s="41">
        <v>0</v>
      </c>
      <c r="Q123" s="41">
        <v>0</v>
      </c>
      <c r="R123" s="41">
        <v>0.79765343400868893</v>
      </c>
      <c r="S123" s="41">
        <v>0.19749168895624608</v>
      </c>
      <c r="T123" s="41">
        <v>1.6476234859730414</v>
      </c>
      <c r="U123" s="41">
        <v>1.6367641665056005</v>
      </c>
      <c r="V123" s="41">
        <v>0.24</v>
      </c>
      <c r="W123" s="41">
        <v>5.9999999999999991E-2</v>
      </c>
      <c r="X123" s="41">
        <v>0.5</v>
      </c>
      <c r="Y123" s="41">
        <v>0</v>
      </c>
      <c r="Z123" s="41">
        <v>0</v>
      </c>
      <c r="AA123" s="41">
        <v>0</v>
      </c>
      <c r="AB123" s="41">
        <v>0</v>
      </c>
      <c r="AC123" s="41">
        <v>0</v>
      </c>
      <c r="AD123" s="41">
        <v>0</v>
      </c>
      <c r="AE123" s="41">
        <v>0</v>
      </c>
      <c r="AF123" s="41">
        <v>0</v>
      </c>
      <c r="AG123" s="41">
        <v>0</v>
      </c>
      <c r="AH123" s="41">
        <v>1.0376534340086889</v>
      </c>
      <c r="AI123" s="41">
        <v>0.25749168895624608</v>
      </c>
      <c r="AJ123" s="41">
        <v>2.1476234859730416</v>
      </c>
      <c r="AK123" s="41">
        <v>1.6367641665056005</v>
      </c>
      <c r="AL123" s="41">
        <v>5.0795327754435773</v>
      </c>
      <c r="AM123" s="41">
        <v>4.9241153854723674</v>
      </c>
      <c r="AN123" s="41">
        <v>0.16960810520158731</v>
      </c>
      <c r="AO123" s="41">
        <v>0.50937234906739548</v>
      </c>
      <c r="AP123" s="41">
        <v>0</v>
      </c>
      <c r="AQ123" s="41">
        <v>5.6030958397413499</v>
      </c>
      <c r="AR123" s="41">
        <v>1.0376534340086889</v>
      </c>
      <c r="AS123" s="74">
        <v>5.3997757402443405</v>
      </c>
      <c r="AT123" s="41">
        <v>4.9241153854723674</v>
      </c>
      <c r="AU123" s="41">
        <v>0.20076547879596707</v>
      </c>
      <c r="AV123" s="41">
        <v>0.51248808642683352</v>
      </c>
      <c r="AW123" s="41">
        <v>0</v>
      </c>
      <c r="AX123" s="41">
        <v>5.6373689506951674</v>
      </c>
      <c r="AY123" s="41">
        <v>0.25749168895624608</v>
      </c>
      <c r="AZ123" s="74">
        <v>21.893401583353977</v>
      </c>
      <c r="BA123" s="41">
        <v>4.9241153854723674</v>
      </c>
      <c r="BB123" s="41">
        <v>0.37037358399755438</v>
      </c>
      <c r="BC123" s="41">
        <v>0.52944889694699215</v>
      </c>
      <c r="BD123" s="41">
        <v>0</v>
      </c>
      <c r="BE123" s="41">
        <v>5.8239378664169141</v>
      </c>
      <c r="BF123" s="41">
        <v>1.2951451229649351</v>
      </c>
      <c r="BG123" s="41">
        <v>3.0080419570303798</v>
      </c>
      <c r="BH123" s="74">
        <v>4.4967453941256839</v>
      </c>
      <c r="BI123" s="41">
        <v>7.8955889053119668</v>
      </c>
      <c r="BJ123" s="41">
        <v>1.9592750873274252</v>
      </c>
      <c r="BK123" s="41">
        <v>16.341440805653583</v>
      </c>
      <c r="BL123" s="41">
        <v>12.454270925263081</v>
      </c>
      <c r="BM123" s="41">
        <v>38.650575723556059</v>
      </c>
      <c r="BN123" s="41">
        <v>4.9241153854723674</v>
      </c>
      <c r="BO123" s="41">
        <v>0</v>
      </c>
      <c r="BP123" s="41">
        <v>0.37037358399755438</v>
      </c>
      <c r="BQ123" s="41">
        <v>0</v>
      </c>
      <c r="BR123" s="41">
        <v>0</v>
      </c>
      <c r="BS123" s="41">
        <v>0</v>
      </c>
      <c r="BT123" s="41">
        <v>0</v>
      </c>
      <c r="BU123" s="41">
        <v>0</v>
      </c>
      <c r="BV123" s="41">
        <v>0</v>
      </c>
      <c r="BW123" s="41">
        <v>0.52944889694699215</v>
      </c>
      <c r="BX123" s="41">
        <v>4.2795327754435775</v>
      </c>
      <c r="BY123" s="41">
        <v>0.8</v>
      </c>
      <c r="BZ123" s="41">
        <v>0</v>
      </c>
      <c r="CA123" s="41">
        <v>0</v>
      </c>
      <c r="CB123" s="41">
        <v>5.8239378664169141</v>
      </c>
      <c r="CC123" s="41">
        <v>5.0795327754435773</v>
      </c>
      <c r="CD123" s="74">
        <v>1.1465499139157205</v>
      </c>
      <c r="CE123" s="41">
        <v>31.803753687947044</v>
      </c>
      <c r="CF123" s="41">
        <v>9.1869748358335043E-2</v>
      </c>
      <c r="CG123" s="41">
        <v>0</v>
      </c>
      <c r="CH123" s="41">
        <v>9.1869748358335043E-2</v>
      </c>
      <c r="CI123" s="41">
        <v>4.5933709938107631E-3</v>
      </c>
      <c r="CJ123" s="41">
        <v>0</v>
      </c>
      <c r="CK123" s="41">
        <v>4.5933709938107631E-3</v>
      </c>
      <c r="CL123" s="41"/>
      <c r="CM123" s="41">
        <v>0</v>
      </c>
      <c r="CN123" s="41"/>
      <c r="CO123" s="41">
        <v>0</v>
      </c>
      <c r="CP123" s="41">
        <v>0</v>
      </c>
      <c r="CQ123" s="41">
        <v>0</v>
      </c>
      <c r="CR123" s="41">
        <v>0</v>
      </c>
      <c r="CS123" s="41">
        <v>0</v>
      </c>
      <c r="CT123" s="41">
        <v>0</v>
      </c>
      <c r="CU123" s="41">
        <v>2.1476234859730416</v>
      </c>
      <c r="CV123" s="41">
        <v>9999</v>
      </c>
      <c r="CW123" s="82">
        <v>0</v>
      </c>
    </row>
    <row r="124" spans="1:101" s="21" customFormat="1">
      <c r="A124" s="21" t="s">
        <v>502</v>
      </c>
      <c r="C124" s="41">
        <v>20</v>
      </c>
      <c r="D124" s="41">
        <v>9.0216560509554142</v>
      </c>
      <c r="E124" s="41">
        <v>0</v>
      </c>
      <c r="F124" s="41">
        <v>4</v>
      </c>
      <c r="G124" s="41">
        <v>0</v>
      </c>
      <c r="H124" s="41">
        <v>0</v>
      </c>
      <c r="I124" s="41"/>
      <c r="J124" s="41"/>
      <c r="K124" s="41"/>
      <c r="L124" s="41">
        <v>9.6702547238121301</v>
      </c>
      <c r="M124" s="41">
        <v>4.8000235579442402E-4</v>
      </c>
      <c r="N124" s="41">
        <v>4.7653791404427383E-4</v>
      </c>
      <c r="O124" s="41">
        <v>0</v>
      </c>
      <c r="P124" s="41">
        <v>0</v>
      </c>
      <c r="Q124" s="41">
        <v>0</v>
      </c>
      <c r="R124" s="41">
        <v>0.79765343400868893</v>
      </c>
      <c r="S124" s="41">
        <v>0.19749168895624608</v>
      </c>
      <c r="T124" s="41">
        <v>1.6476234859730414</v>
      </c>
      <c r="U124" s="41">
        <v>1.6367641665056005</v>
      </c>
      <c r="V124" s="41">
        <v>0.24</v>
      </c>
      <c r="W124" s="41">
        <v>5.9999999999999991E-2</v>
      </c>
      <c r="X124" s="41">
        <v>0.5</v>
      </c>
      <c r="Y124" s="41">
        <v>0</v>
      </c>
      <c r="Z124" s="41">
        <v>0</v>
      </c>
      <c r="AA124" s="41">
        <v>0</v>
      </c>
      <c r="AB124" s="41">
        <v>0</v>
      </c>
      <c r="AC124" s="41">
        <v>0</v>
      </c>
      <c r="AD124" s="41">
        <v>0</v>
      </c>
      <c r="AE124" s="41">
        <v>0</v>
      </c>
      <c r="AF124" s="41">
        <v>0</v>
      </c>
      <c r="AG124" s="41">
        <v>0</v>
      </c>
      <c r="AH124" s="41">
        <v>1.0376534340086889</v>
      </c>
      <c r="AI124" s="41">
        <v>0.25749168895624608</v>
      </c>
      <c r="AJ124" s="41">
        <v>2.1476234859730416</v>
      </c>
      <c r="AK124" s="41">
        <v>1.6367641665056005</v>
      </c>
      <c r="AL124" s="41">
        <v>5.0795327754435773</v>
      </c>
      <c r="AM124" s="41">
        <v>4.9241153854723674</v>
      </c>
      <c r="AN124" s="41">
        <v>0.16960810520158731</v>
      </c>
      <c r="AO124" s="41">
        <v>0.50937234906739548</v>
      </c>
      <c r="AP124" s="41">
        <v>0</v>
      </c>
      <c r="AQ124" s="41">
        <v>5.6030958397413499</v>
      </c>
      <c r="AR124" s="41">
        <v>1.0376534340086889</v>
      </c>
      <c r="AS124" s="74">
        <v>5.3997757402443405</v>
      </c>
      <c r="AT124" s="41">
        <v>4.9241153854723674</v>
      </c>
      <c r="AU124" s="41">
        <v>0.20076547879596707</v>
      </c>
      <c r="AV124" s="41">
        <v>0.51248808642683352</v>
      </c>
      <c r="AW124" s="41">
        <v>0</v>
      </c>
      <c r="AX124" s="41">
        <v>5.6373689506951674</v>
      </c>
      <c r="AY124" s="41">
        <v>0.25749168895624608</v>
      </c>
      <c r="AZ124" s="74">
        <v>21.893401583353977</v>
      </c>
      <c r="BA124" s="41">
        <v>4.9241153854723674</v>
      </c>
      <c r="BB124" s="41">
        <v>0.37037358399755438</v>
      </c>
      <c r="BC124" s="41">
        <v>0.52944889694699215</v>
      </c>
      <c r="BD124" s="41">
        <v>0</v>
      </c>
      <c r="BE124" s="41">
        <v>5.8239378664169141</v>
      </c>
      <c r="BF124" s="41">
        <v>1.2951451229649351</v>
      </c>
      <c r="BG124" s="41">
        <v>3.0080419570303798</v>
      </c>
      <c r="BH124" s="74">
        <v>4.4967453941256839</v>
      </c>
      <c r="BI124" s="41">
        <v>7.8955889053119668</v>
      </c>
      <c r="BJ124" s="41">
        <v>1.9592750873274252</v>
      </c>
      <c r="BK124" s="41">
        <v>16.341440805653583</v>
      </c>
      <c r="BL124" s="41">
        <v>12.454270925263081</v>
      </c>
      <c r="BM124" s="41">
        <v>38.650575723556059</v>
      </c>
      <c r="BN124" s="41">
        <v>4.9241153854723674</v>
      </c>
      <c r="BO124" s="41">
        <v>0</v>
      </c>
      <c r="BP124" s="41">
        <v>0.37037358399755438</v>
      </c>
      <c r="BQ124" s="41">
        <v>0</v>
      </c>
      <c r="BR124" s="41">
        <v>0</v>
      </c>
      <c r="BS124" s="41">
        <v>0</v>
      </c>
      <c r="BT124" s="41">
        <v>0</v>
      </c>
      <c r="BU124" s="41">
        <v>0</v>
      </c>
      <c r="BV124" s="41">
        <v>0</v>
      </c>
      <c r="BW124" s="41">
        <v>0.52944889694699215</v>
      </c>
      <c r="BX124" s="41">
        <v>4.2795327754435775</v>
      </c>
      <c r="BY124" s="41">
        <v>0.8</v>
      </c>
      <c r="BZ124" s="41">
        <v>0</v>
      </c>
      <c r="CA124" s="41">
        <v>0</v>
      </c>
      <c r="CB124" s="41">
        <v>5.8239378664169141</v>
      </c>
      <c r="CC124" s="41">
        <v>5.0795327754435773</v>
      </c>
      <c r="CD124" s="74">
        <v>1.1465499139157205</v>
      </c>
      <c r="CE124" s="41">
        <v>31.803753687947044</v>
      </c>
      <c r="CF124" s="41">
        <v>9.1869748358335043E-2</v>
      </c>
      <c r="CG124" s="41">
        <v>0</v>
      </c>
      <c r="CH124" s="41">
        <v>9.1869748358335043E-2</v>
      </c>
      <c r="CI124" s="41">
        <v>4.5933709938107631E-3</v>
      </c>
      <c r="CJ124" s="41">
        <v>0</v>
      </c>
      <c r="CK124" s="41">
        <v>4.5933709938107631E-3</v>
      </c>
      <c r="CL124" s="41"/>
      <c r="CM124" s="41">
        <v>0</v>
      </c>
      <c r="CN124" s="41"/>
      <c r="CO124" s="41">
        <v>0</v>
      </c>
      <c r="CP124" s="41">
        <v>0</v>
      </c>
      <c r="CQ124" s="41">
        <v>0</v>
      </c>
      <c r="CR124" s="41">
        <v>0</v>
      </c>
      <c r="CS124" s="41">
        <v>0</v>
      </c>
      <c r="CT124" s="41">
        <v>0</v>
      </c>
      <c r="CU124" s="41">
        <v>2.1476234859730416</v>
      </c>
      <c r="CV124" s="41">
        <v>9999</v>
      </c>
      <c r="CW124" s="82">
        <v>0</v>
      </c>
    </row>
    <row r="125" spans="1:101" s="21" customFormat="1">
      <c r="A125" s="21" t="s">
        <v>499</v>
      </c>
      <c r="C125" s="41">
        <v>20.000000000000004</v>
      </c>
      <c r="D125" s="41">
        <v>9.61</v>
      </c>
      <c r="E125" s="41">
        <v>0</v>
      </c>
      <c r="F125" s="41">
        <v>6</v>
      </c>
      <c r="G125" s="41">
        <v>0</v>
      </c>
      <c r="H125" s="41">
        <v>0</v>
      </c>
      <c r="I125" s="41"/>
      <c r="J125" s="41"/>
      <c r="K125" s="41"/>
      <c r="L125" s="41">
        <v>10.300896794440856</v>
      </c>
      <c r="M125" s="41">
        <v>5.1130553117195222E-4</v>
      </c>
      <c r="N125" s="41">
        <v>5.0761515713963496E-4</v>
      </c>
      <c r="O125" s="41">
        <v>0</v>
      </c>
      <c r="P125" s="41">
        <v>0</v>
      </c>
      <c r="Q125" s="41">
        <v>0</v>
      </c>
      <c r="R125" s="41">
        <v>1.1964801510130334</v>
      </c>
      <c r="S125" s="41">
        <v>0.29623753343436909</v>
      </c>
      <c r="T125" s="41">
        <v>2.471435228959562</v>
      </c>
      <c r="U125" s="41">
        <v>2.4551462497584007</v>
      </c>
      <c r="V125" s="41">
        <v>0.36</v>
      </c>
      <c r="W125" s="41">
        <v>8.9999999999999983E-2</v>
      </c>
      <c r="X125" s="41">
        <v>0.75</v>
      </c>
      <c r="Y125" s="41">
        <v>0</v>
      </c>
      <c r="Z125" s="41">
        <v>0</v>
      </c>
      <c r="AA125" s="41">
        <v>0</v>
      </c>
      <c r="AB125" s="41">
        <v>0</v>
      </c>
      <c r="AC125" s="41">
        <v>0</v>
      </c>
      <c r="AD125" s="41">
        <v>0</v>
      </c>
      <c r="AE125" s="41">
        <v>0</v>
      </c>
      <c r="AF125" s="41">
        <v>0</v>
      </c>
      <c r="AG125" s="41">
        <v>0</v>
      </c>
      <c r="AH125" s="41">
        <v>1.5564801510130333</v>
      </c>
      <c r="AI125" s="41">
        <v>0.38623753343436906</v>
      </c>
      <c r="AJ125" s="41">
        <v>3.221435228959562</v>
      </c>
      <c r="AK125" s="41">
        <v>2.4551462497584007</v>
      </c>
      <c r="AL125" s="41">
        <v>7.6192991631653655</v>
      </c>
      <c r="AM125" s="41">
        <v>5.2452397416966541</v>
      </c>
      <c r="AN125" s="41">
        <v>0.1806690347959608</v>
      </c>
      <c r="AO125" s="41">
        <v>0.54259087764926139</v>
      </c>
      <c r="AP125" s="41">
        <v>0</v>
      </c>
      <c r="AQ125" s="41">
        <v>5.9684996541418762</v>
      </c>
      <c r="AR125" s="41">
        <v>1.5564801510130333</v>
      </c>
      <c r="AS125" s="74">
        <v>3.8346134065746265</v>
      </c>
      <c r="AT125" s="41">
        <v>5.2452397416966541</v>
      </c>
      <c r="AU125" s="41">
        <v>0.21385832493857049</v>
      </c>
      <c r="AV125" s="41">
        <v>0.5459098066635224</v>
      </c>
      <c r="AW125" s="41">
        <v>0</v>
      </c>
      <c r="AX125" s="41">
        <v>6.0050078732987471</v>
      </c>
      <c r="AY125" s="41">
        <v>0.38623753343436906</v>
      </c>
      <c r="AZ125" s="74">
        <v>15.547447758127165</v>
      </c>
      <c r="BA125" s="41">
        <v>5.2452397416966541</v>
      </c>
      <c r="BB125" s="41">
        <v>0.39452735973453124</v>
      </c>
      <c r="BC125" s="41">
        <v>0.56397671014311856</v>
      </c>
      <c r="BD125" s="41">
        <v>0</v>
      </c>
      <c r="BE125" s="41">
        <v>6.203743811574304</v>
      </c>
      <c r="BF125" s="41">
        <v>1.9427176844474026</v>
      </c>
      <c r="BG125" s="41">
        <v>7.0304714145269651</v>
      </c>
      <c r="BH125" s="74">
        <v>3.1933326500494235</v>
      </c>
      <c r="BI125" s="41">
        <v>11.118307090030822</v>
      </c>
      <c r="BJ125" s="41">
        <v>2.7589863601051494</v>
      </c>
      <c r="BK125" s="41">
        <v>23.011476325544383</v>
      </c>
      <c r="BL125" s="41">
        <v>17.537692297576132</v>
      </c>
      <c r="BM125" s="41">
        <v>54.426462073256488</v>
      </c>
      <c r="BN125" s="41">
        <v>5.2452397416966541</v>
      </c>
      <c r="BO125" s="41">
        <v>0</v>
      </c>
      <c r="BP125" s="41">
        <v>0.39452735973453124</v>
      </c>
      <c r="BQ125" s="41">
        <v>0</v>
      </c>
      <c r="BR125" s="41">
        <v>0</v>
      </c>
      <c r="BS125" s="41">
        <v>0</v>
      </c>
      <c r="BT125" s="41">
        <v>0</v>
      </c>
      <c r="BU125" s="41">
        <v>0</v>
      </c>
      <c r="BV125" s="41">
        <v>0</v>
      </c>
      <c r="BW125" s="41">
        <v>0.56397671014311856</v>
      </c>
      <c r="BX125" s="41">
        <v>6.4192991631653653</v>
      </c>
      <c r="BY125" s="41">
        <v>1.2000000000000002</v>
      </c>
      <c r="BZ125" s="41">
        <v>0</v>
      </c>
      <c r="CA125" s="41">
        <v>0</v>
      </c>
      <c r="CB125" s="41">
        <v>6.203743811574304</v>
      </c>
      <c r="CC125" s="41">
        <v>7.6192991631653655</v>
      </c>
      <c r="CD125" s="82">
        <v>0.8142144938428979</v>
      </c>
      <c r="CE125" s="41">
        <v>47.579640037647479</v>
      </c>
      <c r="CF125" s="41">
        <v>9.7860999880404545E-2</v>
      </c>
      <c r="CG125" s="41">
        <v>0</v>
      </c>
      <c r="CH125" s="41">
        <v>9.7860999880404545E-2</v>
      </c>
      <c r="CI125" s="41">
        <v>4.8929259773594072E-3</v>
      </c>
      <c r="CJ125" s="41">
        <v>0</v>
      </c>
      <c r="CK125" s="41">
        <v>4.8929259773594072E-3</v>
      </c>
      <c r="CL125" s="41"/>
      <c r="CM125" s="41">
        <v>0</v>
      </c>
      <c r="CN125" s="41"/>
      <c r="CO125" s="41">
        <v>0</v>
      </c>
      <c r="CP125" s="41">
        <v>0</v>
      </c>
      <c r="CQ125" s="41">
        <v>0</v>
      </c>
      <c r="CR125" s="41">
        <v>0</v>
      </c>
      <c r="CS125" s="41">
        <v>0</v>
      </c>
      <c r="CT125" s="41">
        <v>0</v>
      </c>
      <c r="CU125" s="41">
        <v>3.221435228959562</v>
      </c>
      <c r="CV125" s="41">
        <v>9999</v>
      </c>
      <c r="CW125" s="82">
        <v>0</v>
      </c>
    </row>
    <row r="126" spans="1:101" s="21" customFormat="1">
      <c r="A126" s="21" t="s">
        <v>493</v>
      </c>
      <c r="C126" s="41">
        <v>20.000000000000004</v>
      </c>
      <c r="D126" s="41">
        <v>9.61</v>
      </c>
      <c r="E126" s="41">
        <v>0</v>
      </c>
      <c r="F126" s="41">
        <v>6</v>
      </c>
      <c r="G126" s="41">
        <v>0</v>
      </c>
      <c r="H126" s="41">
        <v>0</v>
      </c>
      <c r="I126" s="41"/>
      <c r="J126" s="41"/>
      <c r="K126" s="41"/>
      <c r="L126" s="41">
        <v>10.300896794440856</v>
      </c>
      <c r="M126" s="41">
        <v>5.1130553117195222E-4</v>
      </c>
      <c r="N126" s="41">
        <v>5.0761515713963496E-4</v>
      </c>
      <c r="O126" s="41">
        <v>0</v>
      </c>
      <c r="P126" s="41">
        <v>0</v>
      </c>
      <c r="Q126" s="41">
        <v>0</v>
      </c>
      <c r="R126" s="41">
        <v>1.1964801510130334</v>
      </c>
      <c r="S126" s="41">
        <v>0.29623753343436909</v>
      </c>
      <c r="T126" s="41">
        <v>2.471435228959562</v>
      </c>
      <c r="U126" s="41">
        <v>2.4551462497584007</v>
      </c>
      <c r="V126" s="41">
        <v>0.36</v>
      </c>
      <c r="W126" s="41">
        <v>8.9999999999999983E-2</v>
      </c>
      <c r="X126" s="41">
        <v>0.75</v>
      </c>
      <c r="Y126" s="41">
        <v>0</v>
      </c>
      <c r="Z126" s="41">
        <v>0</v>
      </c>
      <c r="AA126" s="41">
        <v>0</v>
      </c>
      <c r="AB126" s="41">
        <v>0</v>
      </c>
      <c r="AC126" s="41">
        <v>0</v>
      </c>
      <c r="AD126" s="41">
        <v>0</v>
      </c>
      <c r="AE126" s="41">
        <v>0</v>
      </c>
      <c r="AF126" s="41">
        <v>0</v>
      </c>
      <c r="AG126" s="41">
        <v>0</v>
      </c>
      <c r="AH126" s="41">
        <v>1.5564801510130333</v>
      </c>
      <c r="AI126" s="41">
        <v>0.38623753343436906</v>
      </c>
      <c r="AJ126" s="41">
        <v>3.221435228959562</v>
      </c>
      <c r="AK126" s="41">
        <v>2.4551462497584007</v>
      </c>
      <c r="AL126" s="41">
        <v>7.6192991631653655</v>
      </c>
      <c r="AM126" s="41">
        <v>5.2452397416966541</v>
      </c>
      <c r="AN126" s="41">
        <v>0.1806690347959608</v>
      </c>
      <c r="AO126" s="41">
        <v>0.54259087764926139</v>
      </c>
      <c r="AP126" s="41">
        <v>0</v>
      </c>
      <c r="AQ126" s="41">
        <v>5.9684996541418762</v>
      </c>
      <c r="AR126" s="41">
        <v>1.5564801510130333</v>
      </c>
      <c r="AS126" s="74">
        <v>3.8346134065746265</v>
      </c>
      <c r="AT126" s="41">
        <v>5.2452397416966541</v>
      </c>
      <c r="AU126" s="41">
        <v>0.21385832493857049</v>
      </c>
      <c r="AV126" s="41">
        <v>0.5459098066635224</v>
      </c>
      <c r="AW126" s="41">
        <v>0</v>
      </c>
      <c r="AX126" s="41">
        <v>6.0050078732987471</v>
      </c>
      <c r="AY126" s="41">
        <v>0.38623753343436906</v>
      </c>
      <c r="AZ126" s="74">
        <v>15.547447758127165</v>
      </c>
      <c r="BA126" s="41">
        <v>5.2452397416966541</v>
      </c>
      <c r="BB126" s="41">
        <v>0.39452735973453124</v>
      </c>
      <c r="BC126" s="41">
        <v>0.56397671014311856</v>
      </c>
      <c r="BD126" s="41">
        <v>0</v>
      </c>
      <c r="BE126" s="41">
        <v>6.203743811574304</v>
      </c>
      <c r="BF126" s="41">
        <v>1.9427176844474026</v>
      </c>
      <c r="BG126" s="41">
        <v>7.0304714145269651</v>
      </c>
      <c r="BH126" s="74">
        <v>3.1933326500494235</v>
      </c>
      <c r="BI126" s="41">
        <v>11.118307090030822</v>
      </c>
      <c r="BJ126" s="41">
        <v>2.7589863601051494</v>
      </c>
      <c r="BK126" s="41">
        <v>23.011476325544383</v>
      </c>
      <c r="BL126" s="41">
        <v>17.537692297576132</v>
      </c>
      <c r="BM126" s="41">
        <v>54.426462073256488</v>
      </c>
      <c r="BN126" s="41">
        <v>5.2452397416966541</v>
      </c>
      <c r="BO126" s="41">
        <v>0</v>
      </c>
      <c r="BP126" s="41">
        <v>0.39452735973453124</v>
      </c>
      <c r="BQ126" s="41">
        <v>0</v>
      </c>
      <c r="BR126" s="41">
        <v>0</v>
      </c>
      <c r="BS126" s="41">
        <v>0</v>
      </c>
      <c r="BT126" s="41">
        <v>0</v>
      </c>
      <c r="BU126" s="41">
        <v>0</v>
      </c>
      <c r="BV126" s="41">
        <v>0</v>
      </c>
      <c r="BW126" s="41">
        <v>0.56397671014311856</v>
      </c>
      <c r="BX126" s="41">
        <v>6.4192991631653653</v>
      </c>
      <c r="BY126" s="41">
        <v>1.2000000000000002</v>
      </c>
      <c r="BZ126" s="41">
        <v>0</v>
      </c>
      <c r="CA126" s="41">
        <v>0</v>
      </c>
      <c r="CB126" s="41">
        <v>6.203743811574304</v>
      </c>
      <c r="CC126" s="41">
        <v>7.6192991631653655</v>
      </c>
      <c r="CD126" s="82">
        <v>0.8142144938428979</v>
      </c>
      <c r="CE126" s="41">
        <v>47.579640037647479</v>
      </c>
      <c r="CF126" s="41">
        <v>9.7860999880404545E-2</v>
      </c>
      <c r="CG126" s="41">
        <v>0</v>
      </c>
      <c r="CH126" s="41">
        <v>9.7860999880404545E-2</v>
      </c>
      <c r="CI126" s="41">
        <v>4.8929259773594072E-3</v>
      </c>
      <c r="CJ126" s="41">
        <v>0</v>
      </c>
      <c r="CK126" s="41">
        <v>4.8929259773594072E-3</v>
      </c>
      <c r="CL126" s="41"/>
      <c r="CM126" s="41">
        <v>0</v>
      </c>
      <c r="CN126" s="41"/>
      <c r="CO126" s="41">
        <v>0</v>
      </c>
      <c r="CP126" s="41">
        <v>0</v>
      </c>
      <c r="CQ126" s="41">
        <v>0</v>
      </c>
      <c r="CR126" s="41">
        <v>0</v>
      </c>
      <c r="CS126" s="41">
        <v>0</v>
      </c>
      <c r="CT126" s="41">
        <v>0</v>
      </c>
      <c r="CU126" s="41">
        <v>3.221435228959562</v>
      </c>
      <c r="CV126" s="41">
        <v>9999</v>
      </c>
      <c r="CW126" s="82">
        <v>0</v>
      </c>
    </row>
    <row r="127" spans="1:101" s="21" customFormat="1">
      <c r="A127" s="21" t="s">
        <v>494</v>
      </c>
      <c r="C127" s="41">
        <v>20.000000000000004</v>
      </c>
      <c r="D127" s="41">
        <v>9.61</v>
      </c>
      <c r="E127" s="41">
        <v>0</v>
      </c>
      <c r="F127" s="41">
        <v>6</v>
      </c>
      <c r="G127" s="41">
        <v>0</v>
      </c>
      <c r="H127" s="41">
        <v>0</v>
      </c>
      <c r="I127" s="41"/>
      <c r="J127" s="41"/>
      <c r="K127" s="41"/>
      <c r="L127" s="41">
        <v>10.300896794440856</v>
      </c>
      <c r="M127" s="41">
        <v>5.1130553117195222E-4</v>
      </c>
      <c r="N127" s="41">
        <v>5.0761515713963496E-4</v>
      </c>
      <c r="O127" s="41">
        <v>0</v>
      </c>
      <c r="P127" s="41">
        <v>0</v>
      </c>
      <c r="Q127" s="41">
        <v>0</v>
      </c>
      <c r="R127" s="41">
        <v>1.1964801510130334</v>
      </c>
      <c r="S127" s="41">
        <v>0.29623753343436909</v>
      </c>
      <c r="T127" s="41">
        <v>2.471435228959562</v>
      </c>
      <c r="U127" s="41">
        <v>2.4551462497584007</v>
      </c>
      <c r="V127" s="41">
        <v>0.36</v>
      </c>
      <c r="W127" s="41">
        <v>8.9999999999999983E-2</v>
      </c>
      <c r="X127" s="41">
        <v>0.75</v>
      </c>
      <c r="Y127" s="41">
        <v>0</v>
      </c>
      <c r="Z127" s="41">
        <v>0</v>
      </c>
      <c r="AA127" s="41">
        <v>0</v>
      </c>
      <c r="AB127" s="41">
        <v>0</v>
      </c>
      <c r="AC127" s="41">
        <v>0</v>
      </c>
      <c r="AD127" s="41">
        <v>0</v>
      </c>
      <c r="AE127" s="41">
        <v>0</v>
      </c>
      <c r="AF127" s="41">
        <v>0</v>
      </c>
      <c r="AG127" s="41">
        <v>0</v>
      </c>
      <c r="AH127" s="41">
        <v>1.5564801510130333</v>
      </c>
      <c r="AI127" s="41">
        <v>0.38623753343436906</v>
      </c>
      <c r="AJ127" s="41">
        <v>3.221435228959562</v>
      </c>
      <c r="AK127" s="41">
        <v>2.4551462497584007</v>
      </c>
      <c r="AL127" s="41">
        <v>7.6192991631653655</v>
      </c>
      <c r="AM127" s="41">
        <v>5.2452397416966541</v>
      </c>
      <c r="AN127" s="41">
        <v>0.1806690347959608</v>
      </c>
      <c r="AO127" s="41">
        <v>0.54259087764926139</v>
      </c>
      <c r="AP127" s="41">
        <v>0</v>
      </c>
      <c r="AQ127" s="41">
        <v>5.9684996541418762</v>
      </c>
      <c r="AR127" s="41">
        <v>1.5564801510130333</v>
      </c>
      <c r="AS127" s="74">
        <v>3.8346134065746265</v>
      </c>
      <c r="AT127" s="41">
        <v>5.2452397416966541</v>
      </c>
      <c r="AU127" s="41">
        <v>0.21385832493857049</v>
      </c>
      <c r="AV127" s="41">
        <v>0.5459098066635224</v>
      </c>
      <c r="AW127" s="41">
        <v>0</v>
      </c>
      <c r="AX127" s="41">
        <v>6.0050078732987471</v>
      </c>
      <c r="AY127" s="41">
        <v>0.38623753343436906</v>
      </c>
      <c r="AZ127" s="74">
        <v>15.547447758127165</v>
      </c>
      <c r="BA127" s="41">
        <v>5.2452397416966541</v>
      </c>
      <c r="BB127" s="41">
        <v>0.39452735973453124</v>
      </c>
      <c r="BC127" s="41">
        <v>0.56397671014311856</v>
      </c>
      <c r="BD127" s="41">
        <v>0</v>
      </c>
      <c r="BE127" s="41">
        <v>6.203743811574304</v>
      </c>
      <c r="BF127" s="41">
        <v>1.9427176844474026</v>
      </c>
      <c r="BG127" s="41">
        <v>7.0304714145269651</v>
      </c>
      <c r="BH127" s="74">
        <v>3.1933326500494235</v>
      </c>
      <c r="BI127" s="41">
        <v>11.118307090030822</v>
      </c>
      <c r="BJ127" s="41">
        <v>2.7589863601051494</v>
      </c>
      <c r="BK127" s="41">
        <v>23.011476325544383</v>
      </c>
      <c r="BL127" s="41">
        <v>17.537692297576132</v>
      </c>
      <c r="BM127" s="41">
        <v>54.426462073256488</v>
      </c>
      <c r="BN127" s="41">
        <v>5.2452397416966541</v>
      </c>
      <c r="BO127" s="41">
        <v>0</v>
      </c>
      <c r="BP127" s="41">
        <v>0.39452735973453124</v>
      </c>
      <c r="BQ127" s="41">
        <v>0</v>
      </c>
      <c r="BR127" s="41">
        <v>0</v>
      </c>
      <c r="BS127" s="41">
        <v>0</v>
      </c>
      <c r="BT127" s="41">
        <v>0</v>
      </c>
      <c r="BU127" s="41">
        <v>0</v>
      </c>
      <c r="BV127" s="41">
        <v>0</v>
      </c>
      <c r="BW127" s="41">
        <v>0.56397671014311856</v>
      </c>
      <c r="BX127" s="41">
        <v>6.4192991631653653</v>
      </c>
      <c r="BY127" s="41">
        <v>1.2000000000000002</v>
      </c>
      <c r="BZ127" s="41">
        <v>0</v>
      </c>
      <c r="CA127" s="41">
        <v>0</v>
      </c>
      <c r="CB127" s="41">
        <v>6.203743811574304</v>
      </c>
      <c r="CC127" s="41">
        <v>7.6192991631653655</v>
      </c>
      <c r="CD127" s="82">
        <v>0.8142144938428979</v>
      </c>
      <c r="CE127" s="41">
        <v>47.579640037647479</v>
      </c>
      <c r="CF127" s="41">
        <v>9.7860999880404545E-2</v>
      </c>
      <c r="CG127" s="41">
        <v>0</v>
      </c>
      <c r="CH127" s="41">
        <v>9.7860999880404545E-2</v>
      </c>
      <c r="CI127" s="41">
        <v>4.8929259773594072E-3</v>
      </c>
      <c r="CJ127" s="41">
        <v>0</v>
      </c>
      <c r="CK127" s="41">
        <v>4.8929259773594072E-3</v>
      </c>
      <c r="CL127" s="41"/>
      <c r="CM127" s="41">
        <v>0</v>
      </c>
      <c r="CN127" s="41"/>
      <c r="CO127" s="41">
        <v>0</v>
      </c>
      <c r="CP127" s="41">
        <v>0</v>
      </c>
      <c r="CQ127" s="41">
        <v>0</v>
      </c>
      <c r="CR127" s="41">
        <v>0</v>
      </c>
      <c r="CS127" s="41">
        <v>0</v>
      </c>
      <c r="CT127" s="41">
        <v>0</v>
      </c>
      <c r="CU127" s="41">
        <v>3.221435228959562</v>
      </c>
      <c r="CV127" s="41">
        <v>9999</v>
      </c>
      <c r="CW127" s="82">
        <v>0</v>
      </c>
    </row>
    <row r="128" spans="1:101" s="21" customFormat="1">
      <c r="A128" s="21" t="s">
        <v>495</v>
      </c>
      <c r="C128" s="41">
        <v>20.000000000000004</v>
      </c>
      <c r="D128" s="41">
        <v>9.61</v>
      </c>
      <c r="E128" s="41">
        <v>0</v>
      </c>
      <c r="F128" s="41">
        <v>6</v>
      </c>
      <c r="G128" s="41">
        <v>0</v>
      </c>
      <c r="H128" s="41">
        <v>0</v>
      </c>
      <c r="I128" s="41"/>
      <c r="J128" s="41"/>
      <c r="K128" s="41"/>
      <c r="L128" s="41">
        <v>10.300896794440856</v>
      </c>
      <c r="M128" s="41">
        <v>5.1130553117195222E-4</v>
      </c>
      <c r="N128" s="41">
        <v>5.0761515713963496E-4</v>
      </c>
      <c r="O128" s="41">
        <v>0</v>
      </c>
      <c r="P128" s="41">
        <v>0</v>
      </c>
      <c r="Q128" s="41">
        <v>0</v>
      </c>
      <c r="R128" s="41">
        <v>1.1964801510130334</v>
      </c>
      <c r="S128" s="41">
        <v>0.29623753343436909</v>
      </c>
      <c r="T128" s="41">
        <v>2.471435228959562</v>
      </c>
      <c r="U128" s="41">
        <v>2.4551462497584007</v>
      </c>
      <c r="V128" s="41">
        <v>0.36</v>
      </c>
      <c r="W128" s="41">
        <v>8.9999999999999983E-2</v>
      </c>
      <c r="X128" s="41">
        <v>0.75</v>
      </c>
      <c r="Y128" s="41">
        <v>0</v>
      </c>
      <c r="Z128" s="41">
        <v>0</v>
      </c>
      <c r="AA128" s="41">
        <v>0</v>
      </c>
      <c r="AB128" s="41">
        <v>0</v>
      </c>
      <c r="AC128" s="41">
        <v>0</v>
      </c>
      <c r="AD128" s="41">
        <v>0</v>
      </c>
      <c r="AE128" s="41">
        <v>0</v>
      </c>
      <c r="AF128" s="41">
        <v>0</v>
      </c>
      <c r="AG128" s="41">
        <v>0</v>
      </c>
      <c r="AH128" s="41">
        <v>1.5564801510130333</v>
      </c>
      <c r="AI128" s="41">
        <v>0.38623753343436906</v>
      </c>
      <c r="AJ128" s="41">
        <v>3.221435228959562</v>
      </c>
      <c r="AK128" s="41">
        <v>2.4551462497584007</v>
      </c>
      <c r="AL128" s="41">
        <v>7.6192991631653655</v>
      </c>
      <c r="AM128" s="41">
        <v>5.2452397416966541</v>
      </c>
      <c r="AN128" s="41">
        <v>0.1806690347959608</v>
      </c>
      <c r="AO128" s="41">
        <v>0.54259087764926139</v>
      </c>
      <c r="AP128" s="41">
        <v>0</v>
      </c>
      <c r="AQ128" s="41">
        <v>5.9684996541418762</v>
      </c>
      <c r="AR128" s="41">
        <v>1.5564801510130333</v>
      </c>
      <c r="AS128" s="74">
        <v>3.8346134065746265</v>
      </c>
      <c r="AT128" s="41">
        <v>5.2452397416966541</v>
      </c>
      <c r="AU128" s="41">
        <v>0.21385832493857049</v>
      </c>
      <c r="AV128" s="41">
        <v>0.5459098066635224</v>
      </c>
      <c r="AW128" s="41">
        <v>0</v>
      </c>
      <c r="AX128" s="41">
        <v>6.0050078732987471</v>
      </c>
      <c r="AY128" s="41">
        <v>0.38623753343436906</v>
      </c>
      <c r="AZ128" s="74">
        <v>15.547447758127165</v>
      </c>
      <c r="BA128" s="41">
        <v>5.2452397416966541</v>
      </c>
      <c r="BB128" s="41">
        <v>0.39452735973453124</v>
      </c>
      <c r="BC128" s="41">
        <v>0.56397671014311856</v>
      </c>
      <c r="BD128" s="41">
        <v>0</v>
      </c>
      <c r="BE128" s="41">
        <v>6.203743811574304</v>
      </c>
      <c r="BF128" s="41">
        <v>1.9427176844474026</v>
      </c>
      <c r="BG128" s="41">
        <v>7.0304714145269651</v>
      </c>
      <c r="BH128" s="74">
        <v>3.1933326500494235</v>
      </c>
      <c r="BI128" s="41">
        <v>11.118307090030822</v>
      </c>
      <c r="BJ128" s="41">
        <v>2.7589863601051494</v>
      </c>
      <c r="BK128" s="41">
        <v>23.011476325544383</v>
      </c>
      <c r="BL128" s="41">
        <v>17.537692297576132</v>
      </c>
      <c r="BM128" s="41">
        <v>54.426462073256488</v>
      </c>
      <c r="BN128" s="41">
        <v>5.2452397416966541</v>
      </c>
      <c r="BO128" s="41">
        <v>0</v>
      </c>
      <c r="BP128" s="41">
        <v>0.39452735973453124</v>
      </c>
      <c r="BQ128" s="41">
        <v>0</v>
      </c>
      <c r="BR128" s="41">
        <v>0</v>
      </c>
      <c r="BS128" s="41">
        <v>0</v>
      </c>
      <c r="BT128" s="41">
        <v>0</v>
      </c>
      <c r="BU128" s="41">
        <v>0</v>
      </c>
      <c r="BV128" s="41">
        <v>0</v>
      </c>
      <c r="BW128" s="41">
        <v>0.56397671014311856</v>
      </c>
      <c r="BX128" s="41">
        <v>6.4192991631653653</v>
      </c>
      <c r="BY128" s="41">
        <v>1.2000000000000002</v>
      </c>
      <c r="BZ128" s="41">
        <v>0</v>
      </c>
      <c r="CA128" s="41">
        <v>0</v>
      </c>
      <c r="CB128" s="41">
        <v>6.203743811574304</v>
      </c>
      <c r="CC128" s="41">
        <v>7.6192991631653655</v>
      </c>
      <c r="CD128" s="82">
        <v>0.8142144938428979</v>
      </c>
      <c r="CE128" s="41">
        <v>47.579640037647479</v>
      </c>
      <c r="CF128" s="41">
        <v>9.7860999880404545E-2</v>
      </c>
      <c r="CG128" s="41">
        <v>0</v>
      </c>
      <c r="CH128" s="41">
        <v>9.7860999880404545E-2</v>
      </c>
      <c r="CI128" s="41">
        <v>4.8929259773594072E-3</v>
      </c>
      <c r="CJ128" s="41">
        <v>0</v>
      </c>
      <c r="CK128" s="41">
        <v>4.8929259773594072E-3</v>
      </c>
      <c r="CL128" s="41"/>
      <c r="CM128" s="41">
        <v>0</v>
      </c>
      <c r="CN128" s="41"/>
      <c r="CO128" s="41">
        <v>0</v>
      </c>
      <c r="CP128" s="41">
        <v>0</v>
      </c>
      <c r="CQ128" s="41">
        <v>0</v>
      </c>
      <c r="CR128" s="41">
        <v>0</v>
      </c>
      <c r="CS128" s="41">
        <v>0</v>
      </c>
      <c r="CT128" s="41">
        <v>0</v>
      </c>
      <c r="CU128" s="41">
        <v>3.221435228959562</v>
      </c>
      <c r="CV128" s="41">
        <v>9999</v>
      </c>
      <c r="CW128" s="82">
        <v>0</v>
      </c>
    </row>
    <row r="129" spans="1:101" s="21" customFormat="1">
      <c r="A129" s="21" t="s">
        <v>496</v>
      </c>
      <c r="C129" s="41">
        <v>20</v>
      </c>
      <c r="D129" s="41">
        <v>9.0216560509554142</v>
      </c>
      <c r="E129" s="41">
        <v>0</v>
      </c>
      <c r="F129" s="41">
        <v>6</v>
      </c>
      <c r="G129" s="41">
        <v>0</v>
      </c>
      <c r="H129" s="41">
        <v>0</v>
      </c>
      <c r="I129" s="41"/>
      <c r="J129" s="41"/>
      <c r="K129" s="41"/>
      <c r="L129" s="41">
        <v>9.6702547238121301</v>
      </c>
      <c r="M129" s="41">
        <v>4.8000235579442402E-4</v>
      </c>
      <c r="N129" s="41">
        <v>4.7653791404427383E-4</v>
      </c>
      <c r="O129" s="41">
        <v>0</v>
      </c>
      <c r="P129" s="41">
        <v>0</v>
      </c>
      <c r="Q129" s="41">
        <v>0</v>
      </c>
      <c r="R129" s="41">
        <v>1.1964801510130334</v>
      </c>
      <c r="S129" s="41">
        <v>0.29623753343436909</v>
      </c>
      <c r="T129" s="41">
        <v>2.471435228959562</v>
      </c>
      <c r="U129" s="41">
        <v>2.4551462497584007</v>
      </c>
      <c r="V129" s="41">
        <v>0.36</v>
      </c>
      <c r="W129" s="41">
        <v>8.9999999999999983E-2</v>
      </c>
      <c r="X129" s="41">
        <v>0.75</v>
      </c>
      <c r="Y129" s="41">
        <v>0</v>
      </c>
      <c r="Z129" s="41">
        <v>0</v>
      </c>
      <c r="AA129" s="41">
        <v>0</v>
      </c>
      <c r="AB129" s="41">
        <v>0</v>
      </c>
      <c r="AC129" s="41">
        <v>0</v>
      </c>
      <c r="AD129" s="41">
        <v>0</v>
      </c>
      <c r="AE129" s="41">
        <v>0</v>
      </c>
      <c r="AF129" s="41">
        <v>0</v>
      </c>
      <c r="AG129" s="41">
        <v>0</v>
      </c>
      <c r="AH129" s="41">
        <v>1.5564801510130333</v>
      </c>
      <c r="AI129" s="41">
        <v>0.38623753343436906</v>
      </c>
      <c r="AJ129" s="41">
        <v>3.221435228959562</v>
      </c>
      <c r="AK129" s="41">
        <v>2.4551462497584007</v>
      </c>
      <c r="AL129" s="41">
        <v>7.6192991631653655</v>
      </c>
      <c r="AM129" s="41">
        <v>4.9241153854723674</v>
      </c>
      <c r="AN129" s="41">
        <v>0.16960810520158731</v>
      </c>
      <c r="AO129" s="41">
        <v>0.50937234906739548</v>
      </c>
      <c r="AP129" s="41">
        <v>0</v>
      </c>
      <c r="AQ129" s="41">
        <v>5.6030958397413499</v>
      </c>
      <c r="AR129" s="41">
        <v>1.5564801510130333</v>
      </c>
      <c r="AS129" s="74">
        <v>3.599850493496227</v>
      </c>
      <c r="AT129" s="41">
        <v>4.9241153854723674</v>
      </c>
      <c r="AU129" s="41">
        <v>0.20076547879596707</v>
      </c>
      <c r="AV129" s="41">
        <v>0.51248808642683352</v>
      </c>
      <c r="AW129" s="41">
        <v>0</v>
      </c>
      <c r="AX129" s="41">
        <v>5.6373689506951674</v>
      </c>
      <c r="AY129" s="41">
        <v>0.38623753343436906</v>
      </c>
      <c r="AZ129" s="74">
        <v>14.59560105556932</v>
      </c>
      <c r="BA129" s="41">
        <v>4.9241153854723674</v>
      </c>
      <c r="BB129" s="41">
        <v>0.37037358399755438</v>
      </c>
      <c r="BC129" s="41">
        <v>0.52944889694699215</v>
      </c>
      <c r="BD129" s="41">
        <v>0</v>
      </c>
      <c r="BE129" s="41">
        <v>5.8239378664169141</v>
      </c>
      <c r="BF129" s="41">
        <v>1.9427176844474026</v>
      </c>
      <c r="BG129" s="41">
        <v>7.9354739533500789</v>
      </c>
      <c r="BH129" s="74">
        <v>2.9978302627504561</v>
      </c>
      <c r="BI129" s="41">
        <v>11.84338335796795</v>
      </c>
      <c r="BJ129" s="41">
        <v>2.9389126309911373</v>
      </c>
      <c r="BK129" s="41">
        <v>24.512161208480375</v>
      </c>
      <c r="BL129" s="41">
        <v>18.681406387894622</v>
      </c>
      <c r="BM129" s="41">
        <v>57.975863585334089</v>
      </c>
      <c r="BN129" s="41">
        <v>4.9241153854723674</v>
      </c>
      <c r="BO129" s="41">
        <v>0</v>
      </c>
      <c r="BP129" s="41">
        <v>0.37037358399755438</v>
      </c>
      <c r="BQ129" s="41">
        <v>0</v>
      </c>
      <c r="BR129" s="41">
        <v>0</v>
      </c>
      <c r="BS129" s="41">
        <v>0</v>
      </c>
      <c r="BT129" s="41">
        <v>0</v>
      </c>
      <c r="BU129" s="41">
        <v>0</v>
      </c>
      <c r="BV129" s="41">
        <v>0</v>
      </c>
      <c r="BW129" s="41">
        <v>0.52944889694699215</v>
      </c>
      <c r="BX129" s="41">
        <v>6.4192991631653653</v>
      </c>
      <c r="BY129" s="41">
        <v>1.2000000000000002</v>
      </c>
      <c r="BZ129" s="41">
        <v>0</v>
      </c>
      <c r="CA129" s="41">
        <v>0</v>
      </c>
      <c r="CB129" s="41">
        <v>5.8239378664169141</v>
      </c>
      <c r="CC129" s="41">
        <v>7.6192991631653655</v>
      </c>
      <c r="CD129" s="82">
        <v>0.76436660927714706</v>
      </c>
      <c r="CE129" s="41">
        <v>51.129041549725073</v>
      </c>
      <c r="CF129" s="41">
        <v>9.1869748358335043E-2</v>
      </c>
      <c r="CG129" s="41">
        <v>0</v>
      </c>
      <c r="CH129" s="41">
        <v>9.1869748358335043E-2</v>
      </c>
      <c r="CI129" s="41">
        <v>4.5933709938107631E-3</v>
      </c>
      <c r="CJ129" s="41">
        <v>0</v>
      </c>
      <c r="CK129" s="41">
        <v>4.5933709938107631E-3</v>
      </c>
      <c r="CL129" s="41"/>
      <c r="CM129" s="41">
        <v>0</v>
      </c>
      <c r="CN129" s="41"/>
      <c r="CO129" s="41">
        <v>0</v>
      </c>
      <c r="CP129" s="41">
        <v>0</v>
      </c>
      <c r="CQ129" s="41">
        <v>0</v>
      </c>
      <c r="CR129" s="41">
        <v>0</v>
      </c>
      <c r="CS129" s="41">
        <v>0</v>
      </c>
      <c r="CT129" s="41">
        <v>0</v>
      </c>
      <c r="CU129" s="41">
        <v>3.221435228959562</v>
      </c>
      <c r="CV129" s="41">
        <v>9999</v>
      </c>
      <c r="CW129" s="82">
        <v>0</v>
      </c>
    </row>
    <row r="130" spans="1:101" s="21" customFormat="1">
      <c r="A130" s="21" t="s">
        <v>501</v>
      </c>
      <c r="C130" s="41">
        <v>20</v>
      </c>
      <c r="D130" s="41">
        <v>9.0216560509554142</v>
      </c>
      <c r="E130" s="41">
        <v>0</v>
      </c>
      <c r="F130" s="41">
        <v>8</v>
      </c>
      <c r="G130" s="41">
        <v>0</v>
      </c>
      <c r="H130" s="41">
        <v>0</v>
      </c>
      <c r="I130" s="41"/>
      <c r="J130" s="41"/>
      <c r="K130" s="41"/>
      <c r="L130" s="41">
        <v>9.6702547238121301</v>
      </c>
      <c r="M130" s="41">
        <v>4.8000235579442402E-4</v>
      </c>
      <c r="N130" s="41">
        <v>4.7653791404427383E-4</v>
      </c>
      <c r="O130" s="41">
        <v>0</v>
      </c>
      <c r="P130" s="41">
        <v>0</v>
      </c>
      <c r="Q130" s="41">
        <v>0</v>
      </c>
      <c r="R130" s="41">
        <v>1.5953068680173779</v>
      </c>
      <c r="S130" s="41">
        <v>0.39498337791249216</v>
      </c>
      <c r="T130" s="41">
        <v>3.2952469719460828</v>
      </c>
      <c r="U130" s="41">
        <v>3.2735283330112011</v>
      </c>
      <c r="V130" s="41">
        <v>0.48</v>
      </c>
      <c r="W130" s="41">
        <v>0.11999999999999998</v>
      </c>
      <c r="X130" s="41">
        <v>1</v>
      </c>
      <c r="Y130" s="41">
        <v>0</v>
      </c>
      <c r="Z130" s="41">
        <v>0</v>
      </c>
      <c r="AA130" s="41">
        <v>0</v>
      </c>
      <c r="AB130" s="41">
        <v>0</v>
      </c>
      <c r="AC130" s="41">
        <v>0</v>
      </c>
      <c r="AD130" s="41">
        <v>0</v>
      </c>
      <c r="AE130" s="41">
        <v>0</v>
      </c>
      <c r="AF130" s="41">
        <v>0</v>
      </c>
      <c r="AG130" s="41">
        <v>0</v>
      </c>
      <c r="AH130" s="41">
        <v>2.0753068680173778</v>
      </c>
      <c r="AI130" s="41">
        <v>0.51498337791249216</v>
      </c>
      <c r="AJ130" s="41">
        <v>4.2952469719460833</v>
      </c>
      <c r="AK130" s="41">
        <v>3.2735283330112011</v>
      </c>
      <c r="AL130" s="41">
        <v>10.159065550887155</v>
      </c>
      <c r="AM130" s="41">
        <v>4.9241153854723674</v>
      </c>
      <c r="AN130" s="41">
        <v>0.16960810520158731</v>
      </c>
      <c r="AO130" s="41">
        <v>0.50937234906739548</v>
      </c>
      <c r="AP130" s="41">
        <v>0</v>
      </c>
      <c r="AQ130" s="41">
        <v>5.6030958397413499</v>
      </c>
      <c r="AR130" s="41">
        <v>2.0753068680173778</v>
      </c>
      <c r="AS130" s="74">
        <v>2.6998878701221702</v>
      </c>
      <c r="AT130" s="41">
        <v>4.9241153854723674</v>
      </c>
      <c r="AU130" s="41">
        <v>0.20076547879596707</v>
      </c>
      <c r="AV130" s="41">
        <v>0.51248808642683352</v>
      </c>
      <c r="AW130" s="41">
        <v>0</v>
      </c>
      <c r="AX130" s="41">
        <v>5.6373689506951674</v>
      </c>
      <c r="AY130" s="41">
        <v>0.51498337791249216</v>
      </c>
      <c r="AZ130" s="74">
        <v>10.946700791676989</v>
      </c>
      <c r="BA130" s="41">
        <v>4.9241153854723674</v>
      </c>
      <c r="BB130" s="41">
        <v>0.37037358399755438</v>
      </c>
      <c r="BC130" s="41">
        <v>0.52944889694699215</v>
      </c>
      <c r="BD130" s="41">
        <v>0</v>
      </c>
      <c r="BE130" s="41">
        <v>5.8239378664169141</v>
      </c>
      <c r="BF130" s="41">
        <v>2.5902902459298702</v>
      </c>
      <c r="BG130" s="41">
        <v>12.862905949669775</v>
      </c>
      <c r="BH130" s="74">
        <v>2.2483726970628419</v>
      </c>
      <c r="BI130" s="41">
        <v>15.791177810623934</v>
      </c>
      <c r="BJ130" s="41">
        <v>3.9185501746548503</v>
      </c>
      <c r="BK130" s="41">
        <v>32.682881611307167</v>
      </c>
      <c r="BL130" s="41">
        <v>24.908541850526163</v>
      </c>
      <c r="BM130" s="41">
        <v>77.301151447112119</v>
      </c>
      <c r="BN130" s="41">
        <v>4.9241153854723674</v>
      </c>
      <c r="BO130" s="41">
        <v>0</v>
      </c>
      <c r="BP130" s="41">
        <v>0.37037358399755438</v>
      </c>
      <c r="BQ130" s="41">
        <v>0</v>
      </c>
      <c r="BR130" s="41">
        <v>0</v>
      </c>
      <c r="BS130" s="41">
        <v>0</v>
      </c>
      <c r="BT130" s="41">
        <v>0</v>
      </c>
      <c r="BU130" s="41">
        <v>0</v>
      </c>
      <c r="BV130" s="41">
        <v>0</v>
      </c>
      <c r="BW130" s="41">
        <v>0.52944889694699215</v>
      </c>
      <c r="BX130" s="41">
        <v>8.5590655508871549</v>
      </c>
      <c r="BY130" s="41">
        <v>1.6</v>
      </c>
      <c r="BZ130" s="41">
        <v>0</v>
      </c>
      <c r="CA130" s="41">
        <v>0</v>
      </c>
      <c r="CB130" s="41">
        <v>5.8239378664169141</v>
      </c>
      <c r="CC130" s="41">
        <v>10.159065550887155</v>
      </c>
      <c r="CD130" s="82">
        <v>0.57327495695786024</v>
      </c>
      <c r="CE130" s="41">
        <v>70.45432941150311</v>
      </c>
      <c r="CF130" s="41">
        <v>9.1869748358335043E-2</v>
      </c>
      <c r="CG130" s="41">
        <v>0</v>
      </c>
      <c r="CH130" s="41">
        <v>9.1869748358335043E-2</v>
      </c>
      <c r="CI130" s="41">
        <v>4.5933709938107631E-3</v>
      </c>
      <c r="CJ130" s="41">
        <v>0</v>
      </c>
      <c r="CK130" s="41">
        <v>4.5933709938107631E-3</v>
      </c>
      <c r="CL130" s="41"/>
      <c r="CM130" s="41">
        <v>0</v>
      </c>
      <c r="CN130" s="41"/>
      <c r="CO130" s="41">
        <v>0</v>
      </c>
      <c r="CP130" s="41">
        <v>0</v>
      </c>
      <c r="CQ130" s="41">
        <v>0</v>
      </c>
      <c r="CR130" s="41">
        <v>0</v>
      </c>
      <c r="CS130" s="41">
        <v>0</v>
      </c>
      <c r="CT130" s="41">
        <v>0</v>
      </c>
      <c r="CU130" s="41">
        <v>4.2952469719460833</v>
      </c>
      <c r="CV130" s="41">
        <v>9999</v>
      </c>
      <c r="CW130" s="82">
        <v>0</v>
      </c>
    </row>
    <row r="131" spans="1:101" s="21" customFormat="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82"/>
      <c r="AT131" s="41"/>
      <c r="AU131" s="41"/>
      <c r="AV131" s="41"/>
      <c r="AW131" s="41"/>
      <c r="AX131" s="41"/>
      <c r="AY131" s="41"/>
      <c r="AZ131" s="82"/>
      <c r="BA131" s="41"/>
      <c r="BB131" s="41"/>
      <c r="BC131" s="41"/>
      <c r="BD131" s="41"/>
      <c r="BE131" s="41"/>
      <c r="BF131" s="41"/>
      <c r="BG131" s="41"/>
      <c r="BH131" s="82"/>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82"/>
      <c r="CE131" s="41"/>
      <c r="CF131" s="41"/>
      <c r="CG131" s="41"/>
      <c r="CH131" s="41"/>
      <c r="CI131" s="41"/>
      <c r="CJ131" s="41"/>
      <c r="CK131" s="41"/>
      <c r="CL131" s="41"/>
      <c r="CM131" s="41"/>
      <c r="CN131" s="41"/>
      <c r="CO131" s="41"/>
      <c r="CP131" s="41"/>
      <c r="CQ131" s="41"/>
      <c r="CR131" s="41"/>
      <c r="CS131" s="41"/>
      <c r="CT131" s="41"/>
      <c r="CU131" s="41"/>
      <c r="CV131" s="41"/>
      <c r="CW131" s="82"/>
    </row>
    <row r="132" spans="1:101" s="21" customFormat="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82"/>
      <c r="AT132" s="41"/>
      <c r="AU132" s="41"/>
      <c r="AV132" s="41"/>
      <c r="AW132" s="41"/>
      <c r="AX132" s="41"/>
      <c r="AY132" s="41"/>
      <c r="AZ132" s="82"/>
      <c r="BA132" s="41"/>
      <c r="BB132" s="41"/>
      <c r="BC132" s="41"/>
      <c r="BD132" s="41"/>
      <c r="BE132" s="41"/>
      <c r="BF132" s="41"/>
      <c r="BG132" s="41"/>
      <c r="BH132" s="82"/>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82"/>
      <c r="CE132" s="41"/>
      <c r="CF132" s="41"/>
      <c r="CG132" s="41"/>
      <c r="CH132" s="41"/>
      <c r="CI132" s="41"/>
      <c r="CJ132" s="41"/>
      <c r="CK132" s="41"/>
      <c r="CL132" s="41"/>
      <c r="CM132" s="41"/>
      <c r="CN132" s="41"/>
      <c r="CO132" s="41"/>
      <c r="CP132" s="41"/>
      <c r="CQ132" s="41"/>
      <c r="CR132" s="41"/>
      <c r="CS132" s="41"/>
      <c r="CT132" s="41"/>
      <c r="CU132" s="41"/>
      <c r="CV132" s="41"/>
      <c r="CW132" s="82"/>
    </row>
    <row r="133" spans="1:101" s="21" customFormat="1" ht="13.5" thickBot="1">
      <c r="A133" s="52" t="s">
        <v>227</v>
      </c>
      <c r="B133" s="54"/>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82"/>
      <c r="AT133" s="41"/>
      <c r="AU133" s="41"/>
      <c r="AV133" s="41"/>
      <c r="AW133" s="41"/>
      <c r="AX133" s="41"/>
      <c r="AY133" s="41"/>
      <c r="AZ133" s="82"/>
      <c r="BA133" s="41"/>
      <c r="BB133" s="41"/>
      <c r="BC133" s="41"/>
      <c r="BD133" s="41"/>
      <c r="BE133" s="41"/>
      <c r="BF133" s="41"/>
      <c r="BG133" s="41"/>
      <c r="BH133" s="82"/>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82"/>
      <c r="CE133" s="41"/>
      <c r="CF133" s="41"/>
      <c r="CG133" s="41"/>
      <c r="CH133" s="41"/>
      <c r="CI133" s="41"/>
      <c r="CJ133" s="41"/>
      <c r="CK133" s="41"/>
      <c r="CL133" s="41"/>
      <c r="CM133" s="41"/>
      <c r="CN133" s="41"/>
      <c r="CO133" s="41"/>
      <c r="CP133" s="41"/>
      <c r="CQ133" s="41"/>
      <c r="CR133" s="41"/>
      <c r="CS133" s="41"/>
      <c r="CT133" s="41"/>
      <c r="CU133" s="41"/>
      <c r="CV133" s="41"/>
      <c r="CW133" s="82"/>
    </row>
    <row r="134" spans="1:101" s="21" customFormat="1" ht="13.5" thickBot="1">
      <c r="A134" s="75" t="s">
        <v>228</v>
      </c>
      <c r="B134" s="76"/>
      <c r="C134" s="77"/>
      <c r="D134" s="77"/>
      <c r="E134" s="77"/>
      <c r="F134" s="77"/>
      <c r="G134" s="77"/>
      <c r="H134" s="77"/>
      <c r="I134" s="77"/>
      <c r="J134" s="77"/>
      <c r="K134" s="77"/>
      <c r="L134" s="78"/>
      <c r="M134" s="79"/>
      <c r="N134" s="80" t="s">
        <v>367</v>
      </c>
      <c r="O134" s="77"/>
      <c r="P134" s="77"/>
      <c r="Q134" s="77"/>
      <c r="R134" s="77"/>
      <c r="S134" s="77"/>
      <c r="T134" s="77"/>
      <c r="U134" s="77"/>
      <c r="V134" s="77"/>
      <c r="W134" s="77"/>
      <c r="X134" s="77"/>
      <c r="Y134" s="78"/>
      <c r="Z134" s="79"/>
      <c r="AA134" s="80" t="s">
        <v>368</v>
      </c>
      <c r="AB134" s="77"/>
      <c r="AC134" s="77"/>
      <c r="AD134" s="77"/>
      <c r="AE134" s="77"/>
      <c r="AF134" s="77"/>
      <c r="AG134" s="77"/>
      <c r="AH134" s="77"/>
      <c r="AI134" s="77"/>
      <c r="AJ134" s="77"/>
      <c r="AK134" s="77"/>
      <c r="AL134" s="78"/>
      <c r="AM134" s="41"/>
      <c r="AN134" s="41"/>
      <c r="AO134" s="41"/>
      <c r="AP134" s="41"/>
      <c r="AQ134" s="41"/>
      <c r="AR134" s="41"/>
      <c r="AS134" s="82"/>
      <c r="AT134" s="41"/>
      <c r="AU134" s="41"/>
      <c r="AV134" s="41"/>
      <c r="AW134" s="41"/>
      <c r="AX134" s="41"/>
      <c r="AY134" s="41"/>
      <c r="AZ134" s="82"/>
      <c r="BA134" s="41"/>
      <c r="BB134" s="41"/>
      <c r="BC134" s="41"/>
      <c r="BD134" s="41"/>
      <c r="BE134" s="41"/>
      <c r="BF134" s="41"/>
      <c r="BG134" s="41"/>
      <c r="BH134" s="82"/>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82"/>
      <c r="CE134" s="41"/>
      <c r="CF134" s="41"/>
      <c r="CG134" s="41"/>
      <c r="CH134" s="41"/>
      <c r="CI134" s="41"/>
      <c r="CJ134" s="41"/>
      <c r="CK134" s="41"/>
      <c r="CL134" s="41"/>
      <c r="CM134" s="41"/>
      <c r="CN134" s="41"/>
      <c r="CO134" s="41"/>
      <c r="CP134" s="41"/>
      <c r="CQ134" s="41"/>
      <c r="CR134" s="41"/>
      <c r="CS134" s="41"/>
      <c r="CT134" s="41"/>
      <c r="CU134" s="41"/>
      <c r="CV134" s="41"/>
      <c r="CW134" s="82"/>
    </row>
    <row r="135" spans="1:101" s="21" customFormat="1" ht="102">
      <c r="A135" s="70"/>
      <c r="B135" s="71" t="s">
        <v>229</v>
      </c>
      <c r="C135" s="72" t="s">
        <v>230</v>
      </c>
      <c r="D135" s="72" t="s">
        <v>231</v>
      </c>
      <c r="E135" s="72" t="s">
        <v>232</v>
      </c>
      <c r="F135" s="72" t="s">
        <v>233</v>
      </c>
      <c r="G135" s="72" t="s">
        <v>234</v>
      </c>
      <c r="H135" s="72" t="s">
        <v>235</v>
      </c>
      <c r="I135" s="72" t="s">
        <v>236</v>
      </c>
      <c r="J135" s="72" t="s">
        <v>237</v>
      </c>
      <c r="K135" s="72" t="s">
        <v>48</v>
      </c>
      <c r="L135" s="72" t="s">
        <v>210</v>
      </c>
      <c r="M135" s="72" t="s">
        <v>238</v>
      </c>
      <c r="N135" s="72" t="s">
        <v>239</v>
      </c>
      <c r="O135" s="72" t="s">
        <v>240</v>
      </c>
      <c r="P135" s="72" t="s">
        <v>241</v>
      </c>
      <c r="Q135" s="72" t="s">
        <v>242</v>
      </c>
      <c r="R135" s="72" t="s">
        <v>243</v>
      </c>
      <c r="S135" s="72" t="s">
        <v>244</v>
      </c>
      <c r="T135" s="72" t="s">
        <v>245</v>
      </c>
      <c r="U135" s="72" t="s">
        <v>246</v>
      </c>
      <c r="V135" s="72" t="s">
        <v>247</v>
      </c>
      <c r="W135" s="72" t="s">
        <v>248</v>
      </c>
      <c r="X135" s="72" t="s">
        <v>249</v>
      </c>
      <c r="Y135" s="72" t="s">
        <v>250</v>
      </c>
      <c r="Z135" s="72"/>
      <c r="AA135" s="72" t="s">
        <v>239</v>
      </c>
      <c r="AB135" s="72" t="s">
        <v>240</v>
      </c>
      <c r="AC135" s="72" t="s">
        <v>241</v>
      </c>
      <c r="AD135" s="72" t="s">
        <v>242</v>
      </c>
      <c r="AE135" s="72" t="s">
        <v>243</v>
      </c>
      <c r="AF135" s="72" t="s">
        <v>244</v>
      </c>
      <c r="AG135" s="72" t="s">
        <v>245</v>
      </c>
      <c r="AH135" s="72" t="s">
        <v>246</v>
      </c>
      <c r="AI135" s="72" t="s">
        <v>247</v>
      </c>
      <c r="AJ135" s="72" t="s">
        <v>248</v>
      </c>
      <c r="AK135" s="72" t="s">
        <v>249</v>
      </c>
      <c r="AL135" s="72" t="s">
        <v>250</v>
      </c>
      <c r="AM135" s="41"/>
      <c r="AN135" s="41"/>
      <c r="AO135" s="41"/>
      <c r="AP135" s="41"/>
      <c r="AQ135" s="41"/>
      <c r="AR135" s="41"/>
      <c r="AS135" s="82"/>
      <c r="AT135" s="41"/>
      <c r="AU135" s="41"/>
      <c r="AV135" s="41"/>
      <c r="AW135" s="41"/>
      <c r="AX135" s="41"/>
      <c r="AY135" s="41"/>
      <c r="AZ135" s="82"/>
      <c r="BA135" s="41"/>
      <c r="BB135" s="41"/>
      <c r="BC135" s="41"/>
      <c r="BD135" s="41"/>
      <c r="BE135" s="41"/>
      <c r="BF135" s="41"/>
      <c r="BG135" s="41"/>
      <c r="BH135" s="82"/>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82"/>
      <c r="CE135" s="41"/>
      <c r="CF135" s="41"/>
      <c r="CG135" s="41"/>
      <c r="CH135" s="41"/>
      <c r="CI135" s="41"/>
      <c r="CJ135" s="41"/>
      <c r="CK135" s="41"/>
      <c r="CL135" s="41"/>
      <c r="CM135" s="41"/>
      <c r="CN135" s="41"/>
      <c r="CO135" s="41"/>
      <c r="CP135" s="41"/>
      <c r="CQ135" s="41"/>
      <c r="CR135" s="41"/>
      <c r="CS135" s="41"/>
      <c r="CT135" s="41"/>
      <c r="CU135" s="41"/>
      <c r="CV135" s="41"/>
      <c r="CW135" s="82"/>
    </row>
    <row r="136" spans="1:101" s="21" customFormat="1">
      <c r="B136" s="42" t="s">
        <v>251</v>
      </c>
      <c r="C136" s="123">
        <v>146.07396309160163</v>
      </c>
      <c r="D136" s="123">
        <v>63</v>
      </c>
      <c r="E136" s="123">
        <v>0</v>
      </c>
      <c r="F136" s="123">
        <v>63</v>
      </c>
      <c r="G136" s="123">
        <v>67.402641213236393</v>
      </c>
      <c r="H136" s="123">
        <v>87.973451500913441</v>
      </c>
      <c r="I136" s="123">
        <v>3778.086034770763</v>
      </c>
      <c r="J136" s="123">
        <v>1.0483987501940828</v>
      </c>
      <c r="K136" s="123">
        <v>27.105870232570133</v>
      </c>
      <c r="L136" s="74">
        <v>1.342333309540745</v>
      </c>
      <c r="M136" s="41">
        <v>1.3877378222401076</v>
      </c>
      <c r="N136" s="46">
        <v>2.4284432810642032</v>
      </c>
      <c r="O136" s="46">
        <v>1.7806221206832096</v>
      </c>
      <c r="P136" s="46">
        <v>3.2293667654952389</v>
      </c>
      <c r="Q136" s="46">
        <v>3.1313113868548577</v>
      </c>
      <c r="R136" s="46">
        <v>7.2343729446463128</v>
      </c>
      <c r="S136" s="46">
        <v>12.514178435253884</v>
      </c>
      <c r="T136" s="46">
        <v>22.852689351033845</v>
      </c>
      <c r="U136" s="46">
        <v>24.955485456471717</v>
      </c>
      <c r="V136" s="46">
        <v>11.737299527770023</v>
      </c>
      <c r="W136" s="46">
        <v>5.3744386863969842</v>
      </c>
      <c r="X136" s="46">
        <v>2.4100844430267911</v>
      </c>
      <c r="Y136" s="46">
        <v>2.024367725751878</v>
      </c>
      <c r="Z136" s="46"/>
      <c r="AA136" s="46">
        <v>2.4036052535141508</v>
      </c>
      <c r="AB136" s="46">
        <v>1.7825243775763993</v>
      </c>
      <c r="AC136" s="46">
        <v>2.4636503241335213</v>
      </c>
      <c r="AD136" s="46">
        <v>2.4643614072221585</v>
      </c>
      <c r="AE136" s="46">
        <v>4.3282161776608792</v>
      </c>
      <c r="AF136" s="46">
        <v>4.7337049196987175</v>
      </c>
      <c r="AG136" s="46">
        <v>8.3131226288289906</v>
      </c>
      <c r="AH136" s="46">
        <v>6.5478940649924491</v>
      </c>
      <c r="AI136" s="46">
        <v>5.6176085103636204</v>
      </c>
      <c r="AJ136" s="46">
        <v>3.1663293728299857</v>
      </c>
      <c r="AK136" s="46">
        <v>2.4043066378880935</v>
      </c>
      <c r="AL136" s="46">
        <v>2.1759792924437371</v>
      </c>
      <c r="AM136" s="41"/>
      <c r="AN136" s="41"/>
      <c r="AO136" s="41"/>
      <c r="AP136" s="41"/>
      <c r="AQ136" s="41"/>
      <c r="AR136" s="41"/>
      <c r="AS136" s="82"/>
      <c r="AT136" s="41"/>
      <c r="AU136" s="41"/>
      <c r="AV136" s="41"/>
      <c r="AW136" s="41"/>
      <c r="AX136" s="41"/>
      <c r="AY136" s="41"/>
      <c r="AZ136" s="82"/>
      <c r="BA136" s="41"/>
      <c r="BB136" s="41"/>
      <c r="BC136" s="41"/>
      <c r="BD136" s="41"/>
      <c r="BE136" s="41"/>
      <c r="BF136" s="41"/>
      <c r="BG136" s="41"/>
      <c r="BH136" s="82"/>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82"/>
      <c r="CE136" s="41"/>
      <c r="CF136" s="41"/>
      <c r="CG136" s="41"/>
      <c r="CH136" s="41"/>
      <c r="CI136" s="41"/>
      <c r="CJ136" s="41"/>
      <c r="CK136" s="41"/>
      <c r="CL136" s="41"/>
      <c r="CM136" s="41"/>
      <c r="CN136" s="41"/>
      <c r="CO136" s="41"/>
      <c r="CP136" s="41"/>
      <c r="CQ136" s="41"/>
      <c r="CR136" s="41"/>
      <c r="CS136" s="41"/>
      <c r="CT136" s="41"/>
      <c r="CU136" s="41"/>
      <c r="CV136" s="41"/>
      <c r="CW136" s="82"/>
    </row>
    <row r="137" spans="1:101" s="21" customFormat="1">
      <c r="B137" s="42" t="s">
        <v>252</v>
      </c>
      <c r="C137" s="123">
        <v>117.30434082700303</v>
      </c>
      <c r="D137" s="123">
        <v>48</v>
      </c>
      <c r="E137" s="123">
        <v>9.6</v>
      </c>
      <c r="F137" s="123">
        <v>57.6</v>
      </c>
      <c r="G137" s="123">
        <v>60.954393305322917</v>
      </c>
      <c r="H137" s="123">
        <v>70.646866287317735</v>
      </c>
      <c r="I137" s="123">
        <v>4301.4264983095018</v>
      </c>
      <c r="J137" s="123">
        <v>2.9020801181032412</v>
      </c>
      <c r="K137" s="123">
        <v>31.388173515321672</v>
      </c>
      <c r="L137" s="74">
        <v>1.1596818554290425</v>
      </c>
      <c r="M137" s="41">
        <v>1.1144194833441596</v>
      </c>
      <c r="N137" s="46">
        <v>0.32153115604174526</v>
      </c>
      <c r="O137" s="46">
        <v>0.23575822972726856</v>
      </c>
      <c r="P137" s="46">
        <v>0.42757516203444068</v>
      </c>
      <c r="Q137" s="46">
        <v>0.4145924172875522</v>
      </c>
      <c r="R137" s="46">
        <v>0.95784666426712206</v>
      </c>
      <c r="S137" s="46">
        <v>1.6569043595025097</v>
      </c>
      <c r="T137" s="46">
        <v>3.0257456218951857</v>
      </c>
      <c r="U137" s="46">
        <v>3.3041603857785042</v>
      </c>
      <c r="V137" s="46">
        <v>1.5540439076338259</v>
      </c>
      <c r="W137" s="46">
        <v>0.7115873355524398</v>
      </c>
      <c r="X137" s="46">
        <v>0.31910040607785656</v>
      </c>
      <c r="Y137" s="46">
        <v>0.26803067635549666</v>
      </c>
      <c r="Z137" s="46"/>
      <c r="AA137" s="46">
        <v>0.31824254733746238</v>
      </c>
      <c r="AB137" s="46">
        <v>0.23601009266461803</v>
      </c>
      <c r="AC137" s="46">
        <v>0.32619264488406557</v>
      </c>
      <c r="AD137" s="46">
        <v>0.32628679382685322</v>
      </c>
      <c r="AE137" s="46">
        <v>0.5730652068563149</v>
      </c>
      <c r="AF137" s="46">
        <v>0.62675279552925489</v>
      </c>
      <c r="AG137" s="46">
        <v>1.10067546152152</v>
      </c>
      <c r="AH137" s="46">
        <v>0.86695537209882356</v>
      </c>
      <c r="AI137" s="46">
        <v>0.74378354751428399</v>
      </c>
      <c r="AJ137" s="46">
        <v>0.41922887456066693</v>
      </c>
      <c r="AK137" s="46">
        <v>0.31833541214939426</v>
      </c>
      <c r="AL137" s="46">
        <v>0.28810437652706128</v>
      </c>
      <c r="AM137" s="41"/>
      <c r="AN137" s="41"/>
      <c r="AO137" s="41"/>
      <c r="AP137" s="41"/>
      <c r="AQ137" s="41"/>
      <c r="AR137" s="41"/>
      <c r="AS137" s="82"/>
      <c r="AT137" s="41"/>
      <c r="AU137" s="41"/>
      <c r="AV137" s="41"/>
      <c r="AW137" s="41"/>
      <c r="AX137" s="41"/>
      <c r="AY137" s="41"/>
      <c r="AZ137" s="82"/>
      <c r="BA137" s="41"/>
      <c r="BB137" s="41"/>
      <c r="BC137" s="41"/>
      <c r="BD137" s="41"/>
      <c r="BE137" s="41"/>
      <c r="BF137" s="41"/>
      <c r="BG137" s="41"/>
      <c r="BH137" s="82"/>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82"/>
      <c r="CE137" s="41"/>
      <c r="CF137" s="41"/>
      <c r="CG137" s="41"/>
      <c r="CH137" s="41"/>
      <c r="CI137" s="41"/>
      <c r="CJ137" s="41"/>
      <c r="CK137" s="41"/>
      <c r="CL137" s="41"/>
      <c r="CM137" s="41"/>
      <c r="CN137" s="41"/>
      <c r="CO137" s="41"/>
      <c r="CP137" s="41"/>
      <c r="CQ137" s="41"/>
      <c r="CR137" s="41"/>
      <c r="CS137" s="41"/>
      <c r="CT137" s="41"/>
      <c r="CU137" s="41"/>
      <c r="CV137" s="41"/>
      <c r="CW137" s="82"/>
    </row>
    <row r="138" spans="1:101" s="21" customFormat="1">
      <c r="B138" s="42" t="s">
        <v>253</v>
      </c>
      <c r="C138" s="81"/>
      <c r="D138" s="81"/>
      <c r="E138" s="81"/>
      <c r="F138" s="81"/>
      <c r="G138" s="81"/>
      <c r="H138" s="81"/>
      <c r="I138" s="81"/>
      <c r="J138" s="81"/>
      <c r="K138" s="81"/>
      <c r="L138" s="82"/>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41"/>
      <c r="AN138" s="41"/>
      <c r="AO138" s="41"/>
      <c r="AP138" s="41"/>
      <c r="AQ138" s="41"/>
      <c r="AR138" s="41"/>
      <c r="AS138" s="82"/>
      <c r="AT138" s="41"/>
      <c r="AU138" s="41"/>
      <c r="AV138" s="41"/>
      <c r="AW138" s="41"/>
      <c r="AX138" s="41"/>
      <c r="AY138" s="41"/>
      <c r="AZ138" s="82"/>
      <c r="BA138" s="41"/>
      <c r="BB138" s="41"/>
      <c r="BC138" s="41"/>
      <c r="BD138" s="41"/>
      <c r="BE138" s="41"/>
      <c r="BF138" s="41"/>
      <c r="BG138" s="41"/>
      <c r="BH138" s="82"/>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82"/>
      <c r="CE138" s="41"/>
      <c r="CF138" s="41"/>
      <c r="CG138" s="41"/>
      <c r="CH138" s="41"/>
      <c r="CI138" s="41"/>
      <c r="CJ138" s="41"/>
      <c r="CK138" s="41"/>
      <c r="CL138" s="41"/>
      <c r="CM138" s="41"/>
      <c r="CN138" s="41"/>
      <c r="CO138" s="41"/>
      <c r="CP138" s="41"/>
      <c r="CQ138" s="41"/>
      <c r="CR138" s="41"/>
      <c r="CS138" s="41"/>
      <c r="CT138" s="41"/>
      <c r="CU138" s="41"/>
      <c r="CV138" s="41"/>
      <c r="CW138" s="82"/>
    </row>
    <row r="139" spans="1:101" s="21" customFormat="1">
      <c r="B139" s="21" t="s">
        <v>50</v>
      </c>
      <c r="C139" s="83">
        <v>0</v>
      </c>
      <c r="D139" s="83">
        <v>0</v>
      </c>
      <c r="E139" s="83">
        <v>0</v>
      </c>
      <c r="F139" s="83">
        <v>0</v>
      </c>
      <c r="G139" s="83">
        <v>0</v>
      </c>
      <c r="H139" s="83">
        <v>0</v>
      </c>
      <c r="I139" s="83">
        <v>0</v>
      </c>
      <c r="J139" s="83">
        <v>0</v>
      </c>
      <c r="K139" s="83">
        <v>0</v>
      </c>
      <c r="L139" s="82">
        <v>0</v>
      </c>
      <c r="M139" s="83">
        <v>0</v>
      </c>
      <c r="N139" s="83">
        <v>0</v>
      </c>
      <c r="O139" s="83">
        <v>0</v>
      </c>
      <c r="P139" s="83">
        <v>0</v>
      </c>
      <c r="Q139" s="83">
        <v>0</v>
      </c>
      <c r="R139" s="83">
        <v>0</v>
      </c>
      <c r="S139" s="83">
        <v>0</v>
      </c>
      <c r="T139" s="83">
        <v>0</v>
      </c>
      <c r="U139" s="83">
        <v>0</v>
      </c>
      <c r="V139" s="83">
        <v>0</v>
      </c>
      <c r="W139" s="83">
        <v>0</v>
      </c>
      <c r="X139" s="83">
        <v>0</v>
      </c>
      <c r="Y139" s="83">
        <v>0</v>
      </c>
      <c r="Z139" s="83"/>
      <c r="AA139" s="83">
        <v>0</v>
      </c>
      <c r="AB139" s="83">
        <v>0</v>
      </c>
      <c r="AC139" s="83">
        <v>0</v>
      </c>
      <c r="AD139" s="83">
        <v>0</v>
      </c>
      <c r="AE139" s="83">
        <v>0</v>
      </c>
      <c r="AF139" s="83">
        <v>0</v>
      </c>
      <c r="AG139" s="83">
        <v>0</v>
      </c>
      <c r="AH139" s="83">
        <v>0</v>
      </c>
      <c r="AI139" s="83">
        <v>0</v>
      </c>
      <c r="AJ139" s="83">
        <v>0</v>
      </c>
      <c r="AK139" s="83">
        <v>0</v>
      </c>
      <c r="AL139" s="83">
        <v>0</v>
      </c>
      <c r="AM139" s="41"/>
      <c r="AN139" s="41"/>
      <c r="AO139" s="41"/>
      <c r="AP139" s="41"/>
      <c r="AQ139" s="41"/>
      <c r="AR139" s="41"/>
      <c r="AS139" s="82"/>
      <c r="AT139" s="41"/>
      <c r="AU139" s="41"/>
      <c r="AV139" s="41"/>
      <c r="AW139" s="41"/>
      <c r="AX139" s="41"/>
      <c r="AY139" s="41"/>
      <c r="AZ139" s="82"/>
      <c r="BA139" s="41"/>
      <c r="BB139" s="41"/>
      <c r="BC139" s="41"/>
      <c r="BD139" s="41"/>
      <c r="BE139" s="41"/>
      <c r="BF139" s="41"/>
      <c r="BG139" s="41"/>
      <c r="BH139" s="82"/>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82"/>
      <c r="CE139" s="41"/>
      <c r="CF139" s="41"/>
      <c r="CG139" s="41"/>
      <c r="CH139" s="41"/>
      <c r="CI139" s="41"/>
      <c r="CJ139" s="41"/>
      <c r="CK139" s="41"/>
      <c r="CL139" s="41"/>
      <c r="CM139" s="41"/>
      <c r="CN139" s="41"/>
      <c r="CO139" s="41"/>
      <c r="CP139" s="41"/>
      <c r="CQ139" s="41"/>
      <c r="CR139" s="41"/>
      <c r="CS139" s="41"/>
      <c r="CT139" s="41"/>
      <c r="CU139" s="41"/>
      <c r="CV139" s="41"/>
      <c r="CW139" s="82"/>
    </row>
    <row r="140" spans="1:101" s="21" customFormat="1">
      <c r="B140" s="21" t="s">
        <v>51</v>
      </c>
      <c r="C140" s="83">
        <v>0</v>
      </c>
      <c r="D140" s="83">
        <v>0</v>
      </c>
      <c r="E140" s="83">
        <v>0</v>
      </c>
      <c r="F140" s="83">
        <v>0</v>
      </c>
      <c r="G140" s="83">
        <v>0</v>
      </c>
      <c r="H140" s="83">
        <v>0</v>
      </c>
      <c r="I140" s="83">
        <v>0</v>
      </c>
      <c r="J140" s="83">
        <v>0</v>
      </c>
      <c r="K140" s="83">
        <v>0</v>
      </c>
      <c r="L140" s="84">
        <v>0</v>
      </c>
      <c r="M140" s="83">
        <v>0</v>
      </c>
      <c r="N140" s="83">
        <v>0</v>
      </c>
      <c r="O140" s="83">
        <v>0</v>
      </c>
      <c r="P140" s="83">
        <v>0</v>
      </c>
      <c r="Q140" s="83">
        <v>0</v>
      </c>
      <c r="R140" s="83">
        <v>0</v>
      </c>
      <c r="S140" s="83">
        <v>0</v>
      </c>
      <c r="T140" s="83">
        <v>0</v>
      </c>
      <c r="U140" s="83">
        <v>0</v>
      </c>
      <c r="V140" s="83">
        <v>0</v>
      </c>
      <c r="W140" s="83">
        <v>0</v>
      </c>
      <c r="X140" s="83">
        <v>0</v>
      </c>
      <c r="Y140" s="83">
        <v>0</v>
      </c>
      <c r="Z140" s="83"/>
      <c r="AA140" s="83">
        <v>0</v>
      </c>
      <c r="AB140" s="83">
        <v>0</v>
      </c>
      <c r="AC140" s="83">
        <v>0</v>
      </c>
      <c r="AD140" s="83">
        <v>0</v>
      </c>
      <c r="AE140" s="83">
        <v>0</v>
      </c>
      <c r="AF140" s="83">
        <v>0</v>
      </c>
      <c r="AG140" s="83">
        <v>0</v>
      </c>
      <c r="AH140" s="83">
        <v>0</v>
      </c>
      <c r="AI140" s="83">
        <v>0</v>
      </c>
      <c r="AJ140" s="83">
        <v>0</v>
      </c>
      <c r="AK140" s="83">
        <v>0</v>
      </c>
      <c r="AL140" s="83">
        <v>0</v>
      </c>
      <c r="AM140" s="41"/>
      <c r="AN140" s="41"/>
      <c r="AO140" s="41"/>
      <c r="AP140" s="41"/>
      <c r="AQ140" s="41"/>
      <c r="AR140" s="41"/>
      <c r="AS140" s="82"/>
      <c r="AT140" s="41"/>
      <c r="AU140" s="41"/>
      <c r="AV140" s="41"/>
      <c r="AW140" s="41"/>
      <c r="AX140" s="41"/>
      <c r="AY140" s="41"/>
      <c r="AZ140" s="82"/>
      <c r="BA140" s="41"/>
      <c r="BB140" s="41"/>
      <c r="BC140" s="41"/>
      <c r="BD140" s="41"/>
      <c r="BE140" s="41"/>
      <c r="BF140" s="41"/>
      <c r="BG140" s="41"/>
      <c r="BH140" s="82"/>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82"/>
      <c r="CE140" s="41"/>
      <c r="CF140" s="41"/>
      <c r="CG140" s="41"/>
      <c r="CH140" s="41"/>
      <c r="CI140" s="41"/>
      <c r="CJ140" s="41"/>
      <c r="CK140" s="41"/>
      <c r="CL140" s="41"/>
      <c r="CM140" s="41"/>
      <c r="CN140" s="41"/>
      <c r="CO140" s="41"/>
      <c r="CP140" s="41"/>
      <c r="CQ140" s="41"/>
      <c r="CR140" s="41"/>
      <c r="CS140" s="41"/>
      <c r="CT140" s="41"/>
      <c r="CU140" s="41"/>
      <c r="CV140" s="41"/>
      <c r="CW140" s="82"/>
    </row>
    <row r="141" spans="1:101" s="21" customFormat="1">
      <c r="B141" s="21" t="s">
        <v>52</v>
      </c>
      <c r="C141" s="83">
        <v>0</v>
      </c>
      <c r="D141" s="83">
        <v>0</v>
      </c>
      <c r="E141" s="83">
        <v>0</v>
      </c>
      <c r="F141" s="83">
        <v>0</v>
      </c>
      <c r="G141" s="83">
        <v>0</v>
      </c>
      <c r="H141" s="83">
        <v>0</v>
      </c>
      <c r="I141" s="83">
        <v>0</v>
      </c>
      <c r="J141" s="83">
        <v>0</v>
      </c>
      <c r="K141" s="83">
        <v>0</v>
      </c>
      <c r="L141" s="84">
        <v>0</v>
      </c>
      <c r="M141" s="83">
        <v>0</v>
      </c>
      <c r="N141" s="83">
        <v>0</v>
      </c>
      <c r="O141" s="83">
        <v>0</v>
      </c>
      <c r="P141" s="83">
        <v>0</v>
      </c>
      <c r="Q141" s="83">
        <v>0</v>
      </c>
      <c r="R141" s="83">
        <v>0</v>
      </c>
      <c r="S141" s="83">
        <v>0</v>
      </c>
      <c r="T141" s="83">
        <v>0</v>
      </c>
      <c r="U141" s="83">
        <v>0</v>
      </c>
      <c r="V141" s="83">
        <v>0</v>
      </c>
      <c r="W141" s="83">
        <v>0</v>
      </c>
      <c r="X141" s="83">
        <v>0</v>
      </c>
      <c r="Y141" s="83">
        <v>0</v>
      </c>
      <c r="Z141" s="83"/>
      <c r="AA141" s="83">
        <v>0</v>
      </c>
      <c r="AB141" s="83">
        <v>0</v>
      </c>
      <c r="AC141" s="83">
        <v>0</v>
      </c>
      <c r="AD141" s="83">
        <v>0</v>
      </c>
      <c r="AE141" s="83">
        <v>0</v>
      </c>
      <c r="AF141" s="83">
        <v>0</v>
      </c>
      <c r="AG141" s="83">
        <v>0</v>
      </c>
      <c r="AH141" s="83">
        <v>0</v>
      </c>
      <c r="AI141" s="83">
        <v>0</v>
      </c>
      <c r="AJ141" s="83">
        <v>0</v>
      </c>
      <c r="AK141" s="83">
        <v>0</v>
      </c>
      <c r="AL141" s="83">
        <v>0</v>
      </c>
      <c r="AM141" s="41"/>
      <c r="AN141" s="41"/>
      <c r="AO141" s="41"/>
      <c r="AP141" s="41"/>
      <c r="AQ141" s="41"/>
      <c r="AR141" s="41"/>
      <c r="AS141" s="82"/>
      <c r="AT141" s="41"/>
      <c r="AU141" s="41"/>
      <c r="AV141" s="41"/>
      <c r="AW141" s="41"/>
      <c r="AX141" s="41"/>
      <c r="AY141" s="41"/>
      <c r="AZ141" s="82"/>
      <c r="BA141" s="41"/>
      <c r="BB141" s="41"/>
      <c r="BC141" s="41"/>
      <c r="BD141" s="41"/>
      <c r="BE141" s="41"/>
      <c r="BF141" s="41"/>
      <c r="BG141" s="41"/>
      <c r="BH141" s="82"/>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82"/>
      <c r="CE141" s="41"/>
      <c r="CF141" s="41"/>
      <c r="CG141" s="41"/>
      <c r="CH141" s="41"/>
      <c r="CI141" s="41"/>
      <c r="CJ141" s="41"/>
      <c r="CK141" s="41"/>
      <c r="CL141" s="41"/>
      <c r="CM141" s="41"/>
      <c r="CN141" s="41"/>
      <c r="CO141" s="41"/>
      <c r="CP141" s="41"/>
      <c r="CQ141" s="41"/>
      <c r="CR141" s="41"/>
      <c r="CS141" s="41"/>
      <c r="CT141" s="41"/>
      <c r="CU141" s="41"/>
      <c r="CV141" s="41"/>
      <c r="CW141" s="82"/>
    </row>
    <row r="142" spans="1:101" s="21" customFormat="1">
      <c r="B142" s="21" t="s">
        <v>53</v>
      </c>
      <c r="C142" s="41">
        <v>20.601793588881712</v>
      </c>
      <c r="D142" s="41">
        <v>8</v>
      </c>
      <c r="E142" s="41">
        <v>1.6</v>
      </c>
      <c r="F142" s="41">
        <v>9.6</v>
      </c>
      <c r="G142" s="41">
        <v>10.159065550887155</v>
      </c>
      <c r="H142" s="41">
        <v>12.407487623148608</v>
      </c>
      <c r="I142" s="41">
        <v>4081.9746900767204</v>
      </c>
      <c r="J142" s="41">
        <v>2.404706931148306</v>
      </c>
      <c r="K142" s="41">
        <v>29.437486013228654</v>
      </c>
      <c r="L142" s="74">
        <v>1.2213217407643469</v>
      </c>
      <c r="M142" s="41">
        <v>0.19572199976080909</v>
      </c>
      <c r="N142" s="46">
        <v>0.3424996909779045</v>
      </c>
      <c r="O142" s="46">
        <v>0.25113311512680808</v>
      </c>
      <c r="P142" s="46">
        <v>0.45545931744048507</v>
      </c>
      <c r="Q142" s="46">
        <v>0.44162990781625255</v>
      </c>
      <c r="R142" s="46">
        <v>1.0203122787675132</v>
      </c>
      <c r="S142" s="46">
        <v>1.7649587619927998</v>
      </c>
      <c r="T142" s="46">
        <v>3.2230684989740186</v>
      </c>
      <c r="U142" s="46">
        <v>3.5196399782907615</v>
      </c>
      <c r="V142" s="46">
        <v>1.6553903039541711</v>
      </c>
      <c r="W142" s="46">
        <v>0.75799323938255758</v>
      </c>
      <c r="X142" s="46">
        <v>0.33991042055781395</v>
      </c>
      <c r="Y142" s="46">
        <v>0.28551019737707051</v>
      </c>
      <c r="Z142" s="46"/>
      <c r="AA142" s="46">
        <v>0.33899661687824278</v>
      </c>
      <c r="AB142" s="46">
        <v>0.25140140321208398</v>
      </c>
      <c r="AC142" s="46">
        <v>0.34746517708396757</v>
      </c>
      <c r="AD142" s="46">
        <v>0.34756546591509552</v>
      </c>
      <c r="AE142" s="46">
        <v>0.6104374415056496</v>
      </c>
      <c r="AF142" s="46">
        <v>0.66762624633625667</v>
      </c>
      <c r="AG142" s="46">
        <v>1.1724556029933801</v>
      </c>
      <c r="AH142" s="46">
        <v>0.92349354473421497</v>
      </c>
      <c r="AI142" s="46">
        <v>0.79228911535097868</v>
      </c>
      <c r="AJ142" s="46">
        <v>0.44656872992862007</v>
      </c>
      <c r="AK142" s="46">
        <v>0.33909553783439816</v>
      </c>
      <c r="AL142" s="46">
        <v>0.30689299645067369</v>
      </c>
      <c r="AM142" s="41"/>
      <c r="AN142" s="41"/>
      <c r="AO142" s="41"/>
      <c r="AP142" s="41"/>
      <c r="AQ142" s="41"/>
      <c r="AR142" s="41"/>
      <c r="AS142" s="82"/>
      <c r="AT142" s="41"/>
      <c r="AU142" s="41"/>
      <c r="AV142" s="41"/>
      <c r="AW142" s="41"/>
      <c r="AX142" s="41"/>
      <c r="AY142" s="41"/>
      <c r="AZ142" s="82"/>
      <c r="BA142" s="41"/>
      <c r="BB142" s="41"/>
      <c r="BC142" s="41"/>
      <c r="BD142" s="41"/>
      <c r="BE142" s="41"/>
      <c r="BF142" s="41"/>
      <c r="BG142" s="41"/>
      <c r="BH142" s="82"/>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82"/>
      <c r="CE142" s="41"/>
      <c r="CF142" s="41"/>
      <c r="CG142" s="41"/>
      <c r="CH142" s="41"/>
      <c r="CI142" s="41"/>
      <c r="CJ142" s="41"/>
      <c r="CK142" s="41"/>
      <c r="CL142" s="41"/>
      <c r="CM142" s="41"/>
      <c r="CN142" s="41"/>
      <c r="CO142" s="41"/>
      <c r="CP142" s="41"/>
      <c r="CQ142" s="41"/>
      <c r="CR142" s="41"/>
      <c r="CS142" s="41"/>
      <c r="CT142" s="41"/>
      <c r="CU142" s="41"/>
      <c r="CV142" s="41"/>
      <c r="CW142" s="82"/>
    </row>
    <row r="143" spans="1:101" s="21" customFormat="1">
      <c r="B143" s="21" t="s">
        <v>54</v>
      </c>
      <c r="C143" s="41">
        <v>96.702547238121312</v>
      </c>
      <c r="D143" s="41">
        <v>40</v>
      </c>
      <c r="E143" s="41">
        <v>7.9999999999999991</v>
      </c>
      <c r="F143" s="41">
        <v>48</v>
      </c>
      <c r="G143" s="41">
        <v>50.795327754435768</v>
      </c>
      <c r="H143" s="41">
        <v>58.239378664169131</v>
      </c>
      <c r="I143" s="41">
        <v>4348.1791535915372</v>
      </c>
      <c r="J143" s="41">
        <v>3.0080419570303798</v>
      </c>
      <c r="K143" s="41">
        <v>31.803753687947037</v>
      </c>
      <c r="L143" s="74">
        <v>1.14654991391572</v>
      </c>
      <c r="M143" s="41">
        <v>0.91869748358335046</v>
      </c>
      <c r="N143" s="46">
        <v>1.6076557802087261</v>
      </c>
      <c r="O143" s="46">
        <v>1.1787911486363425</v>
      </c>
      <c r="P143" s="46">
        <v>2.1378758101722033</v>
      </c>
      <c r="Q143" s="46">
        <v>2.0729620864377614</v>
      </c>
      <c r="R143" s="46">
        <v>4.78923332133561</v>
      </c>
      <c r="S143" s="46">
        <v>8.28452179751255</v>
      </c>
      <c r="T143" s="46">
        <v>15.128728109475931</v>
      </c>
      <c r="U143" s="46">
        <v>16.520801928892524</v>
      </c>
      <c r="V143" s="46">
        <v>7.7702195381691297</v>
      </c>
      <c r="W143" s="46">
        <v>3.557936677762199</v>
      </c>
      <c r="X143" s="46">
        <v>1.5955020303892826</v>
      </c>
      <c r="Y143" s="46">
        <v>1.3401533817774831</v>
      </c>
      <c r="Z143" s="46"/>
      <c r="AA143" s="46">
        <v>1.5912127366873117</v>
      </c>
      <c r="AB143" s="46">
        <v>1.1800504633230902</v>
      </c>
      <c r="AC143" s="46">
        <v>1.6309632244203278</v>
      </c>
      <c r="AD143" s="46">
        <v>1.6314339691342661</v>
      </c>
      <c r="AE143" s="46">
        <v>2.8653260342815745</v>
      </c>
      <c r="AF143" s="46">
        <v>3.1337639776462738</v>
      </c>
      <c r="AG143" s="46">
        <v>5.5033773076076011</v>
      </c>
      <c r="AH143" s="46">
        <v>4.3347768604941175</v>
      </c>
      <c r="AI143" s="46">
        <v>3.7189177375714206</v>
      </c>
      <c r="AJ143" s="46">
        <v>2.0961443728033347</v>
      </c>
      <c r="AK143" s="46">
        <v>1.5916770607469715</v>
      </c>
      <c r="AL143" s="46">
        <v>1.4405218826353063</v>
      </c>
      <c r="AM143" s="41"/>
      <c r="AN143" s="41"/>
      <c r="AO143" s="41"/>
      <c r="AP143" s="41"/>
      <c r="AQ143" s="41"/>
      <c r="AR143" s="41"/>
      <c r="AS143" s="82"/>
      <c r="AT143" s="41"/>
      <c r="AU143" s="41"/>
      <c r="AV143" s="41"/>
      <c r="AW143" s="41"/>
      <c r="AX143" s="41"/>
      <c r="AY143" s="41"/>
      <c r="AZ143" s="82"/>
      <c r="BA143" s="41"/>
      <c r="BB143" s="41"/>
      <c r="BC143" s="41"/>
      <c r="BD143" s="41"/>
      <c r="BE143" s="41"/>
      <c r="BF143" s="41"/>
      <c r="BG143" s="41"/>
      <c r="BH143" s="82"/>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82"/>
      <c r="CE143" s="41"/>
      <c r="CF143" s="41"/>
      <c r="CG143" s="41"/>
      <c r="CH143" s="41"/>
      <c r="CI143" s="41"/>
      <c r="CJ143" s="41"/>
      <c r="CK143" s="41"/>
      <c r="CL143" s="41"/>
      <c r="CM143" s="41"/>
      <c r="CN143" s="41"/>
      <c r="CO143" s="41"/>
      <c r="CP143" s="41"/>
      <c r="CQ143" s="41"/>
      <c r="CR143" s="41"/>
      <c r="CS143" s="41"/>
      <c r="CT143" s="41"/>
      <c r="CU143" s="41"/>
      <c r="CV143" s="41"/>
      <c r="CW143" s="82"/>
    </row>
    <row r="144" spans="1:101" s="21" customFormat="1">
      <c r="B144" s="21" t="s">
        <v>55</v>
      </c>
      <c r="C144" s="41">
        <v>41.203587177763424</v>
      </c>
      <c r="D144" s="41">
        <v>24</v>
      </c>
      <c r="E144" s="41">
        <v>4.8000000000000007</v>
      </c>
      <c r="F144" s="41">
        <v>28.8</v>
      </c>
      <c r="G144" s="41">
        <v>30.477196652661462</v>
      </c>
      <c r="H144" s="41">
        <v>24.814975246297216</v>
      </c>
      <c r="I144" s="41">
        <v>6122.9620351150816</v>
      </c>
      <c r="J144" s="41">
        <v>7.0304714145269651</v>
      </c>
      <c r="K144" s="41">
        <v>47.579640037647479</v>
      </c>
      <c r="L144" s="82">
        <v>0.8142144938428979</v>
      </c>
      <c r="M144" s="41">
        <v>0.39144399952161818</v>
      </c>
      <c r="N144" s="46">
        <v>0.68499938195580901</v>
      </c>
      <c r="O144" s="46">
        <v>0.50226623025361616</v>
      </c>
      <c r="P144" s="46">
        <v>0.91091863488097014</v>
      </c>
      <c r="Q144" s="46">
        <v>0.88325981563250511</v>
      </c>
      <c r="R144" s="46">
        <v>2.0406245575350264</v>
      </c>
      <c r="S144" s="46">
        <v>3.5299175239855995</v>
      </c>
      <c r="T144" s="46">
        <v>6.4461369979480372</v>
      </c>
      <c r="U144" s="46">
        <v>7.0392799565815229</v>
      </c>
      <c r="V144" s="46">
        <v>3.3107806079083422</v>
      </c>
      <c r="W144" s="46">
        <v>1.5159864787651152</v>
      </c>
      <c r="X144" s="46">
        <v>0.67982084111562791</v>
      </c>
      <c r="Y144" s="46">
        <v>0.57102039475414101</v>
      </c>
      <c r="Z144" s="46"/>
      <c r="AA144" s="46">
        <v>0.67799323375648557</v>
      </c>
      <c r="AB144" s="46">
        <v>0.50280280642416797</v>
      </c>
      <c r="AC144" s="46">
        <v>0.69493035416793514</v>
      </c>
      <c r="AD144" s="46">
        <v>0.69513093183019103</v>
      </c>
      <c r="AE144" s="46">
        <v>1.2208748830112992</v>
      </c>
      <c r="AF144" s="46">
        <v>1.3352524926725133</v>
      </c>
      <c r="AG144" s="46">
        <v>2.3449112059867603</v>
      </c>
      <c r="AH144" s="46">
        <v>1.8469870894684299</v>
      </c>
      <c r="AI144" s="46">
        <v>1.5845782307019574</v>
      </c>
      <c r="AJ144" s="46">
        <v>0.89313745985724013</v>
      </c>
      <c r="AK144" s="46">
        <v>0.67819107566879633</v>
      </c>
      <c r="AL144" s="46">
        <v>0.61378599290134739</v>
      </c>
      <c r="AM144" s="41"/>
      <c r="AN144" s="41"/>
      <c r="AO144" s="41"/>
      <c r="AP144" s="41"/>
      <c r="AQ144" s="41"/>
      <c r="AR144" s="41"/>
      <c r="AS144" s="82"/>
      <c r="AT144" s="41"/>
      <c r="AU144" s="41"/>
      <c r="AV144" s="41"/>
      <c r="AW144" s="41"/>
      <c r="AX144" s="41"/>
      <c r="AY144" s="41"/>
      <c r="AZ144" s="82"/>
      <c r="BA144" s="41"/>
      <c r="BB144" s="41"/>
      <c r="BC144" s="41"/>
      <c r="BD144" s="41"/>
      <c r="BE144" s="41"/>
      <c r="BF144" s="41"/>
      <c r="BG144" s="41"/>
      <c r="BH144" s="82"/>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82"/>
      <c r="CE144" s="41"/>
      <c r="CF144" s="41"/>
      <c r="CG144" s="41"/>
      <c r="CH144" s="41"/>
      <c r="CI144" s="41"/>
      <c r="CJ144" s="41"/>
      <c r="CK144" s="41"/>
      <c r="CL144" s="41"/>
      <c r="CM144" s="41"/>
      <c r="CN144" s="41"/>
      <c r="CO144" s="41"/>
      <c r="CP144" s="41"/>
      <c r="CQ144" s="41"/>
      <c r="CR144" s="41"/>
      <c r="CS144" s="41"/>
      <c r="CT144" s="41"/>
      <c r="CU144" s="41"/>
      <c r="CV144" s="41"/>
      <c r="CW144" s="82"/>
    </row>
    <row r="145" spans="1:131" s="21" customFormat="1">
      <c r="B145" s="21" t="s">
        <v>56</v>
      </c>
      <c r="C145" s="41">
        <v>9.6702547238121301</v>
      </c>
      <c r="D145" s="41">
        <v>6</v>
      </c>
      <c r="E145" s="41">
        <v>1.2000000000000002</v>
      </c>
      <c r="F145" s="41">
        <v>7.2</v>
      </c>
      <c r="G145" s="41">
        <v>7.6192991631653655</v>
      </c>
      <c r="H145" s="41">
        <v>5.8239378664169141</v>
      </c>
      <c r="I145" s="41">
        <v>6522.2687303873072</v>
      </c>
      <c r="J145" s="41">
        <v>7.9354739533500789</v>
      </c>
      <c r="K145" s="41">
        <v>51.129041549725073</v>
      </c>
      <c r="L145" s="82">
        <v>0.76436660927714706</v>
      </c>
      <c r="M145" s="41">
        <v>9.1869748358335043E-2</v>
      </c>
      <c r="N145" s="46">
        <v>0.16076557802087263</v>
      </c>
      <c r="O145" s="46">
        <v>0.11787911486363428</v>
      </c>
      <c r="P145" s="46">
        <v>0.21378758101722034</v>
      </c>
      <c r="Q145" s="46">
        <v>0.2072962086437761</v>
      </c>
      <c r="R145" s="46">
        <v>0.47892333213356103</v>
      </c>
      <c r="S145" s="46">
        <v>0.82845217975125485</v>
      </c>
      <c r="T145" s="46">
        <v>1.5128728109475928</v>
      </c>
      <c r="U145" s="46">
        <v>1.6520801928892521</v>
      </c>
      <c r="V145" s="46">
        <v>0.77702195381691297</v>
      </c>
      <c r="W145" s="46">
        <v>0.3557936677762199</v>
      </c>
      <c r="X145" s="46">
        <v>0.15955020303892828</v>
      </c>
      <c r="Y145" s="46">
        <v>0.13401533817774833</v>
      </c>
      <c r="Z145" s="46"/>
      <c r="AA145" s="46">
        <v>0.15912127366873119</v>
      </c>
      <c r="AB145" s="46">
        <v>0.11800504633230902</v>
      </c>
      <c r="AC145" s="46">
        <v>0.16309632244203279</v>
      </c>
      <c r="AD145" s="46">
        <v>0.16314339691342661</v>
      </c>
      <c r="AE145" s="46">
        <v>0.28653260342815745</v>
      </c>
      <c r="AF145" s="46">
        <v>0.31337639776462745</v>
      </c>
      <c r="AG145" s="46">
        <v>0.55033773076075998</v>
      </c>
      <c r="AH145" s="46">
        <v>0.43347768604941178</v>
      </c>
      <c r="AI145" s="46">
        <v>0.371891773757142</v>
      </c>
      <c r="AJ145" s="46">
        <v>0.20961443728033347</v>
      </c>
      <c r="AK145" s="46">
        <v>0.15916770607469713</v>
      </c>
      <c r="AL145" s="46">
        <v>0.14405218826353064</v>
      </c>
      <c r="AM145" s="41"/>
      <c r="AN145" s="41"/>
      <c r="AO145" s="41"/>
      <c r="AP145" s="41"/>
      <c r="AQ145" s="41"/>
      <c r="AR145" s="41"/>
      <c r="AS145" s="82"/>
      <c r="AT145" s="41"/>
      <c r="AU145" s="41"/>
      <c r="AV145" s="41"/>
      <c r="AW145" s="41"/>
      <c r="AX145" s="41"/>
      <c r="AY145" s="41"/>
      <c r="AZ145" s="82"/>
      <c r="BA145" s="41"/>
      <c r="BB145" s="41"/>
      <c r="BC145" s="41"/>
      <c r="BD145" s="41"/>
      <c r="BE145" s="41"/>
      <c r="BF145" s="41"/>
      <c r="BG145" s="41"/>
      <c r="BH145" s="82"/>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82"/>
      <c r="CE145" s="41"/>
      <c r="CF145" s="41"/>
      <c r="CG145" s="41"/>
      <c r="CH145" s="41"/>
      <c r="CI145" s="41"/>
      <c r="CJ145" s="41"/>
      <c r="CK145" s="41"/>
      <c r="CL145" s="41"/>
      <c r="CM145" s="41"/>
      <c r="CN145" s="41"/>
      <c r="CO145" s="41"/>
      <c r="CP145" s="41"/>
      <c r="CQ145" s="41"/>
      <c r="CR145" s="41"/>
      <c r="CS145" s="41"/>
      <c r="CT145" s="41"/>
      <c r="CU145" s="41"/>
      <c r="CV145" s="41"/>
      <c r="CW145" s="82"/>
    </row>
    <row r="146" spans="1:131" s="21" customFormat="1">
      <c r="B146" s="21" t="s">
        <v>57</v>
      </c>
      <c r="C146" s="83">
        <v>0</v>
      </c>
      <c r="D146" s="83">
        <v>0</v>
      </c>
      <c r="E146" s="83">
        <v>0</v>
      </c>
      <c r="F146" s="83">
        <v>0</v>
      </c>
      <c r="G146" s="83">
        <v>0</v>
      </c>
      <c r="H146" s="83">
        <v>0</v>
      </c>
      <c r="I146" s="83">
        <v>0</v>
      </c>
      <c r="J146" s="83">
        <v>0</v>
      </c>
      <c r="K146" s="83">
        <v>0</v>
      </c>
      <c r="L146" s="84">
        <v>0</v>
      </c>
      <c r="M146" s="83">
        <v>0</v>
      </c>
      <c r="N146" s="83">
        <v>0</v>
      </c>
      <c r="O146" s="83">
        <v>0</v>
      </c>
      <c r="P146" s="83">
        <v>0</v>
      </c>
      <c r="Q146" s="83">
        <v>0</v>
      </c>
      <c r="R146" s="83">
        <v>0</v>
      </c>
      <c r="S146" s="83">
        <v>0</v>
      </c>
      <c r="T146" s="83">
        <v>0</v>
      </c>
      <c r="U146" s="83">
        <v>0</v>
      </c>
      <c r="V146" s="83">
        <v>0</v>
      </c>
      <c r="W146" s="83">
        <v>0</v>
      </c>
      <c r="X146" s="83">
        <v>0</v>
      </c>
      <c r="Y146" s="83">
        <v>0</v>
      </c>
      <c r="Z146" s="83"/>
      <c r="AA146" s="83">
        <v>0</v>
      </c>
      <c r="AB146" s="83">
        <v>0</v>
      </c>
      <c r="AC146" s="83">
        <v>0</v>
      </c>
      <c r="AD146" s="83">
        <v>0</v>
      </c>
      <c r="AE146" s="83">
        <v>0</v>
      </c>
      <c r="AF146" s="83">
        <v>0</v>
      </c>
      <c r="AG146" s="83">
        <v>0</v>
      </c>
      <c r="AH146" s="83">
        <v>0</v>
      </c>
      <c r="AI146" s="83">
        <v>0</v>
      </c>
      <c r="AJ146" s="83">
        <v>0</v>
      </c>
      <c r="AK146" s="83">
        <v>0</v>
      </c>
      <c r="AL146" s="83">
        <v>0</v>
      </c>
      <c r="AM146" s="41"/>
      <c r="AN146" s="41"/>
      <c r="AO146" s="41"/>
      <c r="AP146" s="41"/>
      <c r="AQ146" s="41"/>
      <c r="AR146" s="41"/>
      <c r="AS146" s="82"/>
      <c r="AT146" s="41"/>
      <c r="AU146" s="41"/>
      <c r="AV146" s="41"/>
      <c r="AW146" s="41"/>
      <c r="AX146" s="41"/>
      <c r="AY146" s="41"/>
      <c r="AZ146" s="82"/>
      <c r="BA146" s="41"/>
      <c r="BB146" s="41"/>
      <c r="BC146" s="41"/>
      <c r="BD146" s="41"/>
      <c r="BE146" s="41"/>
      <c r="BF146" s="41"/>
      <c r="BG146" s="41"/>
      <c r="BH146" s="82"/>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82"/>
      <c r="CE146" s="41"/>
      <c r="CF146" s="41"/>
      <c r="CG146" s="41"/>
      <c r="CH146" s="41"/>
      <c r="CI146" s="41"/>
      <c r="CJ146" s="41"/>
      <c r="CK146" s="41"/>
      <c r="CL146" s="41"/>
      <c r="CM146" s="41"/>
      <c r="CN146" s="41"/>
      <c r="CO146" s="41"/>
      <c r="CP146" s="41"/>
      <c r="CQ146" s="41"/>
      <c r="CR146" s="41"/>
      <c r="CS146" s="41"/>
      <c r="CT146" s="41"/>
      <c r="CU146" s="41"/>
      <c r="CV146" s="41"/>
      <c r="CW146" s="82"/>
    </row>
    <row r="147" spans="1:131" s="21" customFormat="1">
      <c r="B147" s="21" t="s">
        <v>58</v>
      </c>
      <c r="C147" s="41">
        <v>9.6702547238121301</v>
      </c>
      <c r="D147" s="41">
        <v>8</v>
      </c>
      <c r="E147" s="41">
        <v>1.6</v>
      </c>
      <c r="F147" s="41">
        <v>9.6</v>
      </c>
      <c r="G147" s="41">
        <v>10.159065550887155</v>
      </c>
      <c r="H147" s="41">
        <v>5.8239378664169141</v>
      </c>
      <c r="I147" s="41">
        <v>8696.3583071830762</v>
      </c>
      <c r="J147" s="41">
        <v>12.862905949669775</v>
      </c>
      <c r="K147" s="41">
        <v>70.45432941150311</v>
      </c>
      <c r="L147" s="82">
        <v>0.57327495695786024</v>
      </c>
      <c r="M147" s="41">
        <v>9.1869748358335043E-2</v>
      </c>
      <c r="N147" s="46">
        <v>0.16076557802087263</v>
      </c>
      <c r="O147" s="46">
        <v>0.11787911486363428</v>
      </c>
      <c r="P147" s="46">
        <v>0.21378758101722034</v>
      </c>
      <c r="Q147" s="46">
        <v>0.2072962086437761</v>
      </c>
      <c r="R147" s="46">
        <v>0.47892333213356103</v>
      </c>
      <c r="S147" s="46">
        <v>0.82845217975125485</v>
      </c>
      <c r="T147" s="46">
        <v>1.5128728109475928</v>
      </c>
      <c r="U147" s="46">
        <v>1.6520801928892521</v>
      </c>
      <c r="V147" s="46">
        <v>0.77702195381691297</v>
      </c>
      <c r="W147" s="46">
        <v>0.3557936677762199</v>
      </c>
      <c r="X147" s="46">
        <v>0.15955020303892828</v>
      </c>
      <c r="Y147" s="46">
        <v>0.13401533817774833</v>
      </c>
      <c r="Z147" s="46"/>
      <c r="AA147" s="46">
        <v>0.15912127366873119</v>
      </c>
      <c r="AB147" s="46">
        <v>0.11800504633230902</v>
      </c>
      <c r="AC147" s="46">
        <v>0.16309632244203279</v>
      </c>
      <c r="AD147" s="46">
        <v>0.16314339691342661</v>
      </c>
      <c r="AE147" s="46">
        <v>0.28653260342815745</v>
      </c>
      <c r="AF147" s="46">
        <v>0.31337639776462745</v>
      </c>
      <c r="AG147" s="46">
        <v>0.55033773076075998</v>
      </c>
      <c r="AH147" s="46">
        <v>0.43347768604941178</v>
      </c>
      <c r="AI147" s="46">
        <v>0.371891773757142</v>
      </c>
      <c r="AJ147" s="46">
        <v>0.20961443728033347</v>
      </c>
      <c r="AK147" s="46">
        <v>0.15916770607469713</v>
      </c>
      <c r="AL147" s="46">
        <v>0.14405218826353064</v>
      </c>
      <c r="AM147" s="41"/>
      <c r="AN147" s="41"/>
      <c r="AO147" s="41"/>
      <c r="AP147" s="41"/>
      <c r="AQ147" s="41"/>
      <c r="AR147" s="41"/>
      <c r="AS147" s="82"/>
      <c r="AT147" s="41"/>
      <c r="AU147" s="41"/>
      <c r="AV147" s="41"/>
      <c r="AW147" s="41"/>
      <c r="AX147" s="41"/>
      <c r="AY147" s="41"/>
      <c r="AZ147" s="82"/>
      <c r="BA147" s="41"/>
      <c r="BB147" s="41"/>
      <c r="BC147" s="41"/>
      <c r="BD147" s="41"/>
      <c r="BE147" s="41"/>
      <c r="BF147" s="41"/>
      <c r="BG147" s="41"/>
      <c r="BH147" s="82"/>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82"/>
      <c r="CE147" s="41"/>
      <c r="CF147" s="41"/>
      <c r="CG147" s="41"/>
      <c r="CH147" s="41"/>
      <c r="CI147" s="41"/>
      <c r="CJ147" s="41"/>
      <c r="CK147" s="41"/>
      <c r="CL147" s="41"/>
      <c r="CM147" s="41"/>
      <c r="CN147" s="41"/>
      <c r="CO147" s="41"/>
      <c r="CP147" s="41"/>
      <c r="CQ147" s="41"/>
      <c r="CR147" s="41"/>
      <c r="CS147" s="41"/>
      <c r="CT147" s="41"/>
      <c r="CU147" s="41"/>
      <c r="CV147" s="41"/>
      <c r="CW147" s="82"/>
    </row>
    <row r="148" spans="1:131" s="21" customFormat="1">
      <c r="B148" s="21" t="s">
        <v>59</v>
      </c>
      <c r="C148" s="83">
        <v>0</v>
      </c>
      <c r="D148" s="83">
        <v>0</v>
      </c>
      <c r="E148" s="83">
        <v>0</v>
      </c>
      <c r="F148" s="83">
        <v>0</v>
      </c>
      <c r="G148" s="83">
        <v>0</v>
      </c>
      <c r="H148" s="83">
        <v>0</v>
      </c>
      <c r="I148" s="83">
        <v>0</v>
      </c>
      <c r="J148" s="83">
        <v>0</v>
      </c>
      <c r="K148" s="83">
        <v>0</v>
      </c>
      <c r="L148" s="84">
        <v>0</v>
      </c>
      <c r="M148" s="83">
        <v>0</v>
      </c>
      <c r="N148" s="83">
        <v>0</v>
      </c>
      <c r="O148" s="83">
        <v>0</v>
      </c>
      <c r="P148" s="83">
        <v>0</v>
      </c>
      <c r="Q148" s="83">
        <v>0</v>
      </c>
      <c r="R148" s="83">
        <v>0</v>
      </c>
      <c r="S148" s="83">
        <v>0</v>
      </c>
      <c r="T148" s="83">
        <v>0</v>
      </c>
      <c r="U148" s="83">
        <v>0</v>
      </c>
      <c r="V148" s="83">
        <v>0</v>
      </c>
      <c r="W148" s="83">
        <v>0</v>
      </c>
      <c r="X148" s="83">
        <v>0</v>
      </c>
      <c r="Y148" s="83">
        <v>0</v>
      </c>
      <c r="Z148" s="83"/>
      <c r="AA148" s="83">
        <v>0</v>
      </c>
      <c r="AB148" s="83">
        <v>0</v>
      </c>
      <c r="AC148" s="83">
        <v>0</v>
      </c>
      <c r="AD148" s="83">
        <v>0</v>
      </c>
      <c r="AE148" s="83">
        <v>0</v>
      </c>
      <c r="AF148" s="83">
        <v>0</v>
      </c>
      <c r="AG148" s="83">
        <v>0</v>
      </c>
      <c r="AH148" s="83">
        <v>0</v>
      </c>
      <c r="AI148" s="83">
        <v>0</v>
      </c>
      <c r="AJ148" s="83">
        <v>0</v>
      </c>
      <c r="AK148" s="83">
        <v>0</v>
      </c>
      <c r="AL148" s="83">
        <v>0</v>
      </c>
      <c r="AM148" s="41"/>
      <c r="AN148" s="41"/>
      <c r="AO148" s="41"/>
      <c r="AP148" s="41"/>
      <c r="AQ148" s="41"/>
      <c r="AR148" s="41"/>
      <c r="AS148" s="82"/>
      <c r="AT148" s="41"/>
      <c r="AU148" s="41"/>
      <c r="AV148" s="41"/>
      <c r="AW148" s="41"/>
      <c r="AX148" s="41"/>
      <c r="AY148" s="41"/>
      <c r="AZ148" s="82"/>
      <c r="BA148" s="41"/>
      <c r="BB148" s="41"/>
      <c r="BC148" s="41"/>
      <c r="BD148" s="41"/>
      <c r="BE148" s="41"/>
      <c r="BF148" s="41"/>
      <c r="BG148" s="41"/>
      <c r="BH148" s="82"/>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82"/>
      <c r="CE148" s="41"/>
      <c r="CF148" s="41"/>
      <c r="CG148" s="41"/>
      <c r="CH148" s="41"/>
      <c r="CI148" s="41"/>
      <c r="CJ148" s="41"/>
      <c r="CK148" s="41"/>
      <c r="CL148" s="41"/>
      <c r="CM148" s="41"/>
      <c r="CN148" s="41"/>
      <c r="CO148" s="41"/>
      <c r="CP148" s="41"/>
      <c r="CQ148" s="41"/>
      <c r="CR148" s="41"/>
      <c r="CS148" s="41"/>
      <c r="CT148" s="41"/>
      <c r="CU148" s="41"/>
      <c r="CV148" s="41"/>
      <c r="CW148" s="82"/>
    </row>
    <row r="149" spans="1:131" s="21" customFormat="1">
      <c r="B149" s="21" t="s">
        <v>60</v>
      </c>
      <c r="C149" s="83">
        <v>0</v>
      </c>
      <c r="D149" s="83">
        <v>0</v>
      </c>
      <c r="E149" s="83">
        <v>0</v>
      </c>
      <c r="F149" s="83">
        <v>0</v>
      </c>
      <c r="G149" s="83">
        <v>0</v>
      </c>
      <c r="H149" s="83">
        <v>0</v>
      </c>
      <c r="I149" s="83">
        <v>0</v>
      </c>
      <c r="J149" s="83">
        <v>0</v>
      </c>
      <c r="K149" s="83">
        <v>0</v>
      </c>
      <c r="L149" s="84">
        <v>0</v>
      </c>
      <c r="M149" s="83">
        <v>0</v>
      </c>
      <c r="N149" s="83">
        <v>0</v>
      </c>
      <c r="O149" s="83">
        <v>0</v>
      </c>
      <c r="P149" s="83">
        <v>0</v>
      </c>
      <c r="Q149" s="83">
        <v>0</v>
      </c>
      <c r="R149" s="83">
        <v>0</v>
      </c>
      <c r="S149" s="83">
        <v>0</v>
      </c>
      <c r="T149" s="83">
        <v>0</v>
      </c>
      <c r="U149" s="83">
        <v>0</v>
      </c>
      <c r="V149" s="83">
        <v>0</v>
      </c>
      <c r="W149" s="83">
        <v>0</v>
      </c>
      <c r="X149" s="83">
        <v>0</v>
      </c>
      <c r="Y149" s="83">
        <v>0</v>
      </c>
      <c r="Z149" s="83"/>
      <c r="AA149" s="83">
        <v>0</v>
      </c>
      <c r="AB149" s="83">
        <v>0</v>
      </c>
      <c r="AC149" s="83">
        <v>0</v>
      </c>
      <c r="AD149" s="83">
        <v>0</v>
      </c>
      <c r="AE149" s="83">
        <v>0</v>
      </c>
      <c r="AF149" s="83">
        <v>0</v>
      </c>
      <c r="AG149" s="83">
        <v>0</v>
      </c>
      <c r="AH149" s="83">
        <v>0</v>
      </c>
      <c r="AI149" s="83">
        <v>0</v>
      </c>
      <c r="AJ149" s="83">
        <v>0</v>
      </c>
      <c r="AK149" s="83">
        <v>0</v>
      </c>
      <c r="AL149" s="83">
        <v>0</v>
      </c>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row>
    <row r="150" spans="1:131" s="21" customFormat="1">
      <c r="B150" s="21" t="s">
        <v>61</v>
      </c>
      <c r="C150" s="83">
        <v>0</v>
      </c>
      <c r="D150" s="83">
        <v>0</v>
      </c>
      <c r="E150" s="83">
        <v>0</v>
      </c>
      <c r="F150" s="83">
        <v>0</v>
      </c>
      <c r="G150" s="83">
        <v>0</v>
      </c>
      <c r="H150" s="83">
        <v>0</v>
      </c>
      <c r="I150" s="83">
        <v>0</v>
      </c>
      <c r="J150" s="83">
        <v>0</v>
      </c>
      <c r="K150" s="83">
        <v>0</v>
      </c>
      <c r="L150" s="84">
        <v>0</v>
      </c>
      <c r="M150" s="83">
        <v>0</v>
      </c>
      <c r="N150" s="83">
        <v>0</v>
      </c>
      <c r="O150" s="83">
        <v>0</v>
      </c>
      <c r="P150" s="83">
        <v>0</v>
      </c>
      <c r="Q150" s="83">
        <v>0</v>
      </c>
      <c r="R150" s="83">
        <v>0</v>
      </c>
      <c r="S150" s="83">
        <v>0</v>
      </c>
      <c r="T150" s="83">
        <v>0</v>
      </c>
      <c r="U150" s="83">
        <v>0</v>
      </c>
      <c r="V150" s="83">
        <v>0</v>
      </c>
      <c r="W150" s="83">
        <v>0</v>
      </c>
      <c r="X150" s="83">
        <v>0</v>
      </c>
      <c r="Y150" s="83">
        <v>0</v>
      </c>
      <c r="Z150" s="83"/>
      <c r="AA150" s="83">
        <v>0</v>
      </c>
      <c r="AB150" s="83">
        <v>0</v>
      </c>
      <c r="AC150" s="83">
        <v>0</v>
      </c>
      <c r="AD150" s="83">
        <v>0</v>
      </c>
      <c r="AE150" s="83">
        <v>0</v>
      </c>
      <c r="AF150" s="83">
        <v>0</v>
      </c>
      <c r="AG150" s="83">
        <v>0</v>
      </c>
      <c r="AH150" s="83">
        <v>0</v>
      </c>
      <c r="AI150" s="83">
        <v>0</v>
      </c>
      <c r="AJ150" s="83">
        <v>0</v>
      </c>
      <c r="AK150" s="83">
        <v>0</v>
      </c>
      <c r="AL150" s="83">
        <v>0</v>
      </c>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row>
    <row r="151" spans="1:131" s="21" customFormat="1">
      <c r="B151" s="21" t="s">
        <v>62</v>
      </c>
      <c r="C151" s="83">
        <v>0</v>
      </c>
      <c r="D151" s="83">
        <v>0</v>
      </c>
      <c r="E151" s="83">
        <v>0</v>
      </c>
      <c r="F151" s="83">
        <v>0</v>
      </c>
      <c r="G151" s="83">
        <v>0</v>
      </c>
      <c r="H151" s="83">
        <v>0</v>
      </c>
      <c r="I151" s="83">
        <v>0</v>
      </c>
      <c r="J151" s="83">
        <v>0</v>
      </c>
      <c r="K151" s="83">
        <v>0</v>
      </c>
      <c r="L151" s="84">
        <v>0</v>
      </c>
      <c r="M151" s="83">
        <v>0</v>
      </c>
      <c r="N151" s="83">
        <v>0</v>
      </c>
      <c r="O151" s="83">
        <v>0</v>
      </c>
      <c r="P151" s="83">
        <v>0</v>
      </c>
      <c r="Q151" s="83">
        <v>0</v>
      </c>
      <c r="R151" s="83">
        <v>0</v>
      </c>
      <c r="S151" s="83">
        <v>0</v>
      </c>
      <c r="T151" s="83">
        <v>0</v>
      </c>
      <c r="U151" s="83">
        <v>0</v>
      </c>
      <c r="V151" s="83">
        <v>0</v>
      </c>
      <c r="W151" s="83">
        <v>0</v>
      </c>
      <c r="X151" s="83">
        <v>0</v>
      </c>
      <c r="Y151" s="83">
        <v>0</v>
      </c>
      <c r="Z151" s="83"/>
      <c r="AA151" s="83">
        <v>0</v>
      </c>
      <c r="AB151" s="83">
        <v>0</v>
      </c>
      <c r="AC151" s="83">
        <v>0</v>
      </c>
      <c r="AD151" s="83">
        <v>0</v>
      </c>
      <c r="AE151" s="83">
        <v>0</v>
      </c>
      <c r="AF151" s="83">
        <v>0</v>
      </c>
      <c r="AG151" s="83">
        <v>0</v>
      </c>
      <c r="AH151" s="83">
        <v>0</v>
      </c>
      <c r="AI151" s="83">
        <v>0</v>
      </c>
      <c r="AJ151" s="83">
        <v>0</v>
      </c>
      <c r="AK151" s="83">
        <v>0</v>
      </c>
      <c r="AL151" s="83">
        <v>0</v>
      </c>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row>
    <row r="152" spans="1:131" s="21" customFormat="1">
      <c r="B152" s="21" t="s">
        <v>63</v>
      </c>
      <c r="C152" s="83">
        <v>0</v>
      </c>
      <c r="D152" s="83">
        <v>0</v>
      </c>
      <c r="E152" s="83">
        <v>0</v>
      </c>
      <c r="F152" s="83">
        <v>0</v>
      </c>
      <c r="G152" s="83">
        <v>0</v>
      </c>
      <c r="H152" s="83">
        <v>0</v>
      </c>
      <c r="I152" s="83">
        <v>0</v>
      </c>
      <c r="J152" s="83">
        <v>0</v>
      </c>
      <c r="K152" s="83">
        <v>0</v>
      </c>
      <c r="L152" s="84">
        <v>0</v>
      </c>
      <c r="M152" s="83">
        <v>0</v>
      </c>
      <c r="N152" s="83">
        <v>0</v>
      </c>
      <c r="O152" s="83">
        <v>0</v>
      </c>
      <c r="P152" s="83">
        <v>0</v>
      </c>
      <c r="Q152" s="83">
        <v>0</v>
      </c>
      <c r="R152" s="83">
        <v>0</v>
      </c>
      <c r="S152" s="83">
        <v>0</v>
      </c>
      <c r="T152" s="83">
        <v>0</v>
      </c>
      <c r="U152" s="83">
        <v>0</v>
      </c>
      <c r="V152" s="83">
        <v>0</v>
      </c>
      <c r="W152" s="83">
        <v>0</v>
      </c>
      <c r="X152" s="83">
        <v>0</v>
      </c>
      <c r="Y152" s="83">
        <v>0</v>
      </c>
      <c r="Z152" s="83"/>
      <c r="AA152" s="83">
        <v>0</v>
      </c>
      <c r="AB152" s="83">
        <v>0</v>
      </c>
      <c r="AC152" s="83">
        <v>0</v>
      </c>
      <c r="AD152" s="83">
        <v>0</v>
      </c>
      <c r="AE152" s="83">
        <v>0</v>
      </c>
      <c r="AF152" s="83">
        <v>0</v>
      </c>
      <c r="AG152" s="83">
        <v>0</v>
      </c>
      <c r="AH152" s="83">
        <v>0</v>
      </c>
      <c r="AI152" s="83">
        <v>0</v>
      </c>
      <c r="AJ152" s="83">
        <v>0</v>
      </c>
      <c r="AK152" s="83">
        <v>0</v>
      </c>
      <c r="AL152" s="83">
        <v>0</v>
      </c>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row>
    <row r="153" spans="1:131" s="21" customFormat="1">
      <c r="B153" s="21" t="s">
        <v>64</v>
      </c>
      <c r="C153" s="83">
        <v>0</v>
      </c>
      <c r="D153" s="83">
        <v>0</v>
      </c>
      <c r="E153" s="83">
        <v>0</v>
      </c>
      <c r="F153" s="83">
        <v>0</v>
      </c>
      <c r="G153" s="83">
        <v>0</v>
      </c>
      <c r="H153" s="83">
        <v>0</v>
      </c>
      <c r="I153" s="83">
        <v>0</v>
      </c>
      <c r="J153" s="83">
        <v>0</v>
      </c>
      <c r="K153" s="83">
        <v>0</v>
      </c>
      <c r="L153" s="84">
        <v>0</v>
      </c>
      <c r="M153" s="83">
        <v>0</v>
      </c>
      <c r="N153" s="83">
        <v>0</v>
      </c>
      <c r="O153" s="83">
        <v>0</v>
      </c>
      <c r="P153" s="83">
        <v>0</v>
      </c>
      <c r="Q153" s="83">
        <v>0</v>
      </c>
      <c r="R153" s="83">
        <v>0</v>
      </c>
      <c r="S153" s="83">
        <v>0</v>
      </c>
      <c r="T153" s="83">
        <v>0</v>
      </c>
      <c r="U153" s="83">
        <v>0</v>
      </c>
      <c r="V153" s="83">
        <v>0</v>
      </c>
      <c r="W153" s="83">
        <v>0</v>
      </c>
      <c r="X153" s="83">
        <v>0</v>
      </c>
      <c r="Y153" s="83">
        <v>0</v>
      </c>
      <c r="Z153" s="83"/>
      <c r="AA153" s="83">
        <v>0</v>
      </c>
      <c r="AB153" s="83">
        <v>0</v>
      </c>
      <c r="AC153" s="83">
        <v>0</v>
      </c>
      <c r="AD153" s="83">
        <v>0</v>
      </c>
      <c r="AE153" s="83">
        <v>0</v>
      </c>
      <c r="AF153" s="83">
        <v>0</v>
      </c>
      <c r="AG153" s="83">
        <v>0</v>
      </c>
      <c r="AH153" s="83">
        <v>0</v>
      </c>
      <c r="AI153" s="83">
        <v>0</v>
      </c>
      <c r="AJ153" s="83">
        <v>0</v>
      </c>
      <c r="AK153" s="83">
        <v>0</v>
      </c>
      <c r="AL153" s="83">
        <v>0</v>
      </c>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row>
    <row r="154" spans="1:131" s="21" customFormat="1">
      <c r="B154" s="21" t="s">
        <v>65</v>
      </c>
      <c r="C154" s="83">
        <v>0</v>
      </c>
      <c r="D154" s="83">
        <v>0</v>
      </c>
      <c r="E154" s="83">
        <v>0</v>
      </c>
      <c r="F154" s="83">
        <v>0</v>
      </c>
      <c r="G154" s="83">
        <v>0</v>
      </c>
      <c r="H154" s="83">
        <v>0</v>
      </c>
      <c r="I154" s="83">
        <v>0</v>
      </c>
      <c r="J154" s="83">
        <v>0</v>
      </c>
      <c r="K154" s="83">
        <v>0</v>
      </c>
      <c r="L154" s="84">
        <v>0</v>
      </c>
      <c r="M154" s="83">
        <v>0</v>
      </c>
      <c r="N154" s="83">
        <v>0</v>
      </c>
      <c r="O154" s="83">
        <v>0</v>
      </c>
      <c r="P154" s="83">
        <v>0</v>
      </c>
      <c r="Q154" s="83">
        <v>0</v>
      </c>
      <c r="R154" s="83">
        <v>0</v>
      </c>
      <c r="S154" s="83">
        <v>0</v>
      </c>
      <c r="T154" s="83">
        <v>0</v>
      </c>
      <c r="U154" s="83">
        <v>0</v>
      </c>
      <c r="V154" s="83">
        <v>0</v>
      </c>
      <c r="W154" s="83">
        <v>0</v>
      </c>
      <c r="X154" s="83">
        <v>0</v>
      </c>
      <c r="Y154" s="83">
        <v>0</v>
      </c>
      <c r="Z154" s="83"/>
      <c r="AA154" s="83">
        <v>0</v>
      </c>
      <c r="AB154" s="83">
        <v>0</v>
      </c>
      <c r="AC154" s="83">
        <v>0</v>
      </c>
      <c r="AD154" s="83">
        <v>0</v>
      </c>
      <c r="AE154" s="83">
        <v>0</v>
      </c>
      <c r="AF154" s="83">
        <v>0</v>
      </c>
      <c r="AG154" s="83">
        <v>0</v>
      </c>
      <c r="AH154" s="83">
        <v>0</v>
      </c>
      <c r="AI154" s="83">
        <v>0</v>
      </c>
      <c r="AJ154" s="83">
        <v>0</v>
      </c>
      <c r="AK154" s="83">
        <v>0</v>
      </c>
      <c r="AL154" s="83">
        <v>0</v>
      </c>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row>
    <row r="155" spans="1:131" s="21" customFormat="1">
      <c r="B155" s="21" t="s">
        <v>66</v>
      </c>
      <c r="C155" s="83">
        <v>0</v>
      </c>
      <c r="D155" s="83">
        <v>0</v>
      </c>
      <c r="E155" s="83">
        <v>0</v>
      </c>
      <c r="F155" s="83">
        <v>0</v>
      </c>
      <c r="G155" s="83">
        <v>0</v>
      </c>
      <c r="H155" s="83">
        <v>0</v>
      </c>
      <c r="I155" s="83">
        <v>0</v>
      </c>
      <c r="J155" s="83">
        <v>0</v>
      </c>
      <c r="K155" s="83">
        <v>0</v>
      </c>
      <c r="L155" s="84">
        <v>0</v>
      </c>
      <c r="M155" s="83">
        <v>0</v>
      </c>
      <c r="N155" s="83">
        <v>0</v>
      </c>
      <c r="O155" s="83">
        <v>0</v>
      </c>
      <c r="P155" s="83">
        <v>0</v>
      </c>
      <c r="Q155" s="83">
        <v>0</v>
      </c>
      <c r="R155" s="83">
        <v>0</v>
      </c>
      <c r="S155" s="83">
        <v>0</v>
      </c>
      <c r="T155" s="83">
        <v>0</v>
      </c>
      <c r="U155" s="83">
        <v>0</v>
      </c>
      <c r="V155" s="83">
        <v>0</v>
      </c>
      <c r="W155" s="83">
        <v>0</v>
      </c>
      <c r="X155" s="83">
        <v>0</v>
      </c>
      <c r="Y155" s="83">
        <v>0</v>
      </c>
      <c r="Z155" s="83"/>
      <c r="AA155" s="83">
        <v>0</v>
      </c>
      <c r="AB155" s="83">
        <v>0</v>
      </c>
      <c r="AC155" s="83">
        <v>0</v>
      </c>
      <c r="AD155" s="83">
        <v>0</v>
      </c>
      <c r="AE155" s="83">
        <v>0</v>
      </c>
      <c r="AF155" s="83">
        <v>0</v>
      </c>
      <c r="AG155" s="83">
        <v>0</v>
      </c>
      <c r="AH155" s="83">
        <v>0</v>
      </c>
      <c r="AI155" s="83">
        <v>0</v>
      </c>
      <c r="AJ155" s="83">
        <v>0</v>
      </c>
      <c r="AK155" s="83">
        <v>0</v>
      </c>
      <c r="AL155" s="83">
        <v>0</v>
      </c>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row>
    <row r="156" spans="1:131" s="21" customFormat="1">
      <c r="B156" s="21" t="s">
        <v>67</v>
      </c>
      <c r="C156" s="83">
        <v>0</v>
      </c>
      <c r="D156" s="83">
        <v>0</v>
      </c>
      <c r="E156" s="83">
        <v>0</v>
      </c>
      <c r="F156" s="83">
        <v>0</v>
      </c>
      <c r="G156" s="83">
        <v>0</v>
      </c>
      <c r="H156" s="83">
        <v>0</v>
      </c>
      <c r="I156" s="83">
        <v>0</v>
      </c>
      <c r="J156" s="83">
        <v>0</v>
      </c>
      <c r="K156" s="83">
        <v>0</v>
      </c>
      <c r="L156" s="84">
        <v>0</v>
      </c>
      <c r="M156" s="83">
        <v>0</v>
      </c>
      <c r="N156" s="83">
        <v>0</v>
      </c>
      <c r="O156" s="83">
        <v>0</v>
      </c>
      <c r="P156" s="83">
        <v>0</v>
      </c>
      <c r="Q156" s="83">
        <v>0</v>
      </c>
      <c r="R156" s="83">
        <v>0</v>
      </c>
      <c r="S156" s="83">
        <v>0</v>
      </c>
      <c r="T156" s="83">
        <v>0</v>
      </c>
      <c r="U156" s="83">
        <v>0</v>
      </c>
      <c r="V156" s="83">
        <v>0</v>
      </c>
      <c r="W156" s="83">
        <v>0</v>
      </c>
      <c r="X156" s="83">
        <v>0</v>
      </c>
      <c r="Y156" s="83">
        <v>0</v>
      </c>
      <c r="Z156" s="83"/>
      <c r="AA156" s="83">
        <v>0</v>
      </c>
      <c r="AB156" s="83">
        <v>0</v>
      </c>
      <c r="AC156" s="83">
        <v>0</v>
      </c>
      <c r="AD156" s="83">
        <v>0</v>
      </c>
      <c r="AE156" s="83">
        <v>0</v>
      </c>
      <c r="AF156" s="83">
        <v>0</v>
      </c>
      <c r="AG156" s="83">
        <v>0</v>
      </c>
      <c r="AH156" s="83">
        <v>0</v>
      </c>
      <c r="AI156" s="83">
        <v>0</v>
      </c>
      <c r="AJ156" s="83">
        <v>0</v>
      </c>
      <c r="AK156" s="83">
        <v>0</v>
      </c>
      <c r="AL156" s="83">
        <v>0</v>
      </c>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row>
    <row r="157" spans="1:131" s="21" customFormat="1">
      <c r="B157" s="21" t="s">
        <v>68</v>
      </c>
      <c r="C157" s="83">
        <v>0</v>
      </c>
      <c r="D157" s="83">
        <v>0</v>
      </c>
      <c r="E157" s="83">
        <v>0</v>
      </c>
      <c r="F157" s="83">
        <v>0</v>
      </c>
      <c r="G157" s="83">
        <v>0</v>
      </c>
      <c r="H157" s="83">
        <v>0</v>
      </c>
      <c r="I157" s="83">
        <v>0</v>
      </c>
      <c r="J157" s="83">
        <v>0</v>
      </c>
      <c r="K157" s="83">
        <v>0</v>
      </c>
      <c r="L157" s="84">
        <v>0</v>
      </c>
      <c r="M157" s="83">
        <v>0</v>
      </c>
      <c r="N157" s="83">
        <v>0</v>
      </c>
      <c r="O157" s="83">
        <v>0</v>
      </c>
      <c r="P157" s="83">
        <v>0</v>
      </c>
      <c r="Q157" s="83">
        <v>0</v>
      </c>
      <c r="R157" s="83">
        <v>0</v>
      </c>
      <c r="S157" s="83">
        <v>0</v>
      </c>
      <c r="T157" s="83">
        <v>0</v>
      </c>
      <c r="U157" s="83">
        <v>0</v>
      </c>
      <c r="V157" s="83">
        <v>0</v>
      </c>
      <c r="W157" s="83">
        <v>0</v>
      </c>
      <c r="X157" s="83">
        <v>0</v>
      </c>
      <c r="Y157" s="83">
        <v>0</v>
      </c>
      <c r="Z157" s="83"/>
      <c r="AA157" s="83">
        <v>0</v>
      </c>
      <c r="AB157" s="83">
        <v>0</v>
      </c>
      <c r="AC157" s="83">
        <v>0</v>
      </c>
      <c r="AD157" s="83">
        <v>0</v>
      </c>
      <c r="AE157" s="83">
        <v>0</v>
      </c>
      <c r="AF157" s="83">
        <v>0</v>
      </c>
      <c r="AG157" s="83">
        <v>0</v>
      </c>
      <c r="AH157" s="83">
        <v>0</v>
      </c>
      <c r="AI157" s="83">
        <v>0</v>
      </c>
      <c r="AJ157" s="83">
        <v>0</v>
      </c>
      <c r="AK157" s="83">
        <v>0</v>
      </c>
      <c r="AL157" s="83">
        <v>0</v>
      </c>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row>
    <row r="158" spans="1:131" s="21" customFormat="1">
      <c r="B158" s="21" t="s">
        <v>69</v>
      </c>
      <c r="C158" s="83">
        <v>0</v>
      </c>
      <c r="D158" s="83">
        <v>0</v>
      </c>
      <c r="E158" s="83">
        <v>0</v>
      </c>
      <c r="F158" s="83">
        <v>0</v>
      </c>
      <c r="G158" s="83">
        <v>0</v>
      </c>
      <c r="H158" s="83">
        <v>0</v>
      </c>
      <c r="I158" s="83">
        <v>0</v>
      </c>
      <c r="J158" s="83">
        <v>0</v>
      </c>
      <c r="K158" s="83">
        <v>0</v>
      </c>
      <c r="L158" s="84">
        <v>0</v>
      </c>
      <c r="M158" s="83">
        <v>0</v>
      </c>
      <c r="N158" s="83">
        <v>0</v>
      </c>
      <c r="O158" s="83">
        <v>0</v>
      </c>
      <c r="P158" s="83">
        <v>0</v>
      </c>
      <c r="Q158" s="83">
        <v>0</v>
      </c>
      <c r="R158" s="83">
        <v>0</v>
      </c>
      <c r="S158" s="83">
        <v>0</v>
      </c>
      <c r="T158" s="83">
        <v>0</v>
      </c>
      <c r="U158" s="83">
        <v>0</v>
      </c>
      <c r="V158" s="83">
        <v>0</v>
      </c>
      <c r="W158" s="83">
        <v>0</v>
      </c>
      <c r="X158" s="83">
        <v>0</v>
      </c>
      <c r="Y158" s="83">
        <v>0</v>
      </c>
      <c r="Z158" s="83"/>
      <c r="AA158" s="83">
        <v>0</v>
      </c>
      <c r="AB158" s="83">
        <v>0</v>
      </c>
      <c r="AC158" s="83">
        <v>0</v>
      </c>
      <c r="AD158" s="83">
        <v>0</v>
      </c>
      <c r="AE158" s="83">
        <v>0</v>
      </c>
      <c r="AF158" s="83">
        <v>0</v>
      </c>
      <c r="AG158" s="83">
        <v>0</v>
      </c>
      <c r="AH158" s="83">
        <v>0</v>
      </c>
      <c r="AI158" s="83">
        <v>0</v>
      </c>
      <c r="AJ158" s="83">
        <v>0</v>
      </c>
      <c r="AK158" s="83">
        <v>0</v>
      </c>
      <c r="AL158" s="83">
        <v>0</v>
      </c>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row>
    <row r="159" spans="1:131">
      <c r="A159" s="21"/>
      <c r="B159" s="21" t="s">
        <v>70</v>
      </c>
      <c r="C159" s="83">
        <v>0</v>
      </c>
      <c r="D159" s="83">
        <v>0</v>
      </c>
      <c r="E159" s="83">
        <v>0</v>
      </c>
      <c r="F159" s="83">
        <v>0</v>
      </c>
      <c r="G159" s="83">
        <v>0</v>
      </c>
      <c r="H159" s="83">
        <v>0</v>
      </c>
      <c r="I159" s="83">
        <v>0</v>
      </c>
      <c r="J159" s="83">
        <v>0</v>
      </c>
      <c r="K159" s="83">
        <v>0</v>
      </c>
      <c r="L159" s="84">
        <v>0</v>
      </c>
      <c r="M159" s="83">
        <v>0</v>
      </c>
      <c r="N159" s="83">
        <v>0</v>
      </c>
      <c r="O159" s="83">
        <v>0</v>
      </c>
      <c r="P159" s="83">
        <v>0</v>
      </c>
      <c r="Q159" s="83">
        <v>0</v>
      </c>
      <c r="R159" s="83">
        <v>0</v>
      </c>
      <c r="S159" s="83">
        <v>0</v>
      </c>
      <c r="T159" s="83">
        <v>0</v>
      </c>
      <c r="U159" s="83">
        <v>0</v>
      </c>
      <c r="V159" s="83">
        <v>0</v>
      </c>
      <c r="W159" s="83">
        <v>0</v>
      </c>
      <c r="X159" s="83">
        <v>0</v>
      </c>
      <c r="Y159" s="83">
        <v>0</v>
      </c>
      <c r="Z159" s="83"/>
      <c r="AA159" s="83">
        <v>0</v>
      </c>
      <c r="AB159" s="83">
        <v>0</v>
      </c>
      <c r="AC159" s="83">
        <v>0</v>
      </c>
      <c r="AD159" s="83">
        <v>0</v>
      </c>
      <c r="AE159" s="83">
        <v>0</v>
      </c>
      <c r="AF159" s="83">
        <v>0</v>
      </c>
      <c r="AG159" s="83">
        <v>0</v>
      </c>
      <c r="AH159" s="83">
        <v>0</v>
      </c>
      <c r="AI159" s="83">
        <v>0</v>
      </c>
      <c r="AJ159" s="83">
        <v>0</v>
      </c>
      <c r="AK159" s="83">
        <v>0</v>
      </c>
      <c r="AL159" s="83">
        <v>0</v>
      </c>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21"/>
      <c r="CY159" s="21"/>
      <c r="CZ159" s="21"/>
      <c r="DA159" s="21"/>
      <c r="DB159" s="21"/>
      <c r="DC159" s="21"/>
      <c r="DD159" s="21"/>
      <c r="DE159" s="21"/>
      <c r="DF159" s="21"/>
      <c r="DG159" s="21"/>
      <c r="DH159" s="21"/>
      <c r="DI159" s="21"/>
      <c r="DJ159" s="21"/>
      <c r="DK159" s="21"/>
      <c r="DL159" s="21"/>
      <c r="DM159" s="21"/>
      <c r="DN159" s="21"/>
      <c r="DO159" s="21"/>
      <c r="DP159" s="21"/>
      <c r="DQ159" s="21"/>
      <c r="DR159" s="21"/>
      <c r="DS159" s="21"/>
      <c r="DT159" s="21"/>
      <c r="DU159" s="21"/>
      <c r="DV159" s="21"/>
      <c r="DW159" s="21"/>
      <c r="DX159" s="21"/>
      <c r="DY159" s="21"/>
      <c r="DZ159" s="21"/>
      <c r="EA159" s="21"/>
    </row>
    <row r="160" spans="1:131">
      <c r="A160" s="21"/>
      <c r="B160" s="21" t="s">
        <v>71</v>
      </c>
      <c r="C160" s="83">
        <v>0</v>
      </c>
      <c r="D160" s="83">
        <v>0</v>
      </c>
      <c r="E160" s="83">
        <v>0</v>
      </c>
      <c r="F160" s="83">
        <v>0</v>
      </c>
      <c r="G160" s="83">
        <v>0</v>
      </c>
      <c r="H160" s="83">
        <v>0</v>
      </c>
      <c r="I160" s="83">
        <v>0</v>
      </c>
      <c r="J160" s="83">
        <v>0</v>
      </c>
      <c r="K160" s="83">
        <v>0</v>
      </c>
      <c r="L160" s="84">
        <v>0</v>
      </c>
      <c r="M160" s="83">
        <v>0</v>
      </c>
      <c r="N160" s="83">
        <v>0</v>
      </c>
      <c r="O160" s="83">
        <v>0</v>
      </c>
      <c r="P160" s="83">
        <v>0</v>
      </c>
      <c r="Q160" s="83">
        <v>0</v>
      </c>
      <c r="R160" s="83">
        <v>0</v>
      </c>
      <c r="S160" s="83">
        <v>0</v>
      </c>
      <c r="T160" s="83">
        <v>0</v>
      </c>
      <c r="U160" s="83">
        <v>0</v>
      </c>
      <c r="V160" s="83">
        <v>0</v>
      </c>
      <c r="W160" s="83">
        <v>0</v>
      </c>
      <c r="X160" s="83">
        <v>0</v>
      </c>
      <c r="Y160" s="83">
        <v>0</v>
      </c>
      <c r="Z160" s="83"/>
      <c r="AA160" s="83">
        <v>0</v>
      </c>
      <c r="AB160" s="83">
        <v>0</v>
      </c>
      <c r="AC160" s="83">
        <v>0</v>
      </c>
      <c r="AD160" s="83">
        <v>0</v>
      </c>
      <c r="AE160" s="83">
        <v>0</v>
      </c>
      <c r="AF160" s="83">
        <v>0</v>
      </c>
      <c r="AG160" s="83">
        <v>0</v>
      </c>
      <c r="AH160" s="83">
        <v>0</v>
      </c>
      <c r="AI160" s="83">
        <v>0</v>
      </c>
      <c r="AJ160" s="83">
        <v>0</v>
      </c>
      <c r="AK160" s="83">
        <v>0</v>
      </c>
      <c r="AL160" s="83">
        <v>0</v>
      </c>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21"/>
      <c r="CY160" s="21"/>
      <c r="CZ160" s="21"/>
      <c r="DA160" s="21"/>
      <c r="DB160" s="21"/>
      <c r="DC160" s="21"/>
      <c r="DD160" s="21"/>
      <c r="DE160" s="21"/>
      <c r="DF160" s="21"/>
      <c r="DG160" s="21"/>
      <c r="DH160" s="21"/>
      <c r="DI160" s="21"/>
      <c r="DJ160" s="21"/>
      <c r="DK160" s="21"/>
      <c r="DL160" s="21"/>
      <c r="DM160" s="21"/>
      <c r="DN160" s="21"/>
      <c r="DO160" s="21"/>
      <c r="DP160" s="21"/>
      <c r="DQ160" s="21"/>
      <c r="DR160" s="21"/>
      <c r="DS160" s="21"/>
      <c r="DT160" s="21"/>
      <c r="DU160" s="21"/>
      <c r="DV160" s="21"/>
      <c r="DW160" s="21"/>
      <c r="DX160" s="21"/>
      <c r="DY160" s="21"/>
      <c r="DZ160" s="21"/>
      <c r="EA160" s="21"/>
    </row>
    <row r="161" spans="1:131">
      <c r="A161" s="21"/>
      <c r="B161" s="2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21"/>
      <c r="CY161" s="21"/>
      <c r="CZ161" s="21"/>
      <c r="DA161" s="21"/>
      <c r="DB161" s="21"/>
      <c r="DC161" s="21"/>
      <c r="DD161" s="21"/>
      <c r="DE161" s="21"/>
      <c r="DF161" s="21"/>
      <c r="DG161" s="21"/>
      <c r="DH161" s="21"/>
      <c r="DI161" s="21"/>
      <c r="DJ161" s="21"/>
      <c r="DK161" s="21"/>
      <c r="DL161" s="21"/>
      <c r="DM161" s="21"/>
      <c r="DN161" s="21"/>
      <c r="DO161" s="21"/>
      <c r="DP161" s="21"/>
      <c r="DQ161" s="21"/>
      <c r="DR161" s="21"/>
      <c r="DS161" s="21"/>
      <c r="DT161" s="21"/>
      <c r="DU161" s="21"/>
      <c r="DV161" s="21"/>
      <c r="DW161" s="21"/>
      <c r="DX161" s="21"/>
      <c r="DY161" s="21"/>
      <c r="DZ161" s="21"/>
      <c r="EA161" s="21"/>
    </row>
    <row r="162" spans="1:131">
      <c r="A162" s="21"/>
      <c r="B162" s="2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21"/>
      <c r="CY162" s="21"/>
      <c r="CZ162" s="21"/>
      <c r="DA162" s="21"/>
      <c r="DB162" s="21"/>
      <c r="DC162" s="21"/>
      <c r="DD162" s="21"/>
      <c r="DE162" s="21"/>
      <c r="DF162" s="21"/>
      <c r="DG162" s="21"/>
      <c r="DH162" s="21"/>
      <c r="DI162" s="21"/>
      <c r="DJ162" s="21"/>
      <c r="DK162" s="21"/>
      <c r="DL162" s="21"/>
      <c r="DM162" s="21"/>
      <c r="DN162" s="21"/>
      <c r="DO162" s="21"/>
      <c r="DP162" s="21"/>
      <c r="DQ162" s="21"/>
      <c r="DR162" s="21"/>
      <c r="DS162" s="21"/>
      <c r="DT162" s="21"/>
      <c r="DU162" s="21"/>
      <c r="DV162" s="21"/>
      <c r="DW162" s="21"/>
      <c r="DX162" s="21"/>
      <c r="DY162" s="21"/>
      <c r="DZ162" s="21"/>
      <c r="EA162" s="21"/>
    </row>
    <row r="163" spans="1:131" ht="13.5" thickBot="1">
      <c r="A163" s="52" t="s">
        <v>254</v>
      </c>
      <c r="B163" s="54"/>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21"/>
      <c r="CY163" s="21"/>
      <c r="CZ163" s="21"/>
      <c r="DA163" s="21"/>
      <c r="DB163" s="21"/>
      <c r="DC163" s="21"/>
      <c r="DD163" s="21"/>
      <c r="DE163" s="21"/>
      <c r="DF163" s="21"/>
      <c r="DG163" s="21"/>
      <c r="DH163" s="21"/>
      <c r="DI163" s="21"/>
      <c r="DJ163" s="21"/>
      <c r="DK163" s="21"/>
      <c r="DL163" s="21"/>
      <c r="DM163" s="21"/>
      <c r="DN163" s="21"/>
      <c r="DO163" s="21"/>
      <c r="DP163" s="21"/>
      <c r="DQ163" s="21"/>
      <c r="DR163" s="21"/>
      <c r="DS163" s="21"/>
      <c r="DT163" s="21"/>
      <c r="DU163" s="21"/>
      <c r="DV163" s="21"/>
      <c r="DW163" s="21"/>
      <c r="DX163" s="21"/>
      <c r="DY163" s="21"/>
      <c r="DZ163" s="21"/>
      <c r="EA163" s="21"/>
    </row>
    <row r="164" spans="1:131" ht="13.5" thickBot="1">
      <c r="A164" s="85"/>
      <c r="B164" s="86"/>
      <c r="C164" s="87"/>
      <c r="D164" s="87"/>
      <c r="E164" s="87"/>
      <c r="F164" s="87"/>
      <c r="G164" s="87"/>
      <c r="H164" s="87"/>
      <c r="I164" s="87"/>
      <c r="J164" s="87"/>
      <c r="K164" s="87"/>
      <c r="L164" s="87"/>
      <c r="M164" s="87"/>
      <c r="N164" s="87"/>
      <c r="O164" s="88" t="s">
        <v>363</v>
      </c>
      <c r="P164" s="89"/>
      <c r="Q164" s="89"/>
      <c r="R164" s="89"/>
      <c r="S164" s="89"/>
      <c r="T164" s="89"/>
      <c r="U164" s="89"/>
      <c r="V164" s="89"/>
      <c r="W164" s="89"/>
      <c r="X164" s="89"/>
      <c r="Y164" s="89"/>
      <c r="Z164" s="78"/>
      <c r="AA164" s="87"/>
      <c r="AB164" s="88" t="s">
        <v>364</v>
      </c>
      <c r="AC164" s="89"/>
      <c r="AD164" s="89"/>
      <c r="AE164" s="89"/>
      <c r="AF164" s="89"/>
      <c r="AG164" s="89"/>
      <c r="AH164" s="89"/>
      <c r="AI164" s="89"/>
      <c r="AJ164" s="89"/>
      <c r="AK164" s="89"/>
      <c r="AL164" s="89"/>
      <c r="AM164" s="78"/>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21"/>
      <c r="CY164" s="21"/>
      <c r="CZ164" s="21"/>
      <c r="DA164" s="21"/>
      <c r="DB164" s="21"/>
      <c r="DC164" s="21"/>
      <c r="DD164" s="21"/>
      <c r="DE164" s="21"/>
      <c r="DF164" s="21"/>
      <c r="DG164" s="21"/>
      <c r="DH164" s="21"/>
      <c r="DI164" s="21"/>
      <c r="DJ164" s="21"/>
      <c r="DK164" s="21"/>
      <c r="DL164" s="21"/>
      <c r="DM164" s="21"/>
      <c r="DN164" s="21"/>
      <c r="DO164" s="21"/>
      <c r="DP164" s="21"/>
      <c r="DQ164" s="21"/>
      <c r="DR164" s="21"/>
      <c r="DS164" s="21"/>
      <c r="DT164" s="21"/>
      <c r="DU164" s="21"/>
      <c r="DV164" s="21"/>
      <c r="DW164" s="21"/>
      <c r="DX164" s="21"/>
      <c r="DY164" s="21"/>
      <c r="DZ164" s="21"/>
      <c r="EA164" s="21"/>
    </row>
    <row r="165" spans="1:131" ht="102">
      <c r="A165" s="70" t="s">
        <v>147</v>
      </c>
      <c r="B165" s="71" t="s">
        <v>148</v>
      </c>
      <c r="C165" s="72" t="s">
        <v>49</v>
      </c>
      <c r="D165" s="72" t="s">
        <v>231</v>
      </c>
      <c r="E165" s="72" t="s">
        <v>232</v>
      </c>
      <c r="F165" s="72" t="s">
        <v>233</v>
      </c>
      <c r="G165" s="72" t="s">
        <v>234</v>
      </c>
      <c r="H165" s="72" t="s">
        <v>235</v>
      </c>
      <c r="I165" s="72" t="s">
        <v>236</v>
      </c>
      <c r="J165" s="72" t="s">
        <v>237</v>
      </c>
      <c r="K165" s="72" t="s">
        <v>48</v>
      </c>
      <c r="L165" s="72" t="s">
        <v>210</v>
      </c>
      <c r="M165" s="72" t="s">
        <v>238</v>
      </c>
      <c r="N165" s="72" t="s">
        <v>365</v>
      </c>
      <c r="O165" s="72" t="s">
        <v>239</v>
      </c>
      <c r="P165" s="72" t="s">
        <v>240</v>
      </c>
      <c r="Q165" s="72" t="s">
        <v>241</v>
      </c>
      <c r="R165" s="72" t="s">
        <v>242</v>
      </c>
      <c r="S165" s="72" t="s">
        <v>243</v>
      </c>
      <c r="T165" s="72" t="s">
        <v>244</v>
      </c>
      <c r="U165" s="72" t="s">
        <v>245</v>
      </c>
      <c r="V165" s="72" t="s">
        <v>246</v>
      </c>
      <c r="W165" s="72" t="s">
        <v>247</v>
      </c>
      <c r="X165" s="72" t="s">
        <v>248</v>
      </c>
      <c r="Y165" s="72" t="s">
        <v>249</v>
      </c>
      <c r="Z165" s="72" t="s">
        <v>250</v>
      </c>
      <c r="AA165" s="72"/>
      <c r="AB165" s="72" t="s">
        <v>239</v>
      </c>
      <c r="AC165" s="72" t="s">
        <v>240</v>
      </c>
      <c r="AD165" s="72" t="s">
        <v>241</v>
      </c>
      <c r="AE165" s="72" t="s">
        <v>242</v>
      </c>
      <c r="AF165" s="72" t="s">
        <v>243</v>
      </c>
      <c r="AG165" s="72" t="s">
        <v>244</v>
      </c>
      <c r="AH165" s="72" t="s">
        <v>245</v>
      </c>
      <c r="AI165" s="72" t="s">
        <v>246</v>
      </c>
      <c r="AJ165" s="72" t="s">
        <v>247</v>
      </c>
      <c r="AK165" s="72" t="s">
        <v>248</v>
      </c>
      <c r="AL165" s="72" t="s">
        <v>249</v>
      </c>
      <c r="AM165" s="72" t="s">
        <v>250</v>
      </c>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21"/>
      <c r="CY165" s="21"/>
      <c r="CZ165" s="21"/>
      <c r="DA165" s="21"/>
      <c r="DB165" s="21"/>
      <c r="DC165" s="21"/>
      <c r="DD165" s="21"/>
      <c r="DE165" s="21"/>
      <c r="DF165" s="21"/>
      <c r="DG165" s="21"/>
      <c r="DH165" s="21"/>
      <c r="DI165" s="21"/>
      <c r="DJ165" s="21"/>
      <c r="DK165" s="21"/>
      <c r="DL165" s="21"/>
      <c r="DM165" s="21"/>
      <c r="DN165" s="21"/>
      <c r="DO165" s="21"/>
      <c r="DP165" s="21"/>
      <c r="DQ165" s="21"/>
      <c r="DR165" s="21"/>
      <c r="DS165" s="21"/>
      <c r="DT165" s="21"/>
      <c r="DU165" s="21"/>
      <c r="DV165" s="21"/>
      <c r="DW165" s="21"/>
      <c r="DX165" s="21"/>
      <c r="DY165" s="21"/>
      <c r="DZ165" s="21"/>
      <c r="EA165" s="21"/>
    </row>
    <row r="166" spans="1:131">
      <c r="A166" s="21" t="s">
        <v>497</v>
      </c>
      <c r="B166" s="21"/>
      <c r="C166" s="46">
        <v>10.300896794440856</v>
      </c>
      <c r="D166" s="46">
        <v>4</v>
      </c>
      <c r="E166" s="46">
        <v>0.8</v>
      </c>
      <c r="F166" s="46">
        <v>4.8</v>
      </c>
      <c r="G166" s="46">
        <v>5.0795327754435773</v>
      </c>
      <c r="H166" s="46">
        <v>6.203743811574304</v>
      </c>
      <c r="I166" s="46">
        <v>4081.9746900767209</v>
      </c>
      <c r="J166" s="46">
        <v>2.404706931148306</v>
      </c>
      <c r="K166" s="46">
        <v>29.437486013228654</v>
      </c>
      <c r="L166" s="74">
        <v>1.2213217407643469</v>
      </c>
      <c r="M166" s="46">
        <v>9.7860999880404545E-2</v>
      </c>
      <c r="N166" s="46">
        <v>5.1130553117195222E-4</v>
      </c>
      <c r="O166" s="46">
        <v>0.17124984548895225</v>
      </c>
      <c r="P166" s="46">
        <v>0.12556655756340404</v>
      </c>
      <c r="Q166" s="46">
        <v>0.22772965872024253</v>
      </c>
      <c r="R166" s="46">
        <v>0.22081495390812628</v>
      </c>
      <c r="S166" s="46">
        <v>0.51015613938375659</v>
      </c>
      <c r="T166" s="46">
        <v>0.88247938099639989</v>
      </c>
      <c r="U166" s="46">
        <v>1.6115342494870093</v>
      </c>
      <c r="V166" s="46">
        <v>1.7598199891453807</v>
      </c>
      <c r="W166" s="46">
        <v>0.82769515197708554</v>
      </c>
      <c r="X166" s="46">
        <v>0.37899661969127879</v>
      </c>
      <c r="Y166" s="46">
        <v>0.16995521027890698</v>
      </c>
      <c r="Z166" s="46">
        <v>0.14275509868853525</v>
      </c>
      <c r="AA166" s="46"/>
      <c r="AB166" s="46">
        <v>0.16949830843912139</v>
      </c>
      <c r="AC166" s="46">
        <v>0.12570070160604199</v>
      </c>
      <c r="AD166" s="46">
        <v>0.17373258854198378</v>
      </c>
      <c r="AE166" s="46">
        <v>0.17378273295754776</v>
      </c>
      <c r="AF166" s="46">
        <v>0.3052187207528248</v>
      </c>
      <c r="AG166" s="46">
        <v>0.33381312316812833</v>
      </c>
      <c r="AH166" s="46">
        <v>0.58622780149669007</v>
      </c>
      <c r="AI166" s="46">
        <v>0.46174677236710748</v>
      </c>
      <c r="AJ166" s="46">
        <v>0.39614455767548934</v>
      </c>
      <c r="AK166" s="46">
        <v>0.22328436496431003</v>
      </c>
      <c r="AL166" s="46">
        <v>0.16954776891719908</v>
      </c>
      <c r="AM166" s="41">
        <v>0.15344649822533685</v>
      </c>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21"/>
      <c r="CY166" s="21"/>
      <c r="CZ166" s="21"/>
      <c r="DA166" s="21"/>
      <c r="DB166" s="21"/>
      <c r="DC166" s="21"/>
      <c r="DD166" s="21"/>
      <c r="DE166" s="21"/>
      <c r="DF166" s="21"/>
      <c r="DG166" s="21"/>
      <c r="DH166" s="21"/>
      <c r="DI166" s="21"/>
      <c r="DJ166" s="21"/>
      <c r="DK166" s="21"/>
      <c r="DL166" s="21"/>
      <c r="DM166" s="21"/>
      <c r="DN166" s="21"/>
      <c r="DO166" s="21"/>
      <c r="DP166" s="21"/>
      <c r="DQ166" s="21"/>
      <c r="DR166" s="21"/>
      <c r="DS166" s="21"/>
      <c r="DT166" s="21"/>
      <c r="DU166" s="21"/>
      <c r="DV166" s="21"/>
      <c r="DW166" s="21"/>
      <c r="DX166" s="21"/>
      <c r="DY166" s="21"/>
      <c r="DZ166" s="21"/>
      <c r="EA166" s="21"/>
    </row>
    <row r="167" spans="1:131">
      <c r="A167" s="21" t="s">
        <v>498</v>
      </c>
      <c r="B167" s="21"/>
      <c r="C167" s="46">
        <v>10.300896794440856</v>
      </c>
      <c r="D167" s="46">
        <v>4</v>
      </c>
      <c r="E167" s="46">
        <v>0.8</v>
      </c>
      <c r="F167" s="46">
        <v>4.8</v>
      </c>
      <c r="G167" s="46">
        <v>5.0795327754435773</v>
      </c>
      <c r="H167" s="46">
        <v>6.203743811574304</v>
      </c>
      <c r="I167" s="46">
        <v>4081.9746900767209</v>
      </c>
      <c r="J167" s="46">
        <v>2.404706931148306</v>
      </c>
      <c r="K167" s="46">
        <v>29.437486013228654</v>
      </c>
      <c r="L167" s="74">
        <v>1.2213217407643469</v>
      </c>
      <c r="M167" s="46">
        <v>9.7860999880404545E-2</v>
      </c>
      <c r="N167" s="46">
        <v>5.1130553117195222E-4</v>
      </c>
      <c r="O167" s="46">
        <v>0.17124984548895225</v>
      </c>
      <c r="P167" s="46">
        <v>0.12556655756340404</v>
      </c>
      <c r="Q167" s="46">
        <v>0.22772965872024253</v>
      </c>
      <c r="R167" s="46">
        <v>0.22081495390812628</v>
      </c>
      <c r="S167" s="46">
        <v>0.51015613938375659</v>
      </c>
      <c r="T167" s="46">
        <v>0.88247938099639989</v>
      </c>
      <c r="U167" s="46">
        <v>1.6115342494870093</v>
      </c>
      <c r="V167" s="46">
        <v>1.7598199891453807</v>
      </c>
      <c r="W167" s="46">
        <v>0.82769515197708554</v>
      </c>
      <c r="X167" s="46">
        <v>0.37899661969127879</v>
      </c>
      <c r="Y167" s="46">
        <v>0.16995521027890698</v>
      </c>
      <c r="Z167" s="46">
        <v>0.14275509868853525</v>
      </c>
      <c r="AA167" s="46"/>
      <c r="AB167" s="46">
        <v>0.16949830843912139</v>
      </c>
      <c r="AC167" s="46">
        <v>0.12570070160604199</v>
      </c>
      <c r="AD167" s="46">
        <v>0.17373258854198378</v>
      </c>
      <c r="AE167" s="46">
        <v>0.17378273295754776</v>
      </c>
      <c r="AF167" s="46">
        <v>0.3052187207528248</v>
      </c>
      <c r="AG167" s="46">
        <v>0.33381312316812833</v>
      </c>
      <c r="AH167" s="46">
        <v>0.58622780149669007</v>
      </c>
      <c r="AI167" s="46">
        <v>0.46174677236710748</v>
      </c>
      <c r="AJ167" s="46">
        <v>0.39614455767548934</v>
      </c>
      <c r="AK167" s="46">
        <v>0.22328436496431003</v>
      </c>
      <c r="AL167" s="46">
        <v>0.16954776891719908</v>
      </c>
      <c r="AM167" s="41">
        <v>0.15344649822533685</v>
      </c>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21"/>
      <c r="CY167" s="21"/>
      <c r="CZ167" s="21"/>
      <c r="DA167" s="21"/>
      <c r="DB167" s="21"/>
      <c r="DC167" s="21"/>
      <c r="DD167" s="21"/>
      <c r="DE167" s="21"/>
      <c r="DF167" s="21"/>
      <c r="DG167" s="21"/>
      <c r="DH167" s="21"/>
      <c r="DI167" s="21"/>
      <c r="DJ167" s="21"/>
      <c r="DK167" s="21"/>
      <c r="DL167" s="21"/>
      <c r="DM167" s="21"/>
      <c r="DN167" s="21"/>
      <c r="DO167" s="21"/>
      <c r="DP167" s="21"/>
      <c r="DQ167" s="21"/>
      <c r="DR167" s="21"/>
      <c r="DS167" s="21"/>
      <c r="DT167" s="21"/>
      <c r="DU167" s="21"/>
      <c r="DV167" s="21"/>
      <c r="DW167" s="21"/>
      <c r="DX167" s="21"/>
      <c r="DY167" s="21"/>
      <c r="DZ167" s="21"/>
      <c r="EA167" s="21"/>
    </row>
    <row r="168" spans="1:131">
      <c r="A168" s="21" t="s">
        <v>487</v>
      </c>
      <c r="B168" s="21"/>
      <c r="C168" s="46">
        <v>9.6702547238121301</v>
      </c>
      <c r="D168" s="46">
        <v>4</v>
      </c>
      <c r="E168" s="46">
        <v>0.8</v>
      </c>
      <c r="F168" s="46">
        <v>4.8</v>
      </c>
      <c r="G168" s="46">
        <v>5.0795327754435773</v>
      </c>
      <c r="H168" s="46">
        <v>5.8239378664169141</v>
      </c>
      <c r="I168" s="46">
        <v>4348.1791535915381</v>
      </c>
      <c r="J168" s="46">
        <v>3.0080419570303798</v>
      </c>
      <c r="K168" s="46">
        <v>31.803753687947044</v>
      </c>
      <c r="L168" s="74">
        <v>1.1465499139157205</v>
      </c>
      <c r="M168" s="46">
        <v>9.1869748358335043E-2</v>
      </c>
      <c r="N168" s="46">
        <v>4.8000235579442402E-4</v>
      </c>
      <c r="O168" s="46">
        <v>0.16076557802087263</v>
      </c>
      <c r="P168" s="46">
        <v>0.11787911486363428</v>
      </c>
      <c r="Q168" s="46">
        <v>0.21378758101722034</v>
      </c>
      <c r="R168" s="46">
        <v>0.2072962086437761</v>
      </c>
      <c r="S168" s="46">
        <v>0.47892333213356103</v>
      </c>
      <c r="T168" s="46">
        <v>0.82845217975125485</v>
      </c>
      <c r="U168" s="46">
        <v>1.5128728109475928</v>
      </c>
      <c r="V168" s="46">
        <v>1.6520801928892521</v>
      </c>
      <c r="W168" s="46">
        <v>0.77702195381691297</v>
      </c>
      <c r="X168" s="46">
        <v>0.3557936677762199</v>
      </c>
      <c r="Y168" s="46">
        <v>0.15955020303892828</v>
      </c>
      <c r="Z168" s="46">
        <v>0.13401533817774833</v>
      </c>
      <c r="AA168" s="46"/>
      <c r="AB168" s="46">
        <v>0.15912127366873119</v>
      </c>
      <c r="AC168" s="46">
        <v>0.11800504633230902</v>
      </c>
      <c r="AD168" s="46">
        <v>0.16309632244203279</v>
      </c>
      <c r="AE168" s="46">
        <v>0.16314339691342661</v>
      </c>
      <c r="AF168" s="46">
        <v>0.28653260342815745</v>
      </c>
      <c r="AG168" s="46">
        <v>0.31337639776462745</v>
      </c>
      <c r="AH168" s="46">
        <v>0.55033773076075998</v>
      </c>
      <c r="AI168" s="46">
        <v>0.43347768604941178</v>
      </c>
      <c r="AJ168" s="46">
        <v>0.371891773757142</v>
      </c>
      <c r="AK168" s="46">
        <v>0.20961443728033347</v>
      </c>
      <c r="AL168" s="46">
        <v>0.15916770607469713</v>
      </c>
      <c r="AM168" s="41">
        <v>0.14405218826353064</v>
      </c>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21"/>
      <c r="CY168" s="21"/>
      <c r="CZ168" s="21"/>
      <c r="DA168" s="21"/>
      <c r="DB168" s="21"/>
      <c r="DC168" s="21"/>
      <c r="DD168" s="21"/>
      <c r="DE168" s="21"/>
      <c r="DF168" s="21"/>
      <c r="DG168" s="21"/>
      <c r="DH168" s="21"/>
      <c r="DI168" s="21"/>
      <c r="DJ168" s="21"/>
      <c r="DK168" s="21"/>
      <c r="DL168" s="21"/>
      <c r="DM168" s="21"/>
      <c r="DN168" s="21"/>
      <c r="DO168" s="21"/>
      <c r="DP168" s="21"/>
      <c r="DQ168" s="21"/>
      <c r="DR168" s="21"/>
      <c r="DS168" s="21"/>
      <c r="DT168" s="21"/>
      <c r="DU168" s="21"/>
      <c r="DV168" s="21"/>
      <c r="DW168" s="21"/>
      <c r="DX168" s="21"/>
      <c r="DY168" s="21"/>
      <c r="DZ168" s="21"/>
      <c r="EA168" s="21"/>
    </row>
    <row r="169" spans="1:131">
      <c r="A169" s="21" t="s">
        <v>500</v>
      </c>
      <c r="B169" s="21"/>
      <c r="C169" s="46">
        <v>9.6702547238121301</v>
      </c>
      <c r="D169" s="46">
        <v>4</v>
      </c>
      <c r="E169" s="46">
        <v>0.8</v>
      </c>
      <c r="F169" s="46">
        <v>4.8</v>
      </c>
      <c r="G169" s="46">
        <v>5.0795327754435773</v>
      </c>
      <c r="H169" s="46">
        <v>5.8239378664169141</v>
      </c>
      <c r="I169" s="46">
        <v>4348.1791535915381</v>
      </c>
      <c r="J169" s="46">
        <v>3.0080419570303798</v>
      </c>
      <c r="K169" s="46">
        <v>31.803753687947044</v>
      </c>
      <c r="L169" s="74">
        <v>1.1465499139157205</v>
      </c>
      <c r="M169" s="46">
        <v>9.1869748358335043E-2</v>
      </c>
      <c r="N169" s="46">
        <v>4.8000235579442402E-4</v>
      </c>
      <c r="O169" s="46">
        <v>0.16076557802087263</v>
      </c>
      <c r="P169" s="46">
        <v>0.11787911486363428</v>
      </c>
      <c r="Q169" s="46">
        <v>0.21378758101722034</v>
      </c>
      <c r="R169" s="46">
        <v>0.2072962086437761</v>
      </c>
      <c r="S169" s="46">
        <v>0.47892333213356103</v>
      </c>
      <c r="T169" s="46">
        <v>0.82845217975125485</v>
      </c>
      <c r="U169" s="46">
        <v>1.5128728109475928</v>
      </c>
      <c r="V169" s="46">
        <v>1.6520801928892521</v>
      </c>
      <c r="W169" s="46">
        <v>0.77702195381691297</v>
      </c>
      <c r="X169" s="46">
        <v>0.3557936677762199</v>
      </c>
      <c r="Y169" s="46">
        <v>0.15955020303892828</v>
      </c>
      <c r="Z169" s="46">
        <v>0.13401533817774833</v>
      </c>
      <c r="AA169" s="46"/>
      <c r="AB169" s="46">
        <v>0.15912127366873119</v>
      </c>
      <c r="AC169" s="46">
        <v>0.11800504633230902</v>
      </c>
      <c r="AD169" s="46">
        <v>0.16309632244203279</v>
      </c>
      <c r="AE169" s="46">
        <v>0.16314339691342661</v>
      </c>
      <c r="AF169" s="46">
        <v>0.28653260342815745</v>
      </c>
      <c r="AG169" s="46">
        <v>0.31337639776462745</v>
      </c>
      <c r="AH169" s="46">
        <v>0.55033773076075998</v>
      </c>
      <c r="AI169" s="46">
        <v>0.43347768604941178</v>
      </c>
      <c r="AJ169" s="46">
        <v>0.371891773757142</v>
      </c>
      <c r="AK169" s="46">
        <v>0.20961443728033347</v>
      </c>
      <c r="AL169" s="46">
        <v>0.15916770607469713</v>
      </c>
      <c r="AM169" s="41">
        <v>0.14405218826353064</v>
      </c>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21"/>
      <c r="CY169" s="21"/>
      <c r="CZ169" s="21"/>
      <c r="DA169" s="21"/>
      <c r="DB169" s="21"/>
      <c r="DC169" s="21"/>
      <c r="DD169" s="21"/>
      <c r="DE169" s="21"/>
      <c r="DF169" s="21"/>
      <c r="DG169" s="21"/>
      <c r="DH169" s="21"/>
      <c r="DI169" s="21"/>
      <c r="DJ169" s="21"/>
      <c r="DK169" s="21"/>
      <c r="DL169" s="21"/>
      <c r="DM169" s="21"/>
      <c r="DN169" s="21"/>
      <c r="DO169" s="21"/>
      <c r="DP169" s="21"/>
      <c r="DQ169" s="21"/>
      <c r="DR169" s="21"/>
      <c r="DS169" s="21"/>
      <c r="DT169" s="21"/>
      <c r="DU169" s="21"/>
      <c r="DV169" s="21"/>
      <c r="DW169" s="21"/>
      <c r="DX169" s="21"/>
      <c r="DY169" s="21"/>
      <c r="DZ169" s="21"/>
      <c r="EA169" s="21"/>
    </row>
    <row r="170" spans="1:131">
      <c r="A170" s="21" t="s">
        <v>488</v>
      </c>
      <c r="B170" s="21"/>
      <c r="C170" s="46">
        <v>9.6702547238121301</v>
      </c>
      <c r="D170" s="46">
        <v>4</v>
      </c>
      <c r="E170" s="46">
        <v>0.8</v>
      </c>
      <c r="F170" s="46">
        <v>4.8</v>
      </c>
      <c r="G170" s="46">
        <v>5.0795327754435773</v>
      </c>
      <c r="H170" s="46">
        <v>5.8239378664169141</v>
      </c>
      <c r="I170" s="46">
        <v>4348.1791535915381</v>
      </c>
      <c r="J170" s="46">
        <v>3.0080419570303798</v>
      </c>
      <c r="K170" s="46">
        <v>31.803753687947044</v>
      </c>
      <c r="L170" s="74">
        <v>1.1465499139157205</v>
      </c>
      <c r="M170" s="46">
        <v>9.1869748358335043E-2</v>
      </c>
      <c r="N170" s="46">
        <v>4.8000235579442402E-4</v>
      </c>
      <c r="O170" s="46">
        <v>0.16076557802087263</v>
      </c>
      <c r="P170" s="46">
        <v>0.11787911486363428</v>
      </c>
      <c r="Q170" s="46">
        <v>0.21378758101722034</v>
      </c>
      <c r="R170" s="46">
        <v>0.2072962086437761</v>
      </c>
      <c r="S170" s="46">
        <v>0.47892333213356103</v>
      </c>
      <c r="T170" s="46">
        <v>0.82845217975125485</v>
      </c>
      <c r="U170" s="46">
        <v>1.5128728109475928</v>
      </c>
      <c r="V170" s="46">
        <v>1.6520801928892521</v>
      </c>
      <c r="W170" s="46">
        <v>0.77702195381691297</v>
      </c>
      <c r="X170" s="46">
        <v>0.3557936677762199</v>
      </c>
      <c r="Y170" s="46">
        <v>0.15955020303892828</v>
      </c>
      <c r="Z170" s="46">
        <v>0.13401533817774833</v>
      </c>
      <c r="AA170" s="46"/>
      <c r="AB170" s="46">
        <v>0.15912127366873119</v>
      </c>
      <c r="AC170" s="46">
        <v>0.11800504633230902</v>
      </c>
      <c r="AD170" s="46">
        <v>0.16309632244203279</v>
      </c>
      <c r="AE170" s="46">
        <v>0.16314339691342661</v>
      </c>
      <c r="AF170" s="46">
        <v>0.28653260342815745</v>
      </c>
      <c r="AG170" s="46">
        <v>0.31337639776462745</v>
      </c>
      <c r="AH170" s="46">
        <v>0.55033773076075998</v>
      </c>
      <c r="AI170" s="46">
        <v>0.43347768604941178</v>
      </c>
      <c r="AJ170" s="46">
        <v>0.371891773757142</v>
      </c>
      <c r="AK170" s="46">
        <v>0.20961443728033347</v>
      </c>
      <c r="AL170" s="46">
        <v>0.15916770607469713</v>
      </c>
      <c r="AM170" s="41">
        <v>0.14405218826353064</v>
      </c>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21"/>
      <c r="CY170" s="21"/>
      <c r="CZ170" s="21"/>
      <c r="DA170" s="21"/>
      <c r="DB170" s="21"/>
      <c r="DC170" s="21"/>
      <c r="DD170" s="21"/>
      <c r="DE170" s="21"/>
      <c r="DF170" s="21"/>
      <c r="DG170" s="21"/>
      <c r="DH170" s="21"/>
      <c r="DI170" s="21"/>
      <c r="DJ170" s="21"/>
      <c r="DK170" s="21"/>
      <c r="DL170" s="21"/>
      <c r="DM170" s="21"/>
      <c r="DN170" s="21"/>
      <c r="DO170" s="21"/>
      <c r="DP170" s="21"/>
      <c r="DQ170" s="21"/>
      <c r="DR170" s="21"/>
      <c r="DS170" s="21"/>
      <c r="DT170" s="21"/>
      <c r="DU170" s="21"/>
      <c r="DV170" s="21"/>
      <c r="DW170" s="21"/>
      <c r="DX170" s="21"/>
      <c r="DY170" s="21"/>
      <c r="DZ170" s="21"/>
      <c r="EA170" s="21"/>
    </row>
    <row r="171" spans="1:131">
      <c r="A171" s="21" t="s">
        <v>489</v>
      </c>
      <c r="B171" s="21"/>
      <c r="C171" s="46">
        <v>9.6702547238121301</v>
      </c>
      <c r="D171" s="46">
        <v>4</v>
      </c>
      <c r="E171" s="46">
        <v>0.8</v>
      </c>
      <c r="F171" s="46">
        <v>4.8</v>
      </c>
      <c r="G171" s="46">
        <v>5.0795327754435773</v>
      </c>
      <c r="H171" s="46">
        <v>5.8239378664169141</v>
      </c>
      <c r="I171" s="46">
        <v>4348.1791535915381</v>
      </c>
      <c r="J171" s="46">
        <v>3.0080419570303798</v>
      </c>
      <c r="K171" s="46">
        <v>31.803753687947044</v>
      </c>
      <c r="L171" s="74">
        <v>1.1465499139157205</v>
      </c>
      <c r="M171" s="46">
        <v>9.1869748358335043E-2</v>
      </c>
      <c r="N171" s="46">
        <v>4.8000235579442402E-4</v>
      </c>
      <c r="O171" s="46">
        <v>0.16076557802087263</v>
      </c>
      <c r="P171" s="46">
        <v>0.11787911486363428</v>
      </c>
      <c r="Q171" s="46">
        <v>0.21378758101722034</v>
      </c>
      <c r="R171" s="46">
        <v>0.2072962086437761</v>
      </c>
      <c r="S171" s="46">
        <v>0.47892333213356103</v>
      </c>
      <c r="T171" s="46">
        <v>0.82845217975125485</v>
      </c>
      <c r="U171" s="46">
        <v>1.5128728109475928</v>
      </c>
      <c r="V171" s="46">
        <v>1.6520801928892521</v>
      </c>
      <c r="W171" s="46">
        <v>0.77702195381691297</v>
      </c>
      <c r="X171" s="46">
        <v>0.3557936677762199</v>
      </c>
      <c r="Y171" s="46">
        <v>0.15955020303892828</v>
      </c>
      <c r="Z171" s="46">
        <v>0.13401533817774833</v>
      </c>
      <c r="AA171" s="46"/>
      <c r="AB171" s="46">
        <v>0.15912127366873119</v>
      </c>
      <c r="AC171" s="46">
        <v>0.11800504633230902</v>
      </c>
      <c r="AD171" s="46">
        <v>0.16309632244203279</v>
      </c>
      <c r="AE171" s="46">
        <v>0.16314339691342661</v>
      </c>
      <c r="AF171" s="46">
        <v>0.28653260342815745</v>
      </c>
      <c r="AG171" s="46">
        <v>0.31337639776462745</v>
      </c>
      <c r="AH171" s="46">
        <v>0.55033773076075998</v>
      </c>
      <c r="AI171" s="46">
        <v>0.43347768604941178</v>
      </c>
      <c r="AJ171" s="46">
        <v>0.371891773757142</v>
      </c>
      <c r="AK171" s="46">
        <v>0.20961443728033347</v>
      </c>
      <c r="AL171" s="46">
        <v>0.15916770607469713</v>
      </c>
      <c r="AM171" s="41">
        <v>0.14405218826353064</v>
      </c>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21"/>
      <c r="CY171" s="21"/>
      <c r="CZ171" s="21"/>
      <c r="DA171" s="21"/>
      <c r="DB171" s="21"/>
      <c r="DC171" s="21"/>
      <c r="DD171" s="21"/>
      <c r="DE171" s="21"/>
      <c r="DF171" s="21"/>
      <c r="DG171" s="21"/>
      <c r="DH171" s="21"/>
      <c r="DI171" s="21"/>
      <c r="DJ171" s="21"/>
      <c r="DK171" s="21"/>
      <c r="DL171" s="21"/>
      <c r="DM171" s="21"/>
      <c r="DN171" s="21"/>
      <c r="DO171" s="21"/>
      <c r="DP171" s="21"/>
      <c r="DQ171" s="21"/>
      <c r="DR171" s="21"/>
      <c r="DS171" s="21"/>
      <c r="DT171" s="21"/>
      <c r="DU171" s="21"/>
      <c r="DV171" s="21"/>
      <c r="DW171" s="21"/>
      <c r="DX171" s="21"/>
      <c r="DY171" s="21"/>
      <c r="DZ171" s="21"/>
      <c r="EA171" s="21"/>
    </row>
    <row r="172" spans="1:131">
      <c r="A172" s="21" t="s">
        <v>490</v>
      </c>
      <c r="B172" s="21"/>
      <c r="C172" s="46">
        <v>9.6702547238121301</v>
      </c>
      <c r="D172" s="46">
        <v>4</v>
      </c>
      <c r="E172" s="46">
        <v>0.8</v>
      </c>
      <c r="F172" s="46">
        <v>4.8</v>
      </c>
      <c r="G172" s="46">
        <v>5.0795327754435773</v>
      </c>
      <c r="H172" s="46">
        <v>5.8239378664169141</v>
      </c>
      <c r="I172" s="46">
        <v>4348.1791535915381</v>
      </c>
      <c r="J172" s="46">
        <v>3.0080419570303798</v>
      </c>
      <c r="K172" s="46">
        <v>31.803753687947044</v>
      </c>
      <c r="L172" s="74">
        <v>1.1465499139157205</v>
      </c>
      <c r="M172" s="46">
        <v>9.1869748358335043E-2</v>
      </c>
      <c r="N172" s="46">
        <v>4.8000235579442402E-4</v>
      </c>
      <c r="O172" s="46">
        <v>0.16076557802087263</v>
      </c>
      <c r="P172" s="46">
        <v>0.11787911486363428</v>
      </c>
      <c r="Q172" s="46">
        <v>0.21378758101722034</v>
      </c>
      <c r="R172" s="46">
        <v>0.2072962086437761</v>
      </c>
      <c r="S172" s="46">
        <v>0.47892333213356103</v>
      </c>
      <c r="T172" s="46">
        <v>0.82845217975125485</v>
      </c>
      <c r="U172" s="46">
        <v>1.5128728109475928</v>
      </c>
      <c r="V172" s="46">
        <v>1.6520801928892521</v>
      </c>
      <c r="W172" s="46">
        <v>0.77702195381691297</v>
      </c>
      <c r="X172" s="46">
        <v>0.3557936677762199</v>
      </c>
      <c r="Y172" s="46">
        <v>0.15955020303892828</v>
      </c>
      <c r="Z172" s="46">
        <v>0.13401533817774833</v>
      </c>
      <c r="AA172" s="46"/>
      <c r="AB172" s="46">
        <v>0.15912127366873119</v>
      </c>
      <c r="AC172" s="46">
        <v>0.11800504633230902</v>
      </c>
      <c r="AD172" s="46">
        <v>0.16309632244203279</v>
      </c>
      <c r="AE172" s="46">
        <v>0.16314339691342661</v>
      </c>
      <c r="AF172" s="46">
        <v>0.28653260342815745</v>
      </c>
      <c r="AG172" s="46">
        <v>0.31337639776462745</v>
      </c>
      <c r="AH172" s="46">
        <v>0.55033773076075998</v>
      </c>
      <c r="AI172" s="46">
        <v>0.43347768604941178</v>
      </c>
      <c r="AJ172" s="46">
        <v>0.371891773757142</v>
      </c>
      <c r="AK172" s="46">
        <v>0.20961443728033347</v>
      </c>
      <c r="AL172" s="46">
        <v>0.15916770607469713</v>
      </c>
      <c r="AM172" s="41">
        <v>0.14405218826353064</v>
      </c>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21"/>
      <c r="CY172" s="21"/>
      <c r="CZ172" s="21"/>
      <c r="DA172" s="21"/>
      <c r="DB172" s="21"/>
      <c r="DC172" s="21"/>
      <c r="DD172" s="21"/>
      <c r="DE172" s="21"/>
      <c r="DF172" s="21"/>
      <c r="DG172" s="21"/>
      <c r="DH172" s="21"/>
      <c r="DI172" s="21"/>
      <c r="DJ172" s="21"/>
      <c r="DK172" s="21"/>
      <c r="DL172" s="21"/>
      <c r="DM172" s="21"/>
      <c r="DN172" s="21"/>
      <c r="DO172" s="21"/>
      <c r="DP172" s="21"/>
      <c r="DQ172" s="21"/>
      <c r="DR172" s="21"/>
      <c r="DS172" s="21"/>
      <c r="DT172" s="21"/>
      <c r="DU172" s="21"/>
      <c r="DV172" s="21"/>
      <c r="DW172" s="21"/>
      <c r="DX172" s="21"/>
      <c r="DY172" s="21"/>
      <c r="DZ172" s="21"/>
      <c r="EA172" s="21"/>
    </row>
    <row r="173" spans="1:131">
      <c r="A173" s="21" t="s">
        <v>491</v>
      </c>
      <c r="B173" s="21"/>
      <c r="C173" s="46">
        <v>9.6702547238121301</v>
      </c>
      <c r="D173" s="46">
        <v>4</v>
      </c>
      <c r="E173" s="46">
        <v>0.8</v>
      </c>
      <c r="F173" s="46">
        <v>4.8</v>
      </c>
      <c r="G173" s="46">
        <v>5.0795327754435773</v>
      </c>
      <c r="H173" s="46">
        <v>5.8239378664169141</v>
      </c>
      <c r="I173" s="46">
        <v>4348.1791535915381</v>
      </c>
      <c r="J173" s="46">
        <v>3.0080419570303798</v>
      </c>
      <c r="K173" s="46">
        <v>31.803753687947044</v>
      </c>
      <c r="L173" s="74">
        <v>1.1465499139157205</v>
      </c>
      <c r="M173" s="46">
        <v>9.1869748358335043E-2</v>
      </c>
      <c r="N173" s="46">
        <v>4.8000235579442402E-4</v>
      </c>
      <c r="O173" s="46">
        <v>0.16076557802087263</v>
      </c>
      <c r="P173" s="46">
        <v>0.11787911486363428</v>
      </c>
      <c r="Q173" s="46">
        <v>0.21378758101722034</v>
      </c>
      <c r="R173" s="46">
        <v>0.2072962086437761</v>
      </c>
      <c r="S173" s="46">
        <v>0.47892333213356103</v>
      </c>
      <c r="T173" s="46">
        <v>0.82845217975125485</v>
      </c>
      <c r="U173" s="46">
        <v>1.5128728109475928</v>
      </c>
      <c r="V173" s="46">
        <v>1.6520801928892521</v>
      </c>
      <c r="W173" s="46">
        <v>0.77702195381691297</v>
      </c>
      <c r="X173" s="46">
        <v>0.3557936677762199</v>
      </c>
      <c r="Y173" s="46">
        <v>0.15955020303892828</v>
      </c>
      <c r="Z173" s="46">
        <v>0.13401533817774833</v>
      </c>
      <c r="AA173" s="46"/>
      <c r="AB173" s="46">
        <v>0.15912127366873119</v>
      </c>
      <c r="AC173" s="46">
        <v>0.11800504633230902</v>
      </c>
      <c r="AD173" s="46">
        <v>0.16309632244203279</v>
      </c>
      <c r="AE173" s="46">
        <v>0.16314339691342661</v>
      </c>
      <c r="AF173" s="46">
        <v>0.28653260342815745</v>
      </c>
      <c r="AG173" s="46">
        <v>0.31337639776462745</v>
      </c>
      <c r="AH173" s="46">
        <v>0.55033773076075998</v>
      </c>
      <c r="AI173" s="46">
        <v>0.43347768604941178</v>
      </c>
      <c r="AJ173" s="46">
        <v>0.371891773757142</v>
      </c>
      <c r="AK173" s="46">
        <v>0.20961443728033347</v>
      </c>
      <c r="AL173" s="46">
        <v>0.15916770607469713</v>
      </c>
      <c r="AM173" s="41">
        <v>0.14405218826353064</v>
      </c>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21"/>
      <c r="CY173" s="21"/>
      <c r="CZ173" s="21"/>
      <c r="DA173" s="21"/>
      <c r="DB173" s="21"/>
      <c r="DC173" s="21"/>
      <c r="DD173" s="21"/>
      <c r="DE173" s="21"/>
      <c r="DF173" s="21"/>
      <c r="DG173" s="21"/>
      <c r="DH173" s="21"/>
      <c r="DI173" s="21"/>
      <c r="DJ173" s="21"/>
      <c r="DK173" s="21"/>
      <c r="DL173" s="21"/>
      <c r="DM173" s="21"/>
      <c r="DN173" s="21"/>
      <c r="DO173" s="21"/>
      <c r="DP173" s="21"/>
      <c r="DQ173" s="21"/>
      <c r="DR173" s="21"/>
      <c r="DS173" s="21"/>
      <c r="DT173" s="21"/>
      <c r="DU173" s="21"/>
      <c r="DV173" s="21"/>
      <c r="DW173" s="21"/>
      <c r="DX173" s="21"/>
      <c r="DY173" s="21"/>
      <c r="DZ173" s="21"/>
      <c r="EA173" s="21"/>
    </row>
    <row r="174" spans="1:131">
      <c r="A174" s="21" t="s">
        <v>504</v>
      </c>
      <c r="B174" s="21"/>
      <c r="C174" s="46">
        <v>9.6702547238121301</v>
      </c>
      <c r="D174" s="46">
        <v>4</v>
      </c>
      <c r="E174" s="46">
        <v>0.8</v>
      </c>
      <c r="F174" s="46">
        <v>4.8</v>
      </c>
      <c r="G174" s="46">
        <v>5.0795327754435773</v>
      </c>
      <c r="H174" s="46">
        <v>5.8239378664169141</v>
      </c>
      <c r="I174" s="46">
        <v>4348.1791535915381</v>
      </c>
      <c r="J174" s="46">
        <v>3.0080419570303798</v>
      </c>
      <c r="K174" s="46">
        <v>31.803753687947044</v>
      </c>
      <c r="L174" s="74">
        <v>1.1465499139157205</v>
      </c>
      <c r="M174" s="46">
        <v>9.1869748358335043E-2</v>
      </c>
      <c r="N174" s="46">
        <v>4.8000235579442402E-4</v>
      </c>
      <c r="O174" s="46">
        <v>0.16076557802087263</v>
      </c>
      <c r="P174" s="46">
        <v>0.11787911486363428</v>
      </c>
      <c r="Q174" s="46">
        <v>0.21378758101722034</v>
      </c>
      <c r="R174" s="46">
        <v>0.2072962086437761</v>
      </c>
      <c r="S174" s="46">
        <v>0.47892333213356103</v>
      </c>
      <c r="T174" s="46">
        <v>0.82845217975125485</v>
      </c>
      <c r="U174" s="46">
        <v>1.5128728109475928</v>
      </c>
      <c r="V174" s="46">
        <v>1.6520801928892521</v>
      </c>
      <c r="W174" s="46">
        <v>0.77702195381691297</v>
      </c>
      <c r="X174" s="46">
        <v>0.3557936677762199</v>
      </c>
      <c r="Y174" s="46">
        <v>0.15955020303892828</v>
      </c>
      <c r="Z174" s="46">
        <v>0.13401533817774833</v>
      </c>
      <c r="AA174" s="46"/>
      <c r="AB174" s="46">
        <v>0.15912127366873119</v>
      </c>
      <c r="AC174" s="46">
        <v>0.11800504633230902</v>
      </c>
      <c r="AD174" s="46">
        <v>0.16309632244203279</v>
      </c>
      <c r="AE174" s="46">
        <v>0.16314339691342661</v>
      </c>
      <c r="AF174" s="46">
        <v>0.28653260342815745</v>
      </c>
      <c r="AG174" s="46">
        <v>0.31337639776462745</v>
      </c>
      <c r="AH174" s="46">
        <v>0.55033773076075998</v>
      </c>
      <c r="AI174" s="46">
        <v>0.43347768604941178</v>
      </c>
      <c r="AJ174" s="46">
        <v>0.371891773757142</v>
      </c>
      <c r="AK174" s="46">
        <v>0.20961443728033347</v>
      </c>
      <c r="AL174" s="46">
        <v>0.15916770607469713</v>
      </c>
      <c r="AM174" s="41">
        <v>0.14405218826353064</v>
      </c>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21"/>
      <c r="CY174" s="21"/>
      <c r="CZ174" s="21"/>
      <c r="DA174" s="21"/>
      <c r="DB174" s="21"/>
      <c r="DC174" s="21"/>
      <c r="DD174" s="21"/>
      <c r="DE174" s="21"/>
      <c r="DF174" s="21"/>
      <c r="DG174" s="21"/>
      <c r="DH174" s="21"/>
      <c r="DI174" s="21"/>
      <c r="DJ174" s="21"/>
      <c r="DK174" s="21"/>
      <c r="DL174" s="21"/>
      <c r="DM174" s="21"/>
      <c r="DN174" s="21"/>
      <c r="DO174" s="21"/>
      <c r="DP174" s="21"/>
      <c r="DQ174" s="21"/>
      <c r="DR174" s="21"/>
      <c r="DS174" s="21"/>
      <c r="DT174" s="21"/>
      <c r="DU174" s="21"/>
      <c r="DV174" s="21"/>
      <c r="DW174" s="21"/>
      <c r="DX174" s="21"/>
      <c r="DY174" s="21"/>
      <c r="DZ174" s="21"/>
      <c r="EA174" s="21"/>
    </row>
    <row r="175" spans="1:131">
      <c r="A175" s="21" t="s">
        <v>492</v>
      </c>
      <c r="B175" s="21"/>
      <c r="C175" s="46">
        <v>9.6702547238121301</v>
      </c>
      <c r="D175" s="46">
        <v>4</v>
      </c>
      <c r="E175" s="46">
        <v>0.8</v>
      </c>
      <c r="F175" s="46">
        <v>4.8</v>
      </c>
      <c r="G175" s="46">
        <v>5.0795327754435773</v>
      </c>
      <c r="H175" s="46">
        <v>5.8239378664169141</v>
      </c>
      <c r="I175" s="46">
        <v>4348.1791535915381</v>
      </c>
      <c r="J175" s="46">
        <v>3.0080419570303798</v>
      </c>
      <c r="K175" s="46">
        <v>31.803753687947044</v>
      </c>
      <c r="L175" s="74">
        <v>1.1465499139157205</v>
      </c>
      <c r="M175" s="46">
        <v>9.1869748358335043E-2</v>
      </c>
      <c r="N175" s="46">
        <v>4.8000235579442402E-4</v>
      </c>
      <c r="O175" s="46">
        <v>0.16076557802087263</v>
      </c>
      <c r="P175" s="46">
        <v>0.11787911486363428</v>
      </c>
      <c r="Q175" s="46">
        <v>0.21378758101722034</v>
      </c>
      <c r="R175" s="46">
        <v>0.2072962086437761</v>
      </c>
      <c r="S175" s="46">
        <v>0.47892333213356103</v>
      </c>
      <c r="T175" s="46">
        <v>0.82845217975125485</v>
      </c>
      <c r="U175" s="46">
        <v>1.5128728109475928</v>
      </c>
      <c r="V175" s="46">
        <v>1.6520801928892521</v>
      </c>
      <c r="W175" s="46">
        <v>0.77702195381691297</v>
      </c>
      <c r="X175" s="46">
        <v>0.3557936677762199</v>
      </c>
      <c r="Y175" s="46">
        <v>0.15955020303892828</v>
      </c>
      <c r="Z175" s="46">
        <v>0.13401533817774833</v>
      </c>
      <c r="AA175" s="46"/>
      <c r="AB175" s="46">
        <v>0.15912127366873119</v>
      </c>
      <c r="AC175" s="46">
        <v>0.11800504633230902</v>
      </c>
      <c r="AD175" s="46">
        <v>0.16309632244203279</v>
      </c>
      <c r="AE175" s="46">
        <v>0.16314339691342661</v>
      </c>
      <c r="AF175" s="46">
        <v>0.28653260342815745</v>
      </c>
      <c r="AG175" s="46">
        <v>0.31337639776462745</v>
      </c>
      <c r="AH175" s="46">
        <v>0.55033773076075998</v>
      </c>
      <c r="AI175" s="46">
        <v>0.43347768604941178</v>
      </c>
      <c r="AJ175" s="46">
        <v>0.371891773757142</v>
      </c>
      <c r="AK175" s="46">
        <v>0.20961443728033347</v>
      </c>
      <c r="AL175" s="46">
        <v>0.15916770607469713</v>
      </c>
      <c r="AM175" s="41">
        <v>0.14405218826353064</v>
      </c>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21"/>
      <c r="CY175" s="21"/>
      <c r="CZ175" s="21"/>
      <c r="DA175" s="21"/>
      <c r="DB175" s="21"/>
      <c r="DC175" s="21"/>
      <c r="DD175" s="21"/>
      <c r="DE175" s="21"/>
      <c r="DF175" s="21"/>
      <c r="DG175" s="21"/>
      <c r="DH175" s="21"/>
      <c r="DI175" s="21"/>
      <c r="DJ175" s="21"/>
      <c r="DK175" s="21"/>
      <c r="DL175" s="21"/>
      <c r="DM175" s="21"/>
      <c r="DN175" s="21"/>
      <c r="DO175" s="21"/>
      <c r="DP175" s="21"/>
      <c r="DQ175" s="21"/>
      <c r="DR175" s="21"/>
      <c r="DS175" s="21"/>
      <c r="DT175" s="21"/>
      <c r="DU175" s="21"/>
      <c r="DV175" s="21"/>
      <c r="DW175" s="21"/>
      <c r="DX175" s="21"/>
      <c r="DY175" s="21"/>
      <c r="DZ175" s="21"/>
      <c r="EA175" s="21"/>
    </row>
    <row r="176" spans="1:131">
      <c r="A176" s="21" t="s">
        <v>503</v>
      </c>
      <c r="B176" s="21"/>
      <c r="C176" s="46">
        <v>9.6702547238121301</v>
      </c>
      <c r="D176" s="46">
        <v>4</v>
      </c>
      <c r="E176" s="46">
        <v>0.8</v>
      </c>
      <c r="F176" s="46">
        <v>4.8</v>
      </c>
      <c r="G176" s="46">
        <v>5.0795327754435773</v>
      </c>
      <c r="H176" s="46">
        <v>5.8239378664169141</v>
      </c>
      <c r="I176" s="46">
        <v>4348.1791535915381</v>
      </c>
      <c r="J176" s="46">
        <v>3.0080419570303798</v>
      </c>
      <c r="K176" s="46">
        <v>31.803753687947044</v>
      </c>
      <c r="L176" s="74">
        <v>1.1465499139157205</v>
      </c>
      <c r="M176" s="46">
        <v>9.1869748358335043E-2</v>
      </c>
      <c r="N176" s="46">
        <v>4.8000235579442402E-4</v>
      </c>
      <c r="O176" s="46">
        <v>0.16076557802087263</v>
      </c>
      <c r="P176" s="46">
        <v>0.11787911486363428</v>
      </c>
      <c r="Q176" s="46">
        <v>0.21378758101722034</v>
      </c>
      <c r="R176" s="46">
        <v>0.2072962086437761</v>
      </c>
      <c r="S176" s="46">
        <v>0.47892333213356103</v>
      </c>
      <c r="T176" s="46">
        <v>0.82845217975125485</v>
      </c>
      <c r="U176" s="46">
        <v>1.5128728109475928</v>
      </c>
      <c r="V176" s="46">
        <v>1.6520801928892521</v>
      </c>
      <c r="W176" s="46">
        <v>0.77702195381691297</v>
      </c>
      <c r="X176" s="46">
        <v>0.3557936677762199</v>
      </c>
      <c r="Y176" s="46">
        <v>0.15955020303892828</v>
      </c>
      <c r="Z176" s="46">
        <v>0.13401533817774833</v>
      </c>
      <c r="AA176" s="46"/>
      <c r="AB176" s="46">
        <v>0.15912127366873119</v>
      </c>
      <c r="AC176" s="46">
        <v>0.11800504633230902</v>
      </c>
      <c r="AD176" s="46">
        <v>0.16309632244203279</v>
      </c>
      <c r="AE176" s="46">
        <v>0.16314339691342661</v>
      </c>
      <c r="AF176" s="46">
        <v>0.28653260342815745</v>
      </c>
      <c r="AG176" s="46">
        <v>0.31337639776462745</v>
      </c>
      <c r="AH176" s="46">
        <v>0.55033773076075998</v>
      </c>
      <c r="AI176" s="46">
        <v>0.43347768604941178</v>
      </c>
      <c r="AJ176" s="46">
        <v>0.371891773757142</v>
      </c>
      <c r="AK176" s="46">
        <v>0.20961443728033347</v>
      </c>
      <c r="AL176" s="46">
        <v>0.15916770607469713</v>
      </c>
      <c r="AM176" s="41">
        <v>0.14405218826353064</v>
      </c>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21"/>
      <c r="CY176" s="21"/>
      <c r="CZ176" s="21"/>
      <c r="DA176" s="21"/>
      <c r="DB176" s="21"/>
      <c r="DC176" s="21"/>
      <c r="DD176" s="21"/>
      <c r="DE176" s="21"/>
      <c r="DF176" s="21"/>
      <c r="DG176" s="21"/>
      <c r="DH176" s="21"/>
      <c r="DI176" s="21"/>
      <c r="DJ176" s="21"/>
      <c r="DK176" s="21"/>
      <c r="DL176" s="21"/>
      <c r="DM176" s="21"/>
      <c r="DN176" s="21"/>
      <c r="DO176" s="21"/>
      <c r="DP176" s="21"/>
      <c r="DQ176" s="21"/>
      <c r="DR176" s="21"/>
      <c r="DS176" s="21"/>
      <c r="DT176" s="21"/>
      <c r="DU176" s="21"/>
      <c r="DV176" s="21"/>
      <c r="DW176" s="21"/>
      <c r="DX176" s="21"/>
      <c r="DY176" s="21"/>
      <c r="DZ176" s="21"/>
      <c r="EA176" s="21"/>
    </row>
    <row r="177" spans="1:131">
      <c r="A177" s="21" t="s">
        <v>502</v>
      </c>
      <c r="B177" s="21"/>
      <c r="C177" s="46">
        <v>9.6702547238121301</v>
      </c>
      <c r="D177" s="46">
        <v>4</v>
      </c>
      <c r="E177" s="46">
        <v>0.8</v>
      </c>
      <c r="F177" s="46">
        <v>4.8</v>
      </c>
      <c r="G177" s="46">
        <v>5.0795327754435773</v>
      </c>
      <c r="H177" s="46">
        <v>5.8239378664169141</v>
      </c>
      <c r="I177" s="46">
        <v>4348.1791535915381</v>
      </c>
      <c r="J177" s="46">
        <v>3.0080419570303798</v>
      </c>
      <c r="K177" s="46">
        <v>31.803753687947044</v>
      </c>
      <c r="L177" s="74">
        <v>1.1465499139157205</v>
      </c>
      <c r="M177" s="46">
        <v>9.1869748358335043E-2</v>
      </c>
      <c r="N177" s="46">
        <v>4.8000235579442402E-4</v>
      </c>
      <c r="O177" s="46">
        <v>0.16076557802087263</v>
      </c>
      <c r="P177" s="46">
        <v>0.11787911486363428</v>
      </c>
      <c r="Q177" s="46">
        <v>0.21378758101722034</v>
      </c>
      <c r="R177" s="46">
        <v>0.2072962086437761</v>
      </c>
      <c r="S177" s="46">
        <v>0.47892333213356103</v>
      </c>
      <c r="T177" s="46">
        <v>0.82845217975125485</v>
      </c>
      <c r="U177" s="46">
        <v>1.5128728109475928</v>
      </c>
      <c r="V177" s="46">
        <v>1.6520801928892521</v>
      </c>
      <c r="W177" s="46">
        <v>0.77702195381691297</v>
      </c>
      <c r="X177" s="46">
        <v>0.3557936677762199</v>
      </c>
      <c r="Y177" s="46">
        <v>0.15955020303892828</v>
      </c>
      <c r="Z177" s="46">
        <v>0.13401533817774833</v>
      </c>
      <c r="AA177" s="46"/>
      <c r="AB177" s="46">
        <v>0.15912127366873119</v>
      </c>
      <c r="AC177" s="46">
        <v>0.11800504633230902</v>
      </c>
      <c r="AD177" s="46">
        <v>0.16309632244203279</v>
      </c>
      <c r="AE177" s="46">
        <v>0.16314339691342661</v>
      </c>
      <c r="AF177" s="46">
        <v>0.28653260342815745</v>
      </c>
      <c r="AG177" s="46">
        <v>0.31337639776462745</v>
      </c>
      <c r="AH177" s="46">
        <v>0.55033773076075998</v>
      </c>
      <c r="AI177" s="46">
        <v>0.43347768604941178</v>
      </c>
      <c r="AJ177" s="46">
        <v>0.371891773757142</v>
      </c>
      <c r="AK177" s="46">
        <v>0.20961443728033347</v>
      </c>
      <c r="AL177" s="46">
        <v>0.15916770607469713</v>
      </c>
      <c r="AM177" s="41">
        <v>0.14405218826353064</v>
      </c>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21"/>
      <c r="CY177" s="21"/>
      <c r="CZ177" s="21"/>
      <c r="DA177" s="21"/>
      <c r="DB177" s="21"/>
      <c r="DC177" s="21"/>
      <c r="DD177" s="21"/>
      <c r="DE177" s="21"/>
      <c r="DF177" s="21"/>
      <c r="DG177" s="21"/>
      <c r="DH177" s="21"/>
      <c r="DI177" s="21"/>
      <c r="DJ177" s="21"/>
      <c r="DK177" s="21"/>
      <c r="DL177" s="21"/>
      <c r="DM177" s="21"/>
      <c r="DN177" s="21"/>
      <c r="DO177" s="21"/>
      <c r="DP177" s="21"/>
      <c r="DQ177" s="21"/>
      <c r="DR177" s="21"/>
      <c r="DS177" s="21"/>
      <c r="DT177" s="21"/>
      <c r="DU177" s="21"/>
      <c r="DV177" s="21"/>
      <c r="DW177" s="21"/>
      <c r="DX177" s="21"/>
      <c r="DY177" s="21"/>
      <c r="DZ177" s="21"/>
      <c r="EA177" s="21"/>
    </row>
    <row r="178" spans="1:131">
      <c r="A178" s="21" t="s">
        <v>499</v>
      </c>
      <c r="B178" s="21"/>
      <c r="C178" s="46">
        <v>10.300896794440856</v>
      </c>
      <c r="D178" s="46">
        <v>6</v>
      </c>
      <c r="E178" s="46">
        <v>1.2000000000000002</v>
      </c>
      <c r="F178" s="46">
        <v>7.2</v>
      </c>
      <c r="G178" s="46">
        <v>7.6192991631653655</v>
      </c>
      <c r="H178" s="46">
        <v>6.203743811574304</v>
      </c>
      <c r="I178" s="46">
        <v>6122.9620351150816</v>
      </c>
      <c r="J178" s="46">
        <v>7.0304714145269651</v>
      </c>
      <c r="K178" s="46">
        <v>47.579640037647479</v>
      </c>
      <c r="L178" s="82">
        <v>0.8142144938428979</v>
      </c>
      <c r="M178" s="46">
        <v>9.7860999880404545E-2</v>
      </c>
      <c r="N178" s="46">
        <v>5.1130553117195222E-4</v>
      </c>
      <c r="O178" s="46">
        <v>0.17124984548895225</v>
      </c>
      <c r="P178" s="46">
        <v>0.12556655756340404</v>
      </c>
      <c r="Q178" s="46">
        <v>0.22772965872024253</v>
      </c>
      <c r="R178" s="46">
        <v>0.22081495390812628</v>
      </c>
      <c r="S178" s="46">
        <v>0.51015613938375659</v>
      </c>
      <c r="T178" s="46">
        <v>0.88247938099639989</v>
      </c>
      <c r="U178" s="46">
        <v>1.6115342494870093</v>
      </c>
      <c r="V178" s="46">
        <v>1.7598199891453807</v>
      </c>
      <c r="W178" s="46">
        <v>0.82769515197708554</v>
      </c>
      <c r="X178" s="46">
        <v>0.37899661969127879</v>
      </c>
      <c r="Y178" s="46">
        <v>0.16995521027890698</v>
      </c>
      <c r="Z178" s="46">
        <v>0.14275509868853525</v>
      </c>
      <c r="AA178" s="46"/>
      <c r="AB178" s="46">
        <v>0.16949830843912139</v>
      </c>
      <c r="AC178" s="46">
        <v>0.12570070160604199</v>
      </c>
      <c r="AD178" s="46">
        <v>0.17373258854198378</v>
      </c>
      <c r="AE178" s="46">
        <v>0.17378273295754776</v>
      </c>
      <c r="AF178" s="46">
        <v>0.3052187207528248</v>
      </c>
      <c r="AG178" s="46">
        <v>0.33381312316812833</v>
      </c>
      <c r="AH178" s="46">
        <v>0.58622780149669007</v>
      </c>
      <c r="AI178" s="46">
        <v>0.46174677236710748</v>
      </c>
      <c r="AJ178" s="46">
        <v>0.39614455767548934</v>
      </c>
      <c r="AK178" s="46">
        <v>0.22328436496431003</v>
      </c>
      <c r="AL178" s="46">
        <v>0.16954776891719908</v>
      </c>
      <c r="AM178" s="41">
        <v>0.15344649822533685</v>
      </c>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21"/>
      <c r="CY178" s="21"/>
      <c r="CZ178" s="21"/>
      <c r="DA178" s="21"/>
      <c r="DB178" s="21"/>
      <c r="DC178" s="21"/>
      <c r="DD178" s="21"/>
      <c r="DE178" s="21"/>
      <c r="DF178" s="21"/>
      <c r="DG178" s="21"/>
      <c r="DH178" s="21"/>
      <c r="DI178" s="21"/>
      <c r="DJ178" s="21"/>
      <c r="DK178" s="21"/>
      <c r="DL178" s="21"/>
      <c r="DM178" s="21"/>
      <c r="DN178" s="21"/>
      <c r="DO178" s="21"/>
      <c r="DP178" s="21"/>
      <c r="DQ178" s="21"/>
      <c r="DR178" s="21"/>
      <c r="DS178" s="21"/>
      <c r="DT178" s="21"/>
      <c r="DU178" s="21"/>
      <c r="DV178" s="21"/>
      <c r="DW178" s="21"/>
      <c r="DX178" s="21"/>
      <c r="DY178" s="21"/>
      <c r="DZ178" s="21"/>
      <c r="EA178" s="21"/>
    </row>
    <row r="179" spans="1:131">
      <c r="A179" s="21" t="s">
        <v>493</v>
      </c>
      <c r="B179" s="21"/>
      <c r="C179" s="46">
        <v>10.300896794440856</v>
      </c>
      <c r="D179" s="46">
        <v>6</v>
      </c>
      <c r="E179" s="46">
        <v>1.2000000000000002</v>
      </c>
      <c r="F179" s="46">
        <v>7.2</v>
      </c>
      <c r="G179" s="46">
        <v>7.6192991631653655</v>
      </c>
      <c r="H179" s="46">
        <v>6.203743811574304</v>
      </c>
      <c r="I179" s="46">
        <v>6122.9620351150816</v>
      </c>
      <c r="J179" s="46">
        <v>7.0304714145269651</v>
      </c>
      <c r="K179" s="46">
        <v>47.579640037647479</v>
      </c>
      <c r="L179" s="82">
        <v>0.8142144938428979</v>
      </c>
      <c r="M179" s="46">
        <v>9.7860999880404545E-2</v>
      </c>
      <c r="N179" s="46">
        <v>5.1130553117195222E-4</v>
      </c>
      <c r="O179" s="46">
        <v>0.17124984548895225</v>
      </c>
      <c r="P179" s="46">
        <v>0.12556655756340404</v>
      </c>
      <c r="Q179" s="46">
        <v>0.22772965872024253</v>
      </c>
      <c r="R179" s="46">
        <v>0.22081495390812628</v>
      </c>
      <c r="S179" s="46">
        <v>0.51015613938375659</v>
      </c>
      <c r="T179" s="46">
        <v>0.88247938099639989</v>
      </c>
      <c r="U179" s="46">
        <v>1.6115342494870093</v>
      </c>
      <c r="V179" s="46">
        <v>1.7598199891453807</v>
      </c>
      <c r="W179" s="46">
        <v>0.82769515197708554</v>
      </c>
      <c r="X179" s="46">
        <v>0.37899661969127879</v>
      </c>
      <c r="Y179" s="46">
        <v>0.16995521027890698</v>
      </c>
      <c r="Z179" s="46">
        <v>0.14275509868853525</v>
      </c>
      <c r="AA179" s="46"/>
      <c r="AB179" s="46">
        <v>0.16949830843912139</v>
      </c>
      <c r="AC179" s="46">
        <v>0.12570070160604199</v>
      </c>
      <c r="AD179" s="46">
        <v>0.17373258854198378</v>
      </c>
      <c r="AE179" s="46">
        <v>0.17378273295754776</v>
      </c>
      <c r="AF179" s="46">
        <v>0.3052187207528248</v>
      </c>
      <c r="AG179" s="46">
        <v>0.33381312316812833</v>
      </c>
      <c r="AH179" s="46">
        <v>0.58622780149669007</v>
      </c>
      <c r="AI179" s="46">
        <v>0.46174677236710748</v>
      </c>
      <c r="AJ179" s="46">
        <v>0.39614455767548934</v>
      </c>
      <c r="AK179" s="46">
        <v>0.22328436496431003</v>
      </c>
      <c r="AL179" s="46">
        <v>0.16954776891719908</v>
      </c>
      <c r="AM179" s="41">
        <v>0.15344649822533685</v>
      </c>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21"/>
      <c r="CY179" s="21"/>
      <c r="CZ179" s="21"/>
      <c r="DA179" s="21"/>
      <c r="DB179" s="21"/>
      <c r="DC179" s="21"/>
      <c r="DD179" s="21"/>
      <c r="DE179" s="21"/>
      <c r="DF179" s="21"/>
      <c r="DG179" s="21"/>
      <c r="DH179" s="21"/>
      <c r="DI179" s="21"/>
      <c r="DJ179" s="21"/>
      <c r="DK179" s="21"/>
      <c r="DL179" s="21"/>
      <c r="DM179" s="21"/>
      <c r="DN179" s="21"/>
      <c r="DO179" s="21"/>
      <c r="DP179" s="21"/>
      <c r="DQ179" s="21"/>
      <c r="DR179" s="21"/>
      <c r="DS179" s="21"/>
      <c r="DT179" s="21"/>
      <c r="DU179" s="21"/>
      <c r="DV179" s="21"/>
      <c r="DW179" s="21"/>
      <c r="DX179" s="21"/>
      <c r="DY179" s="21"/>
      <c r="DZ179" s="21"/>
      <c r="EA179" s="21"/>
    </row>
    <row r="180" spans="1:131">
      <c r="A180" s="21" t="s">
        <v>494</v>
      </c>
      <c r="B180" s="21"/>
      <c r="C180" s="46">
        <v>10.300896794440856</v>
      </c>
      <c r="D180" s="46">
        <v>6</v>
      </c>
      <c r="E180" s="46">
        <v>1.2000000000000002</v>
      </c>
      <c r="F180" s="46">
        <v>7.2</v>
      </c>
      <c r="G180" s="46">
        <v>7.6192991631653655</v>
      </c>
      <c r="H180" s="46">
        <v>6.203743811574304</v>
      </c>
      <c r="I180" s="46">
        <v>6122.9620351150816</v>
      </c>
      <c r="J180" s="46">
        <v>7.0304714145269651</v>
      </c>
      <c r="K180" s="46">
        <v>47.579640037647479</v>
      </c>
      <c r="L180" s="82">
        <v>0.8142144938428979</v>
      </c>
      <c r="M180" s="46">
        <v>9.7860999880404545E-2</v>
      </c>
      <c r="N180" s="46">
        <v>5.1130553117195222E-4</v>
      </c>
      <c r="O180" s="46">
        <v>0.17124984548895225</v>
      </c>
      <c r="P180" s="46">
        <v>0.12556655756340404</v>
      </c>
      <c r="Q180" s="46">
        <v>0.22772965872024253</v>
      </c>
      <c r="R180" s="46">
        <v>0.22081495390812628</v>
      </c>
      <c r="S180" s="46">
        <v>0.51015613938375659</v>
      </c>
      <c r="T180" s="46">
        <v>0.88247938099639989</v>
      </c>
      <c r="U180" s="46">
        <v>1.6115342494870093</v>
      </c>
      <c r="V180" s="46">
        <v>1.7598199891453807</v>
      </c>
      <c r="W180" s="46">
        <v>0.82769515197708554</v>
      </c>
      <c r="X180" s="46">
        <v>0.37899661969127879</v>
      </c>
      <c r="Y180" s="46">
        <v>0.16995521027890698</v>
      </c>
      <c r="Z180" s="46">
        <v>0.14275509868853525</v>
      </c>
      <c r="AA180" s="46"/>
      <c r="AB180" s="46">
        <v>0.16949830843912139</v>
      </c>
      <c r="AC180" s="46">
        <v>0.12570070160604199</v>
      </c>
      <c r="AD180" s="46">
        <v>0.17373258854198378</v>
      </c>
      <c r="AE180" s="46">
        <v>0.17378273295754776</v>
      </c>
      <c r="AF180" s="46">
        <v>0.3052187207528248</v>
      </c>
      <c r="AG180" s="46">
        <v>0.33381312316812833</v>
      </c>
      <c r="AH180" s="46">
        <v>0.58622780149669007</v>
      </c>
      <c r="AI180" s="46">
        <v>0.46174677236710748</v>
      </c>
      <c r="AJ180" s="46">
        <v>0.39614455767548934</v>
      </c>
      <c r="AK180" s="46">
        <v>0.22328436496431003</v>
      </c>
      <c r="AL180" s="46">
        <v>0.16954776891719908</v>
      </c>
      <c r="AM180" s="41">
        <v>0.15344649822533685</v>
      </c>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21"/>
      <c r="CY180" s="21"/>
      <c r="CZ180" s="21"/>
      <c r="DA180" s="21"/>
      <c r="DB180" s="21"/>
      <c r="DC180" s="21"/>
      <c r="DD180" s="21"/>
      <c r="DE180" s="21"/>
      <c r="DF180" s="21"/>
      <c r="DG180" s="21"/>
      <c r="DH180" s="21"/>
      <c r="DI180" s="21"/>
      <c r="DJ180" s="21"/>
      <c r="DK180" s="21"/>
      <c r="DL180" s="21"/>
      <c r="DM180" s="21"/>
      <c r="DN180" s="21"/>
      <c r="DO180" s="21"/>
      <c r="DP180" s="21"/>
      <c r="DQ180" s="21"/>
      <c r="DR180" s="21"/>
      <c r="DS180" s="21"/>
      <c r="DT180" s="21"/>
      <c r="DU180" s="21"/>
      <c r="DV180" s="21"/>
      <c r="DW180" s="21"/>
      <c r="DX180" s="21"/>
      <c r="DY180" s="21"/>
      <c r="DZ180" s="21"/>
      <c r="EA180" s="21"/>
    </row>
    <row r="181" spans="1:131">
      <c r="A181" s="21" t="s">
        <v>495</v>
      </c>
      <c r="B181" s="21"/>
      <c r="C181" s="46">
        <v>10.300896794440856</v>
      </c>
      <c r="D181" s="46">
        <v>6</v>
      </c>
      <c r="E181" s="46">
        <v>1.2000000000000002</v>
      </c>
      <c r="F181" s="46">
        <v>7.2</v>
      </c>
      <c r="G181" s="46">
        <v>7.6192991631653655</v>
      </c>
      <c r="H181" s="46">
        <v>6.203743811574304</v>
      </c>
      <c r="I181" s="46">
        <v>6122.9620351150816</v>
      </c>
      <c r="J181" s="46">
        <v>7.0304714145269651</v>
      </c>
      <c r="K181" s="46">
        <v>47.579640037647479</v>
      </c>
      <c r="L181" s="82">
        <v>0.8142144938428979</v>
      </c>
      <c r="M181" s="46">
        <v>9.7860999880404545E-2</v>
      </c>
      <c r="N181" s="46">
        <v>5.1130553117195222E-4</v>
      </c>
      <c r="O181" s="46">
        <v>0.17124984548895225</v>
      </c>
      <c r="P181" s="46">
        <v>0.12556655756340404</v>
      </c>
      <c r="Q181" s="46">
        <v>0.22772965872024253</v>
      </c>
      <c r="R181" s="46">
        <v>0.22081495390812628</v>
      </c>
      <c r="S181" s="46">
        <v>0.51015613938375659</v>
      </c>
      <c r="T181" s="46">
        <v>0.88247938099639989</v>
      </c>
      <c r="U181" s="46">
        <v>1.6115342494870093</v>
      </c>
      <c r="V181" s="46">
        <v>1.7598199891453807</v>
      </c>
      <c r="W181" s="46">
        <v>0.82769515197708554</v>
      </c>
      <c r="X181" s="46">
        <v>0.37899661969127879</v>
      </c>
      <c r="Y181" s="46">
        <v>0.16995521027890698</v>
      </c>
      <c r="Z181" s="46">
        <v>0.14275509868853525</v>
      </c>
      <c r="AA181" s="46"/>
      <c r="AB181" s="46">
        <v>0.16949830843912139</v>
      </c>
      <c r="AC181" s="46">
        <v>0.12570070160604199</v>
      </c>
      <c r="AD181" s="46">
        <v>0.17373258854198378</v>
      </c>
      <c r="AE181" s="46">
        <v>0.17378273295754776</v>
      </c>
      <c r="AF181" s="46">
        <v>0.3052187207528248</v>
      </c>
      <c r="AG181" s="46">
        <v>0.33381312316812833</v>
      </c>
      <c r="AH181" s="46">
        <v>0.58622780149669007</v>
      </c>
      <c r="AI181" s="46">
        <v>0.46174677236710748</v>
      </c>
      <c r="AJ181" s="46">
        <v>0.39614455767548934</v>
      </c>
      <c r="AK181" s="46">
        <v>0.22328436496431003</v>
      </c>
      <c r="AL181" s="46">
        <v>0.16954776891719908</v>
      </c>
      <c r="AM181" s="41">
        <v>0.15344649822533685</v>
      </c>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21"/>
      <c r="CY181" s="21"/>
      <c r="CZ181" s="21"/>
      <c r="DA181" s="21"/>
      <c r="DB181" s="21"/>
      <c r="DC181" s="21"/>
      <c r="DD181" s="21"/>
      <c r="DE181" s="21"/>
      <c r="DF181" s="21"/>
      <c r="DG181" s="21"/>
      <c r="DH181" s="21"/>
      <c r="DI181" s="21"/>
      <c r="DJ181" s="21"/>
      <c r="DK181" s="21"/>
      <c r="DL181" s="21"/>
      <c r="DM181" s="21"/>
      <c r="DN181" s="21"/>
      <c r="DO181" s="21"/>
      <c r="DP181" s="21"/>
      <c r="DQ181" s="21"/>
      <c r="DR181" s="21"/>
      <c r="DS181" s="21"/>
      <c r="DT181" s="21"/>
      <c r="DU181" s="21"/>
      <c r="DV181" s="21"/>
      <c r="DW181" s="21"/>
      <c r="DX181" s="21"/>
      <c r="DY181" s="21"/>
      <c r="DZ181" s="21"/>
      <c r="EA181" s="21"/>
    </row>
    <row r="182" spans="1:131">
      <c r="A182" s="21" t="s">
        <v>496</v>
      </c>
      <c r="B182" s="21"/>
      <c r="C182" s="46">
        <v>9.6702547238121301</v>
      </c>
      <c r="D182" s="46">
        <v>6</v>
      </c>
      <c r="E182" s="46">
        <v>1.2000000000000002</v>
      </c>
      <c r="F182" s="46">
        <v>7.2</v>
      </c>
      <c r="G182" s="46">
        <v>7.6192991631653655</v>
      </c>
      <c r="H182" s="46">
        <v>5.8239378664169141</v>
      </c>
      <c r="I182" s="46">
        <v>6522.2687303873072</v>
      </c>
      <c r="J182" s="46">
        <v>7.9354739533500789</v>
      </c>
      <c r="K182" s="46">
        <v>51.129041549725073</v>
      </c>
      <c r="L182" s="82">
        <v>0.76436660927714706</v>
      </c>
      <c r="M182" s="46">
        <v>9.1869748358335043E-2</v>
      </c>
      <c r="N182" s="46">
        <v>4.8000235579442402E-4</v>
      </c>
      <c r="O182" s="46">
        <v>0.16076557802087263</v>
      </c>
      <c r="P182" s="46">
        <v>0.11787911486363428</v>
      </c>
      <c r="Q182" s="46">
        <v>0.21378758101722034</v>
      </c>
      <c r="R182" s="46">
        <v>0.2072962086437761</v>
      </c>
      <c r="S182" s="46">
        <v>0.47892333213356103</v>
      </c>
      <c r="T182" s="46">
        <v>0.82845217975125485</v>
      </c>
      <c r="U182" s="46">
        <v>1.5128728109475928</v>
      </c>
      <c r="V182" s="46">
        <v>1.6520801928892521</v>
      </c>
      <c r="W182" s="46">
        <v>0.77702195381691297</v>
      </c>
      <c r="X182" s="46">
        <v>0.3557936677762199</v>
      </c>
      <c r="Y182" s="46">
        <v>0.15955020303892828</v>
      </c>
      <c r="Z182" s="46">
        <v>0.13401533817774833</v>
      </c>
      <c r="AA182" s="46"/>
      <c r="AB182" s="46">
        <v>0.15912127366873119</v>
      </c>
      <c r="AC182" s="46">
        <v>0.11800504633230902</v>
      </c>
      <c r="AD182" s="46">
        <v>0.16309632244203279</v>
      </c>
      <c r="AE182" s="46">
        <v>0.16314339691342661</v>
      </c>
      <c r="AF182" s="46">
        <v>0.28653260342815745</v>
      </c>
      <c r="AG182" s="46">
        <v>0.31337639776462745</v>
      </c>
      <c r="AH182" s="46">
        <v>0.55033773076075998</v>
      </c>
      <c r="AI182" s="46">
        <v>0.43347768604941178</v>
      </c>
      <c r="AJ182" s="46">
        <v>0.371891773757142</v>
      </c>
      <c r="AK182" s="46">
        <v>0.20961443728033347</v>
      </c>
      <c r="AL182" s="46">
        <v>0.15916770607469713</v>
      </c>
      <c r="AM182" s="41">
        <v>0.14405218826353064</v>
      </c>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21"/>
      <c r="CY182" s="21"/>
      <c r="CZ182" s="21"/>
      <c r="DA182" s="21"/>
      <c r="DB182" s="21"/>
      <c r="DC182" s="21"/>
      <c r="DD182" s="21"/>
      <c r="DE182" s="21"/>
      <c r="DF182" s="21"/>
      <c r="DG182" s="21"/>
      <c r="DH182" s="21"/>
      <c r="DI182" s="21"/>
      <c r="DJ182" s="21"/>
      <c r="DK182" s="21"/>
      <c r="DL182" s="21"/>
      <c r="DM182" s="21"/>
      <c r="DN182" s="21"/>
      <c r="DO182" s="21"/>
      <c r="DP182" s="21"/>
      <c r="DQ182" s="21"/>
      <c r="DR182" s="21"/>
      <c r="DS182" s="21"/>
      <c r="DT182" s="21"/>
      <c r="DU182" s="21"/>
      <c r="DV182" s="21"/>
      <c r="DW182" s="21"/>
      <c r="DX182" s="21"/>
      <c r="DY182" s="21"/>
      <c r="DZ182" s="21"/>
      <c r="EA182" s="21"/>
    </row>
    <row r="183" spans="1:131">
      <c r="A183" s="21" t="s">
        <v>501</v>
      </c>
      <c r="B183" s="21"/>
      <c r="C183" s="46">
        <v>9.6702547238121301</v>
      </c>
      <c r="D183" s="46">
        <v>8</v>
      </c>
      <c r="E183" s="46">
        <v>1.6</v>
      </c>
      <c r="F183" s="46">
        <v>9.6</v>
      </c>
      <c r="G183" s="46">
        <v>10.159065550887155</v>
      </c>
      <c r="H183" s="46">
        <v>5.8239378664169141</v>
      </c>
      <c r="I183" s="46">
        <v>8696.3583071830762</v>
      </c>
      <c r="J183" s="46">
        <v>12.862905949669775</v>
      </c>
      <c r="K183" s="46">
        <v>70.45432941150311</v>
      </c>
      <c r="L183" s="82">
        <v>0.57327495695786024</v>
      </c>
      <c r="M183" s="46">
        <v>9.1869748358335043E-2</v>
      </c>
      <c r="N183" s="46">
        <v>4.8000235579442402E-4</v>
      </c>
      <c r="O183" s="46">
        <v>0.16076557802087263</v>
      </c>
      <c r="P183" s="46">
        <v>0.11787911486363428</v>
      </c>
      <c r="Q183" s="46">
        <v>0.21378758101722034</v>
      </c>
      <c r="R183" s="46">
        <v>0.2072962086437761</v>
      </c>
      <c r="S183" s="46">
        <v>0.47892333213356103</v>
      </c>
      <c r="T183" s="46">
        <v>0.82845217975125485</v>
      </c>
      <c r="U183" s="46">
        <v>1.5128728109475928</v>
      </c>
      <c r="V183" s="46">
        <v>1.6520801928892521</v>
      </c>
      <c r="W183" s="46">
        <v>0.77702195381691297</v>
      </c>
      <c r="X183" s="46">
        <v>0.3557936677762199</v>
      </c>
      <c r="Y183" s="46">
        <v>0.15955020303892828</v>
      </c>
      <c r="Z183" s="46">
        <v>0.13401533817774833</v>
      </c>
      <c r="AA183" s="46"/>
      <c r="AB183" s="46">
        <v>0.15912127366873119</v>
      </c>
      <c r="AC183" s="46">
        <v>0.11800504633230902</v>
      </c>
      <c r="AD183" s="46">
        <v>0.16309632244203279</v>
      </c>
      <c r="AE183" s="46">
        <v>0.16314339691342661</v>
      </c>
      <c r="AF183" s="46">
        <v>0.28653260342815745</v>
      </c>
      <c r="AG183" s="46">
        <v>0.31337639776462745</v>
      </c>
      <c r="AH183" s="46">
        <v>0.55033773076075998</v>
      </c>
      <c r="AI183" s="46">
        <v>0.43347768604941178</v>
      </c>
      <c r="AJ183" s="46">
        <v>0.371891773757142</v>
      </c>
      <c r="AK183" s="46">
        <v>0.20961443728033347</v>
      </c>
      <c r="AL183" s="46">
        <v>0.15916770607469713</v>
      </c>
      <c r="AM183" s="41">
        <v>0.14405218826353064</v>
      </c>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21"/>
      <c r="CY183" s="21"/>
      <c r="CZ183" s="21"/>
      <c r="DA183" s="21"/>
      <c r="DB183" s="21"/>
      <c r="DC183" s="21"/>
      <c r="DD183" s="21"/>
      <c r="DE183" s="21"/>
      <c r="DF183" s="21"/>
      <c r="DG183" s="21"/>
      <c r="DH183" s="21"/>
      <c r="DI183" s="21"/>
      <c r="DJ183" s="21"/>
      <c r="DK183" s="21"/>
      <c r="DL183" s="21"/>
      <c r="DM183" s="21"/>
      <c r="DN183" s="21"/>
      <c r="DO183" s="21"/>
      <c r="DP183" s="21"/>
      <c r="DQ183" s="21"/>
      <c r="DR183" s="21"/>
      <c r="DS183" s="21"/>
      <c r="DT183" s="21"/>
      <c r="DU183" s="21"/>
      <c r="DV183" s="21"/>
      <c r="DW183" s="21"/>
      <c r="DX183" s="21"/>
      <c r="DY183" s="21"/>
      <c r="DZ183" s="21"/>
      <c r="EA183" s="21"/>
    </row>
    <row r="184" spans="1:131">
      <c r="A184" s="21"/>
      <c r="B184" s="2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21"/>
      <c r="CY184" s="21"/>
      <c r="CZ184" s="21"/>
      <c r="DA184" s="21"/>
      <c r="DB184" s="21"/>
      <c r="DC184" s="21"/>
      <c r="DD184" s="21"/>
      <c r="DE184" s="21"/>
      <c r="DF184" s="21"/>
      <c r="DG184" s="21"/>
      <c r="DH184" s="21"/>
      <c r="DI184" s="21"/>
      <c r="DJ184" s="21"/>
      <c r="DK184" s="21"/>
      <c r="DL184" s="21"/>
      <c r="DM184" s="21"/>
      <c r="DN184" s="21"/>
      <c r="DO184" s="21"/>
      <c r="DP184" s="21"/>
      <c r="DQ184" s="21"/>
      <c r="DR184" s="21"/>
      <c r="DS184" s="21"/>
      <c r="DT184" s="21"/>
      <c r="DU184" s="21"/>
      <c r="DV184" s="21"/>
      <c r="DW184" s="21"/>
      <c r="DX184" s="21"/>
      <c r="DY184" s="21"/>
      <c r="DZ184" s="21"/>
      <c r="EA184" s="21"/>
    </row>
  </sheetData>
  <mergeCells count="3">
    <mergeCell ref="I6:N6"/>
    <mergeCell ref="O6:P6"/>
    <mergeCell ref="R6:T6"/>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dimension ref="A1:Z82"/>
  <sheetViews>
    <sheetView topLeftCell="F28" workbookViewId="0">
      <selection activeCell="AB9" sqref="AB8:AB9"/>
    </sheetView>
  </sheetViews>
  <sheetFormatPr defaultRowHeight="12.75"/>
  <cols>
    <col min="1" max="1" width="32.5703125" customWidth="1"/>
    <col min="2" max="2" width="14.5703125" customWidth="1"/>
    <col min="3" max="3" width="22.42578125" customWidth="1"/>
    <col min="4" max="4" width="30.85546875" customWidth="1"/>
    <col min="5" max="5" width="11.28515625" customWidth="1"/>
    <col min="6" max="7" width="9.7109375" customWidth="1"/>
    <col min="8" max="8" width="18" customWidth="1"/>
    <col min="9" max="9" width="11.7109375" customWidth="1"/>
    <col min="10" max="10" width="17.42578125" customWidth="1"/>
    <col min="11" max="11" width="13.140625" customWidth="1"/>
    <col min="12" max="12" width="11.7109375" customWidth="1"/>
    <col min="13" max="13" width="12.42578125" customWidth="1"/>
    <col min="14" max="14" width="15.42578125" customWidth="1"/>
    <col min="15" max="15" width="9.42578125" customWidth="1"/>
    <col min="16" max="16" width="9" customWidth="1"/>
    <col min="17" max="17" width="13.85546875" customWidth="1"/>
    <col min="18" max="19" width="13.28515625" customWidth="1"/>
    <col min="20" max="20" width="10.28515625" customWidth="1"/>
    <col min="21" max="21" width="11.7109375" customWidth="1"/>
    <col min="22" max="22" width="12.140625" customWidth="1"/>
    <col min="23" max="23" width="14" customWidth="1"/>
    <col min="24" max="24" width="24" customWidth="1"/>
  </cols>
  <sheetData>
    <row r="1" spans="1:26" ht="15.75">
      <c r="A1" s="129" t="s">
        <v>384</v>
      </c>
    </row>
    <row r="2" spans="1:26">
      <c r="L2" s="150"/>
    </row>
    <row r="3" spans="1:26">
      <c r="L3" s="150"/>
    </row>
    <row r="5" spans="1:26">
      <c r="U5" t="s">
        <v>591</v>
      </c>
    </row>
    <row r="6" spans="1:26">
      <c r="U6" t="s">
        <v>592</v>
      </c>
    </row>
    <row r="7" spans="1:26">
      <c r="B7" s="189" t="s">
        <v>412</v>
      </c>
      <c r="K7" s="189">
        <v>20</v>
      </c>
    </row>
    <row r="9" spans="1:26" s="135" customFormat="1">
      <c r="A9" s="130"/>
      <c r="B9" s="130"/>
      <c r="C9" s="130"/>
      <c r="D9" s="130"/>
      <c r="E9" s="130"/>
      <c r="F9" s="130"/>
      <c r="G9" s="130"/>
      <c r="H9" s="130"/>
      <c r="I9" s="130"/>
      <c r="J9" s="130"/>
      <c r="K9" s="130"/>
      <c r="L9" s="130" t="s">
        <v>458</v>
      </c>
      <c r="M9" s="130" t="s">
        <v>457</v>
      </c>
      <c r="N9" s="132" t="s">
        <v>385</v>
      </c>
      <c r="O9" s="130" t="s">
        <v>386</v>
      </c>
      <c r="P9" s="130" t="s">
        <v>386</v>
      </c>
      <c r="Q9" s="423">
        <f>'Savings &amp; Cost'!H85-1</f>
        <v>0.15500718220072374</v>
      </c>
      <c r="R9" s="133" t="s">
        <v>387</v>
      </c>
      <c r="S9" s="130"/>
      <c r="T9" s="130"/>
      <c r="U9" s="134"/>
      <c r="V9" s="130"/>
      <c r="W9" s="130"/>
      <c r="X9" s="130"/>
    </row>
    <row r="10" spans="1:26" s="139" customFormat="1" ht="70.5" customHeight="1">
      <c r="A10" s="136" t="s">
        <v>22</v>
      </c>
      <c r="B10" s="131" t="s">
        <v>388</v>
      </c>
      <c r="C10" s="136" t="s">
        <v>14</v>
      </c>
      <c r="D10" s="137" t="s">
        <v>389</v>
      </c>
      <c r="E10" s="136" t="s">
        <v>390</v>
      </c>
      <c r="F10" s="136" t="s">
        <v>369</v>
      </c>
      <c r="G10" s="137" t="s">
        <v>391</v>
      </c>
      <c r="H10" s="132" t="s">
        <v>392</v>
      </c>
      <c r="I10" s="132" t="s">
        <v>393</v>
      </c>
      <c r="J10" s="132" t="s">
        <v>27</v>
      </c>
      <c r="K10" s="132" t="s">
        <v>394</v>
      </c>
      <c r="L10" s="132" t="s">
        <v>455</v>
      </c>
      <c r="M10" s="132" t="s">
        <v>456</v>
      </c>
      <c r="N10" s="132" t="s">
        <v>395</v>
      </c>
      <c r="O10" s="132" t="s">
        <v>396</v>
      </c>
      <c r="P10" s="132" t="s">
        <v>397</v>
      </c>
      <c r="Q10" s="132" t="s">
        <v>695</v>
      </c>
      <c r="R10" s="138" t="s">
        <v>398</v>
      </c>
      <c r="S10" s="132" t="s">
        <v>399</v>
      </c>
      <c r="T10" s="132" t="s">
        <v>485</v>
      </c>
      <c r="U10" s="132" t="s">
        <v>542</v>
      </c>
      <c r="V10" s="138" t="s">
        <v>590</v>
      </c>
      <c r="W10" s="138" t="s">
        <v>689</v>
      </c>
      <c r="X10" s="137" t="s">
        <v>400</v>
      </c>
    </row>
    <row r="11" spans="1:26" s="147" customFormat="1">
      <c r="A11" s="140" t="str">
        <f t="shared" ref="A11:A42" si="0">CONCATENATE(C11,"-",E11)</f>
        <v>VRF-New-Large Off</v>
      </c>
      <c r="B11" s="141" t="str">
        <f>$B$7</f>
        <v>VRF</v>
      </c>
      <c r="C11" s="140" t="str">
        <f t="shared" ref="C11:C42" si="1">CONCATENATE(B11,"-",F11)</f>
        <v>VRF-New</v>
      </c>
      <c r="D11" s="140" t="str">
        <f>CONCATENATE(C11,"-",E11,"-",H11)</f>
        <v>VRF-New-Large Off-ElecHt</v>
      </c>
      <c r="E11" s="141" t="s">
        <v>370</v>
      </c>
      <c r="F11" s="151" t="s">
        <v>371</v>
      </c>
      <c r="G11" s="142" t="s">
        <v>425</v>
      </c>
      <c r="H11" s="151" t="s">
        <v>372</v>
      </c>
      <c r="I11" s="142"/>
      <c r="J11" s="142"/>
      <c r="K11" s="190">
        <f>$K$7</f>
        <v>20</v>
      </c>
      <c r="L11" s="143">
        <f t="shared" ref="L11:N28" si="2">VLOOKUP(L$9,V_PRE2013,$S11,FALSE)</f>
        <v>0.54037060186620078</v>
      </c>
      <c r="M11" s="143">
        <f t="shared" si="2"/>
        <v>0.20943280302167308</v>
      </c>
      <c r="N11" s="143">
        <f t="shared" si="2"/>
        <v>0.25019659511212627</v>
      </c>
      <c r="O11" s="144">
        <f>INDEX('Savings &amp; Cost'!$B$27:$C$44,MATCH(MMap!$E11,'Savings &amp; Cost'!$A$27:$A$44,0),MATCH(MMap!$H11,'Savings &amp; Cost'!$B$26:$C$26,0))</f>
        <v>5.2</v>
      </c>
      <c r="P11" s="144">
        <f>INDEX('Savings &amp; Cost'!$B$82:$C$99,MATCH(MMap!$E11,'Savings &amp; Cost'!$A$27:$A$44,0),MATCH(MMap!$H11,'Savings &amp; Cost'!$B$26:$C$26,0))</f>
        <v>3.68</v>
      </c>
      <c r="Q11" s="145">
        <f>IF(F11="retro",1+$Q$9,1)</f>
        <v>1</v>
      </c>
      <c r="R11" s="146">
        <f t="shared" ref="R11:R28" si="3">VLOOKUP(R$9,V_PRE2013,S11,FALSE)</f>
        <v>0.76889412716362515</v>
      </c>
      <c r="S11" s="145">
        <f>MATCH(E11,[1]!BLDGTYPE,0)</f>
        <v>2</v>
      </c>
      <c r="T11" s="231">
        <f>IF($H11="Elecht",$M11,$L11)*$O11*W11</f>
        <v>1.0890505757127</v>
      </c>
      <c r="U11" s="231">
        <f>IF($H11="Elecht",$M11,$L11)*$P11*Q11</f>
        <v>0.77071271511975692</v>
      </c>
      <c r="V11" s="231">
        <f>IF(H11="Gasht",VLOOKUP(E11,'Savings &amp; Cost'!$A$27:$F$44,6,FALSE),0)/100</f>
        <v>0</v>
      </c>
      <c r="W11" s="302">
        <f>IF(F11="retro",VLOOKUP(E11,'HVAC Retrofit Data'!$R$23:$S$40,2,FALSE),1)</f>
        <v>1</v>
      </c>
      <c r="X11" s="147" t="str">
        <f>CONCATENATE(E11," - ",F11)</f>
        <v>Large Off - New</v>
      </c>
      <c r="Y11" s="147" t="s">
        <v>8</v>
      </c>
      <c r="Z11" s="148"/>
    </row>
    <row r="12" spans="1:26" s="150" customFormat="1">
      <c r="A12" s="140" t="str">
        <f t="shared" si="0"/>
        <v>VRF-New-Medium Off</v>
      </c>
      <c r="B12" s="141" t="str">
        <f t="shared" ref="B12:B75" si="4">$B$7</f>
        <v>VRF</v>
      </c>
      <c r="C12" s="140" t="str">
        <f t="shared" si="1"/>
        <v>VRF-New</v>
      </c>
      <c r="D12" s="140" t="str">
        <f t="shared" ref="D12:D75" si="5">CONCATENATE(C12,"-",E12,"-",H12)</f>
        <v>VRF-New-Medium Off-ElecHt</v>
      </c>
      <c r="E12" s="149" t="s">
        <v>373</v>
      </c>
      <c r="F12" s="151" t="s">
        <v>371</v>
      </c>
      <c r="G12" s="142" t="s">
        <v>425</v>
      </c>
      <c r="H12" s="151" t="s">
        <v>372</v>
      </c>
      <c r="I12" s="142"/>
      <c r="J12" s="142"/>
      <c r="K12" s="190">
        <f t="shared" ref="K12:K75" si="6">$K$7</f>
        <v>20</v>
      </c>
      <c r="L12" s="143">
        <f t="shared" si="2"/>
        <v>0.51430081857580845</v>
      </c>
      <c r="M12" s="143">
        <f t="shared" si="2"/>
        <v>0.22131165109110185</v>
      </c>
      <c r="N12" s="143">
        <f t="shared" si="2"/>
        <v>0.26438753033308959</v>
      </c>
      <c r="O12" s="144">
        <f>INDEX('Savings &amp; Cost'!$B$27:$C$44,MATCH(MMap!E12,'Savings &amp; Cost'!$A$27:$A$44,0),MATCH(MMap!H12,'Savings &amp; Cost'!$B$26:$C$26,0))</f>
        <v>2.83</v>
      </c>
      <c r="P12" s="144">
        <f>INDEX('Savings &amp; Cost'!$B$82:$C$99,MATCH(MMap!$E12,'Savings &amp; Cost'!$A$27:$A$44,0),MATCH(MMap!$H12,'Savings &amp; Cost'!$B$26:$C$26,0))</f>
        <v>2.29</v>
      </c>
      <c r="Q12" s="145">
        <f t="shared" ref="Q12:Q75" si="7">IF(F12="retro",1+$Q$9,1)</f>
        <v>1</v>
      </c>
      <c r="R12" s="146">
        <f t="shared" si="3"/>
        <v>0.9156533727398849</v>
      </c>
      <c r="S12" s="145">
        <f>MATCH(E12,[1]!BLDGTYPE,0)</f>
        <v>3</v>
      </c>
      <c r="T12" s="231">
        <f t="shared" ref="T12:T75" si="8">IF($H12="Elecht",$M12,$L12)*$O12*W12</f>
        <v>0.62631197258781823</v>
      </c>
      <c r="U12" s="231">
        <f t="shared" ref="U12:U75" si="9">IF($H12="Elecht",$M12,$L12)*$P12*Q12</f>
        <v>0.50680368099862327</v>
      </c>
      <c r="V12" s="231">
        <f>IF(H12="Gasht",VLOOKUP(E12,'Savings &amp; Cost'!$A$27:$F$44,6,FALSE),0)/100</f>
        <v>0</v>
      </c>
      <c r="W12" s="302">
        <f>IF(F12="retro",VLOOKUP(E12,'HVAC Retrofit Data'!$R$23:$S$40,2,FALSE),1)</f>
        <v>1</v>
      </c>
      <c r="X12" s="147" t="str">
        <f t="shared" ref="X12:X46" si="10">CONCATENATE(E12," - ",F12)</f>
        <v>Medium Off - New</v>
      </c>
    </row>
    <row r="13" spans="1:26" s="150" customFormat="1">
      <c r="A13" s="140" t="str">
        <f t="shared" si="0"/>
        <v>VRF-New-Small Off</v>
      </c>
      <c r="B13" s="141" t="str">
        <f t="shared" si="4"/>
        <v>VRF</v>
      </c>
      <c r="C13" s="140" t="str">
        <f t="shared" si="1"/>
        <v>VRF-New</v>
      </c>
      <c r="D13" s="140" t="str">
        <f t="shared" si="5"/>
        <v>VRF-New-Small Off-ElecHt</v>
      </c>
      <c r="E13" s="149" t="s">
        <v>374</v>
      </c>
      <c r="F13" s="151" t="s">
        <v>371</v>
      </c>
      <c r="G13" s="142" t="s">
        <v>425</v>
      </c>
      <c r="H13" s="151" t="s">
        <v>372</v>
      </c>
      <c r="I13" s="142"/>
      <c r="J13" s="142"/>
      <c r="K13" s="190">
        <f t="shared" si="6"/>
        <v>20</v>
      </c>
      <c r="L13" s="143">
        <f t="shared" si="2"/>
        <v>0.3275419203320854</v>
      </c>
      <c r="M13" s="143">
        <f t="shared" si="2"/>
        <v>0.30640942705415353</v>
      </c>
      <c r="N13" s="143">
        <f t="shared" si="2"/>
        <v>0.36604865261376096</v>
      </c>
      <c r="O13" s="144">
        <f>INDEX('Savings &amp; Cost'!$B$27:$C$44,MATCH(MMap!E13,'Savings &amp; Cost'!$A$27:$A$44,0),MATCH(MMap!H13,'Savings &amp; Cost'!$B$26:$C$26,0))</f>
        <v>5.2</v>
      </c>
      <c r="P13" s="144">
        <f>INDEX('Savings &amp; Cost'!$B$82:$C$99,MATCH(MMap!$E13,'Savings &amp; Cost'!$A$27:$A$44,0),MATCH(MMap!$H13,'Savings &amp; Cost'!$B$26:$C$26,0))</f>
        <v>2.29</v>
      </c>
      <c r="Q13" s="145">
        <f t="shared" si="7"/>
        <v>1</v>
      </c>
      <c r="R13" s="146">
        <f t="shared" si="3"/>
        <v>0.85579006639653332</v>
      </c>
      <c r="S13" s="145">
        <f>MATCH(E13,[1]!BLDGTYPE,0)</f>
        <v>4</v>
      </c>
      <c r="T13" s="231">
        <f t="shared" si="8"/>
        <v>1.5933290206815984</v>
      </c>
      <c r="U13" s="231">
        <f t="shared" si="9"/>
        <v>0.70167758795401158</v>
      </c>
      <c r="V13" s="231">
        <f>IF(H13="Gasht",VLOOKUP(E13,'Savings &amp; Cost'!$A$27:$F$44,6,FALSE),0)/100</f>
        <v>0</v>
      </c>
      <c r="W13" s="302">
        <f>IF(F13="retro",VLOOKUP(E13,'HVAC Retrofit Data'!$R$23:$S$40,2,FALSE),1)</f>
        <v>1</v>
      </c>
      <c r="X13" s="147" t="str">
        <f t="shared" si="10"/>
        <v>Small Off - New</v>
      </c>
    </row>
    <row r="14" spans="1:26" s="150" customFormat="1">
      <c r="A14" s="140" t="str">
        <f t="shared" si="0"/>
        <v>VRF-New-Xlarge Ret</v>
      </c>
      <c r="B14" s="141" t="str">
        <f t="shared" si="4"/>
        <v>VRF</v>
      </c>
      <c r="C14" s="140" t="str">
        <f t="shared" si="1"/>
        <v>VRF-New</v>
      </c>
      <c r="D14" s="140" t="str">
        <f t="shared" si="5"/>
        <v>VRF-New-Xlarge Ret-ElecHt</v>
      </c>
      <c r="E14" s="149" t="s">
        <v>401</v>
      </c>
      <c r="F14" s="151" t="s">
        <v>371</v>
      </c>
      <c r="G14" s="142" t="s">
        <v>425</v>
      </c>
      <c r="H14" s="151" t="s">
        <v>372</v>
      </c>
      <c r="I14" s="142"/>
      <c r="J14" s="142"/>
      <c r="K14" s="190">
        <f t="shared" si="6"/>
        <v>20</v>
      </c>
      <c r="L14" s="143">
        <f t="shared" si="2"/>
        <v>0.91606730000738101</v>
      </c>
      <c r="M14" s="143">
        <f t="shared" si="2"/>
        <v>5.2995881766435368E-2</v>
      </c>
      <c r="N14" s="143">
        <f t="shared" si="2"/>
        <v>3.0936818226183656E-2</v>
      </c>
      <c r="O14" s="144">
        <f>INDEX('Savings &amp; Cost'!$B$27:$C$44,MATCH(MMap!E14,'Savings &amp; Cost'!$A$27:$A$44,0),MATCH(MMap!H14,'Savings &amp; Cost'!$B$26:$C$26,0))</f>
        <v>2.94</v>
      </c>
      <c r="P14" s="144">
        <f>INDEX('Savings &amp; Cost'!$B$82:$C$99,MATCH(MMap!$E14,'Savings &amp; Cost'!$A$27:$A$44,0),MATCH(MMap!$H14,'Savings &amp; Cost'!$B$26:$C$26,0))</f>
        <v>2.6666666666666674</v>
      </c>
      <c r="Q14" s="145">
        <f t="shared" si="7"/>
        <v>1</v>
      </c>
      <c r="R14" s="146">
        <f t="shared" si="3"/>
        <v>0.95160006380782447</v>
      </c>
      <c r="S14" s="145">
        <f>MATCH(E14,[1]!BLDGTYPE,0)</f>
        <v>5</v>
      </c>
      <c r="T14" s="231">
        <f t="shared" si="8"/>
        <v>0.15580789239331999</v>
      </c>
      <c r="U14" s="231">
        <f t="shared" si="9"/>
        <v>0.14132235137716101</v>
      </c>
      <c r="V14" s="231">
        <f>IF(H14="Gasht",VLOOKUP(E14,'Savings &amp; Cost'!$A$27:$F$44,6,FALSE),0)/100</f>
        <v>0</v>
      </c>
      <c r="W14" s="302">
        <f>IF(F14="retro",VLOOKUP(E14,'HVAC Retrofit Data'!$R$23:$S$40,2,FALSE),1)</f>
        <v>1</v>
      </c>
      <c r="X14" s="147" t="str">
        <f t="shared" si="10"/>
        <v>Xlarge Ret - New</v>
      </c>
    </row>
    <row r="15" spans="1:26" s="150" customFormat="1">
      <c r="A15" s="140" t="str">
        <f t="shared" si="0"/>
        <v>VRF-New-Large Ret</v>
      </c>
      <c r="B15" s="141" t="str">
        <f t="shared" si="4"/>
        <v>VRF</v>
      </c>
      <c r="C15" s="140" t="str">
        <f t="shared" si="1"/>
        <v>VRF-New</v>
      </c>
      <c r="D15" s="140" t="str">
        <f t="shared" si="5"/>
        <v>VRF-New-Large Ret-ElecHt</v>
      </c>
      <c r="E15" s="149" t="s">
        <v>402</v>
      </c>
      <c r="F15" s="151" t="s">
        <v>371</v>
      </c>
      <c r="G15" s="142" t="s">
        <v>425</v>
      </c>
      <c r="H15" s="151" t="s">
        <v>372</v>
      </c>
      <c r="I15" s="142"/>
      <c r="J15" s="142"/>
      <c r="K15" s="190">
        <f t="shared" si="6"/>
        <v>20</v>
      </c>
      <c r="L15" s="143">
        <f t="shared" si="2"/>
        <v>0.98322307122393326</v>
      </c>
      <c r="M15" s="143">
        <f t="shared" si="2"/>
        <v>1.0593107738682607E-2</v>
      </c>
      <c r="N15" s="143">
        <f t="shared" si="2"/>
        <v>6.1838210373840949E-3</v>
      </c>
      <c r="O15" s="144">
        <f>INDEX('Savings &amp; Cost'!$B$27:$C$44,MATCH(MMap!E15,'Savings &amp; Cost'!$A$27:$A$44,0),MATCH(MMap!H15,'Savings &amp; Cost'!$B$26:$C$26,0))</f>
        <v>2.94</v>
      </c>
      <c r="P15" s="144">
        <f>INDEX('Savings &amp; Cost'!$B$82:$C$99,MATCH(MMap!$E15,'Savings &amp; Cost'!$A$27:$A$44,0),MATCH(MMap!$H15,'Savings &amp; Cost'!$B$26:$C$26,0))</f>
        <v>2.6666666666666674</v>
      </c>
      <c r="Q15" s="145">
        <f t="shared" si="7"/>
        <v>1</v>
      </c>
      <c r="R15" s="146">
        <f t="shared" si="3"/>
        <v>0.98526989662125641</v>
      </c>
      <c r="S15" s="145">
        <f>MATCH(E15,[1]!BLDGTYPE,0)</f>
        <v>6</v>
      </c>
      <c r="T15" s="231">
        <f t="shared" si="8"/>
        <v>3.1143736751726867E-2</v>
      </c>
      <c r="U15" s="231">
        <f t="shared" si="9"/>
        <v>2.8248287303153628E-2</v>
      </c>
      <c r="V15" s="231">
        <f>IF(H15="Gasht",VLOOKUP(E15,'Savings &amp; Cost'!$A$27:$F$44,6,FALSE),0)/100</f>
        <v>0</v>
      </c>
      <c r="W15" s="302">
        <f>IF(F15="retro",VLOOKUP(E15,'HVAC Retrofit Data'!$R$23:$S$40,2,FALSE),1)</f>
        <v>1</v>
      </c>
      <c r="X15" s="147" t="str">
        <f t="shared" si="10"/>
        <v>Large Ret - New</v>
      </c>
    </row>
    <row r="16" spans="1:26" s="150" customFormat="1">
      <c r="A16" s="140" t="str">
        <f t="shared" si="0"/>
        <v>VRF-New-Medium Ret</v>
      </c>
      <c r="B16" s="141" t="str">
        <f t="shared" si="4"/>
        <v>VRF</v>
      </c>
      <c r="C16" s="140" t="str">
        <f t="shared" si="1"/>
        <v>VRF-New</v>
      </c>
      <c r="D16" s="140" t="str">
        <f t="shared" si="5"/>
        <v>VRF-New-Medium Ret-ElecHt</v>
      </c>
      <c r="E16" s="149" t="s">
        <v>403</v>
      </c>
      <c r="F16" s="151" t="s">
        <v>371</v>
      </c>
      <c r="G16" s="142" t="s">
        <v>425</v>
      </c>
      <c r="H16" s="151" t="s">
        <v>372</v>
      </c>
      <c r="I16" s="142"/>
      <c r="J16" s="142"/>
      <c r="K16" s="190">
        <f t="shared" si="6"/>
        <v>20</v>
      </c>
      <c r="L16" s="143">
        <f t="shared" si="2"/>
        <v>0.80985008893074606</v>
      </c>
      <c r="M16" s="143">
        <f t="shared" si="2"/>
        <v>0.12006240959495594</v>
      </c>
      <c r="N16" s="143">
        <f t="shared" si="2"/>
        <v>7.0087501474297986E-2</v>
      </c>
      <c r="O16" s="144">
        <f>INDEX('Savings &amp; Cost'!$B$27:$C$44,MATCH(MMap!E16,'Savings &amp; Cost'!$A$27:$A$44,0),MATCH(MMap!H16,'Savings &amp; Cost'!$B$26:$C$26,0))</f>
        <v>2.94</v>
      </c>
      <c r="P16" s="144">
        <f>INDEX('Savings &amp; Cost'!$B$82:$C$99,MATCH(MMap!$E16,'Savings &amp; Cost'!$A$27:$A$44,0),MATCH(MMap!$H16,'Savings &amp; Cost'!$B$26:$C$26,0))</f>
        <v>2.6666666666666674</v>
      </c>
      <c r="Q16" s="145">
        <f t="shared" si="7"/>
        <v>1</v>
      </c>
      <c r="R16" s="146">
        <f t="shared" si="3"/>
        <v>0.65234151837252696</v>
      </c>
      <c r="S16" s="145">
        <f>MATCH(E16,[1]!BLDGTYPE,0)</f>
        <v>7</v>
      </c>
      <c r="T16" s="231">
        <f t="shared" si="8"/>
        <v>0.35298348420917047</v>
      </c>
      <c r="U16" s="231">
        <f t="shared" si="9"/>
        <v>0.32016642558654929</v>
      </c>
      <c r="V16" s="231">
        <f>IF(H16="Gasht",VLOOKUP(E16,'Savings &amp; Cost'!$A$27:$F$44,6,FALSE),0)/100</f>
        <v>0</v>
      </c>
      <c r="W16" s="302">
        <f>IF(F16="retro",VLOOKUP(E16,'HVAC Retrofit Data'!$R$23:$S$40,2,FALSE),1)</f>
        <v>1</v>
      </c>
      <c r="X16" s="147" t="str">
        <f t="shared" si="10"/>
        <v>Medium Ret - New</v>
      </c>
    </row>
    <row r="17" spans="1:24" s="150" customFormat="1">
      <c r="A17" s="140" t="str">
        <f t="shared" si="0"/>
        <v>VRF-New-Small Ret</v>
      </c>
      <c r="B17" s="141" t="str">
        <f t="shared" si="4"/>
        <v>VRF</v>
      </c>
      <c r="C17" s="140" t="str">
        <f t="shared" si="1"/>
        <v>VRF-New</v>
      </c>
      <c r="D17" s="140" t="str">
        <f t="shared" si="5"/>
        <v>VRF-New-Small Ret-ElecHt</v>
      </c>
      <c r="E17" s="149" t="s">
        <v>404</v>
      </c>
      <c r="F17" s="151" t="s">
        <v>371</v>
      </c>
      <c r="G17" s="142" t="s">
        <v>425</v>
      </c>
      <c r="H17" s="151" t="s">
        <v>372</v>
      </c>
      <c r="I17" s="142"/>
      <c r="J17" s="142"/>
      <c r="K17" s="190">
        <f t="shared" si="6"/>
        <v>20</v>
      </c>
      <c r="L17" s="143">
        <f t="shared" si="2"/>
        <v>0.56717178566142912</v>
      </c>
      <c r="M17" s="143">
        <f t="shared" si="2"/>
        <v>0.2732917310450087</v>
      </c>
      <c r="N17" s="143">
        <f t="shared" si="2"/>
        <v>0.15953648329356207</v>
      </c>
      <c r="O17" s="144">
        <f>INDEX('Savings &amp; Cost'!$B$27:$C$44,MATCH(MMap!E17,'Savings &amp; Cost'!$A$27:$A$44,0),MATCH(MMap!H17,'Savings &amp; Cost'!$B$26:$C$26,0))</f>
        <v>2.94</v>
      </c>
      <c r="P17" s="144">
        <f>INDEX('Savings &amp; Cost'!$B$82:$C$99,MATCH(MMap!$E17,'Savings &amp; Cost'!$A$27:$A$44,0),MATCH(MMap!$H17,'Savings &amp; Cost'!$B$26:$C$26,0))</f>
        <v>2.6666666666666674</v>
      </c>
      <c r="Q17" s="145">
        <f t="shared" si="7"/>
        <v>1</v>
      </c>
      <c r="R17" s="146">
        <f t="shared" si="3"/>
        <v>0.66014461756611731</v>
      </c>
      <c r="S17" s="145">
        <f>MATCH(E17,[1]!BLDGTYPE,0)</f>
        <v>8</v>
      </c>
      <c r="T17" s="231">
        <f t="shared" si="8"/>
        <v>0.80347768927232555</v>
      </c>
      <c r="U17" s="231">
        <f t="shared" si="9"/>
        <v>0.72877794945335672</v>
      </c>
      <c r="V17" s="231">
        <f>IF(H17="Gasht",VLOOKUP(E17,'Savings &amp; Cost'!$A$27:$F$44,6,FALSE),0)/100</f>
        <v>0</v>
      </c>
      <c r="W17" s="302">
        <f>IF(F17="retro",VLOOKUP(E17,'HVAC Retrofit Data'!$R$23:$S$40,2,FALSE),1)</f>
        <v>1</v>
      </c>
      <c r="X17" s="147" t="str">
        <f t="shared" si="10"/>
        <v>Small Ret - New</v>
      </c>
    </row>
    <row r="18" spans="1:24" s="150" customFormat="1">
      <c r="A18" s="140" t="str">
        <f t="shared" si="0"/>
        <v>VRF-New-School K-12</v>
      </c>
      <c r="B18" s="141" t="str">
        <f t="shared" si="4"/>
        <v>VRF</v>
      </c>
      <c r="C18" s="140" t="str">
        <f t="shared" si="1"/>
        <v>VRF-New</v>
      </c>
      <c r="D18" s="140" t="str">
        <f t="shared" si="5"/>
        <v>VRF-New-School K-12-ElecHt</v>
      </c>
      <c r="E18" s="149" t="s">
        <v>405</v>
      </c>
      <c r="F18" s="151" t="s">
        <v>371</v>
      </c>
      <c r="G18" s="142" t="s">
        <v>425</v>
      </c>
      <c r="H18" s="151" t="s">
        <v>372</v>
      </c>
      <c r="I18" s="142"/>
      <c r="J18" s="142"/>
      <c r="K18" s="190">
        <f t="shared" si="6"/>
        <v>20</v>
      </c>
      <c r="L18" s="143">
        <f t="shared" si="2"/>
        <v>0.84777782221188291</v>
      </c>
      <c r="M18" s="143">
        <f t="shared" si="2"/>
        <v>5.8369343906151915E-2</v>
      </c>
      <c r="N18" s="143">
        <f t="shared" si="2"/>
        <v>9.3852833881965178E-2</v>
      </c>
      <c r="O18" s="144">
        <f>INDEX('Savings &amp; Cost'!$B$27:$C$44,MATCH(MMap!E18,'Savings &amp; Cost'!$A$27:$A$44,0),MATCH(MMap!H18,'Savings &amp; Cost'!$B$26:$C$26,0))</f>
        <v>2.94</v>
      </c>
      <c r="P18" s="144">
        <f>INDEX('Savings &amp; Cost'!$B$82:$C$99,MATCH(MMap!$E18,'Savings &amp; Cost'!$A$27:$A$44,0),MATCH(MMap!$H18,'Savings &amp; Cost'!$B$26:$C$26,0))</f>
        <v>2.6666666666666674</v>
      </c>
      <c r="Q18" s="145">
        <f t="shared" si="7"/>
        <v>1</v>
      </c>
      <c r="R18" s="146">
        <f t="shared" si="3"/>
        <v>0.69618308739231149</v>
      </c>
      <c r="S18" s="145">
        <f>MATCH(E18,[1]!BLDGTYPE,0)</f>
        <v>9</v>
      </c>
      <c r="T18" s="231">
        <f t="shared" si="8"/>
        <v>0.17160587108408662</v>
      </c>
      <c r="U18" s="231">
        <f t="shared" si="9"/>
        <v>0.15565158374973848</v>
      </c>
      <c r="V18" s="231">
        <f>IF(H18="Gasht",VLOOKUP(E18,'Savings &amp; Cost'!$A$27:$F$44,6,FALSE),0)/100</f>
        <v>0</v>
      </c>
      <c r="W18" s="302">
        <f>IF(F18="retro",VLOOKUP(E18,'HVAC Retrofit Data'!$R$23:$S$40,2,FALSE),1)</f>
        <v>1</v>
      </c>
      <c r="X18" s="147" t="str">
        <f t="shared" si="10"/>
        <v>School K-12 - New</v>
      </c>
    </row>
    <row r="19" spans="1:24" s="150" customFormat="1">
      <c r="A19" s="140" t="str">
        <f t="shared" si="0"/>
        <v>VRF-New-University</v>
      </c>
      <c r="B19" s="141" t="str">
        <f t="shared" si="4"/>
        <v>VRF</v>
      </c>
      <c r="C19" s="140" t="str">
        <f t="shared" si="1"/>
        <v>VRF-New</v>
      </c>
      <c r="D19" s="140" t="str">
        <f t="shared" si="5"/>
        <v>VRF-New-University-ElecHt</v>
      </c>
      <c r="E19" s="149" t="s">
        <v>375</v>
      </c>
      <c r="F19" s="151" t="s">
        <v>371</v>
      </c>
      <c r="G19" s="142" t="s">
        <v>425</v>
      </c>
      <c r="H19" s="151" t="s">
        <v>372</v>
      </c>
      <c r="I19" s="142"/>
      <c r="J19" s="142"/>
      <c r="K19" s="190">
        <f t="shared" si="6"/>
        <v>20</v>
      </c>
      <c r="L19" s="143">
        <f t="shared" si="2"/>
        <v>0.8</v>
      </c>
      <c r="M19" s="143">
        <f t="shared" si="2"/>
        <v>0.1</v>
      </c>
      <c r="N19" s="143">
        <f t="shared" si="2"/>
        <v>0.1</v>
      </c>
      <c r="O19" s="144">
        <f>INDEX('Savings &amp; Cost'!$B$27:$C$44,MATCH(MMap!E19,'Savings &amp; Cost'!$A$27:$A$44,0),MATCH(MMap!H19,'Savings &amp; Cost'!$B$26:$C$26,0))</f>
        <v>2.94</v>
      </c>
      <c r="P19" s="144">
        <f>INDEX('Savings &amp; Cost'!$B$82:$C$99,MATCH(MMap!$E19,'Savings &amp; Cost'!$A$27:$A$44,0),MATCH(MMap!$H19,'Savings &amp; Cost'!$B$26:$C$26,0))</f>
        <v>2.6666666666666674</v>
      </c>
      <c r="Q19" s="145">
        <f t="shared" si="7"/>
        <v>1</v>
      </c>
      <c r="R19" s="146">
        <f t="shared" si="3"/>
        <v>0.75</v>
      </c>
      <c r="S19" s="145">
        <f>MATCH(E19,[1]!BLDGTYPE,0)</f>
        <v>10</v>
      </c>
      <c r="T19" s="231">
        <f t="shared" si="8"/>
        <v>0.29399999999999998</v>
      </c>
      <c r="U19" s="231">
        <f t="shared" si="9"/>
        <v>0.26666666666666677</v>
      </c>
      <c r="V19" s="231">
        <f>IF(H19="Gasht",VLOOKUP(E19,'Savings &amp; Cost'!$A$27:$F$44,6,FALSE),0)/100</f>
        <v>0</v>
      </c>
      <c r="W19" s="302">
        <f>IF(F19="retro",VLOOKUP(E19,'HVAC Retrofit Data'!$R$23:$S$40,2,FALSE),1)</f>
        <v>1</v>
      </c>
      <c r="X19" s="147" t="str">
        <f t="shared" si="10"/>
        <v>University - New</v>
      </c>
    </row>
    <row r="20" spans="1:24" s="150" customFormat="1">
      <c r="A20" s="140" t="str">
        <f t="shared" si="0"/>
        <v>VRF-New-Warehouse</v>
      </c>
      <c r="B20" s="141" t="str">
        <f t="shared" si="4"/>
        <v>VRF</v>
      </c>
      <c r="C20" s="140" t="str">
        <f t="shared" si="1"/>
        <v>VRF-New</v>
      </c>
      <c r="D20" s="140" t="str">
        <f t="shared" si="5"/>
        <v>VRF-New-Warehouse-ElecHt</v>
      </c>
      <c r="E20" s="149" t="s">
        <v>376</v>
      </c>
      <c r="F20" s="151" t="s">
        <v>371</v>
      </c>
      <c r="G20" s="142" t="s">
        <v>425</v>
      </c>
      <c r="H20" s="151" t="s">
        <v>372</v>
      </c>
      <c r="I20" s="142"/>
      <c r="J20" s="142"/>
      <c r="K20" s="190">
        <f t="shared" si="6"/>
        <v>20</v>
      </c>
      <c r="L20" s="143">
        <f t="shared" si="2"/>
        <v>0.98700382329725422</v>
      </c>
      <c r="M20" s="143">
        <f t="shared" si="2"/>
        <v>6.3929137015483993E-3</v>
      </c>
      <c r="N20" s="143">
        <f t="shared" si="2"/>
        <v>6.6032630011973147E-3</v>
      </c>
      <c r="O20" s="144">
        <f>INDEX('Savings &amp; Cost'!$B$27:$C$44,MATCH(MMap!E20,'Savings &amp; Cost'!$A$27:$A$44,0),MATCH(MMap!H20,'Savings &amp; Cost'!$B$26:$C$26,0))</f>
        <v>2.94</v>
      </c>
      <c r="P20" s="144">
        <f>INDEX('Savings &amp; Cost'!$B$82:$C$99,MATCH(MMap!$E20,'Savings &amp; Cost'!$A$27:$A$44,0),MATCH(MMap!$H20,'Savings &amp; Cost'!$B$26:$C$26,0))</f>
        <v>2.6666666666666674</v>
      </c>
      <c r="Q20" s="145">
        <f t="shared" si="7"/>
        <v>1</v>
      </c>
      <c r="R20" s="146">
        <f t="shared" si="3"/>
        <v>0.23</v>
      </c>
      <c r="S20" s="145">
        <f>MATCH(E20,[1]!BLDGTYPE,0)</f>
        <v>11</v>
      </c>
      <c r="T20" s="231">
        <f t="shared" si="8"/>
        <v>1.8795166282552293E-2</v>
      </c>
      <c r="U20" s="231">
        <f t="shared" si="9"/>
        <v>1.7047769870795735E-2</v>
      </c>
      <c r="V20" s="231">
        <f>IF(H20="Gasht",VLOOKUP(E20,'Savings &amp; Cost'!$A$27:$F$44,6,FALSE),0)/100</f>
        <v>0</v>
      </c>
      <c r="W20" s="302">
        <f>IF(F20="retro",VLOOKUP(E20,'HVAC Retrofit Data'!$R$23:$S$40,2,FALSE),1)</f>
        <v>1</v>
      </c>
      <c r="X20" s="147" t="str">
        <f t="shared" si="10"/>
        <v>Warehouse - New</v>
      </c>
    </row>
    <row r="21" spans="1:24" s="150" customFormat="1">
      <c r="A21" s="140" t="str">
        <f t="shared" si="0"/>
        <v>VRF-New-Supermarket</v>
      </c>
      <c r="B21" s="141" t="str">
        <f t="shared" si="4"/>
        <v>VRF</v>
      </c>
      <c r="C21" s="140" t="str">
        <f t="shared" si="1"/>
        <v>VRF-New</v>
      </c>
      <c r="D21" s="140" t="str">
        <f t="shared" si="5"/>
        <v>VRF-New-Supermarket-ElecHt</v>
      </c>
      <c r="E21" s="149" t="s">
        <v>377</v>
      </c>
      <c r="F21" s="151" t="s">
        <v>371</v>
      </c>
      <c r="G21" s="142" t="s">
        <v>425</v>
      </c>
      <c r="H21" s="151" t="s">
        <v>372</v>
      </c>
      <c r="I21" s="142"/>
      <c r="J21" s="142"/>
      <c r="K21" s="190">
        <f t="shared" si="6"/>
        <v>20</v>
      </c>
      <c r="L21" s="143">
        <f t="shared" si="2"/>
        <v>0.46957192737561176</v>
      </c>
      <c r="M21" s="143">
        <f t="shared" si="2"/>
        <v>3.9182634298973458E-2</v>
      </c>
      <c r="N21" s="143">
        <f t="shared" si="2"/>
        <v>6.234756715808213E-2</v>
      </c>
      <c r="O21" s="144">
        <f>INDEX('Savings &amp; Cost'!$B$27:$C$44,MATCH(MMap!E21,'Savings &amp; Cost'!$A$27:$A$44,0),MATCH(MMap!H21,'Savings &amp; Cost'!$B$26:$C$26,0))</f>
        <v>7.3248407643312099</v>
      </c>
      <c r="P21" s="144">
        <f>INDEX('Savings &amp; Cost'!$B$82:$C$99,MATCH(MMap!$E21,'Savings &amp; Cost'!$A$27:$A$44,0),MATCH(MMap!$H21,'Savings &amp; Cost'!$B$26:$C$26,0))</f>
        <v>4.95</v>
      </c>
      <c r="Q21" s="145">
        <f t="shared" si="7"/>
        <v>1</v>
      </c>
      <c r="R21" s="146">
        <f t="shared" si="3"/>
        <v>0.89440943169321674</v>
      </c>
      <c r="S21" s="145">
        <f>MATCH(E21,[1]!BLDGTYPE,0)</f>
        <v>12</v>
      </c>
      <c r="T21" s="231">
        <f t="shared" si="8"/>
        <v>0.287006556967003</v>
      </c>
      <c r="U21" s="231">
        <f t="shared" si="9"/>
        <v>0.19395403977991862</v>
      </c>
      <c r="V21" s="231">
        <f>IF(H21="Gasht",VLOOKUP(E21,'Savings &amp; Cost'!$A$27:$F$44,6,FALSE),0)/100</f>
        <v>0</v>
      </c>
      <c r="W21" s="302">
        <f>IF(F21="retro",VLOOKUP(E21,'HVAC Retrofit Data'!$R$23:$S$40,2,FALSE),1)</f>
        <v>1</v>
      </c>
      <c r="X21" s="147" t="str">
        <f t="shared" si="10"/>
        <v>Supermarket - New</v>
      </c>
    </row>
    <row r="22" spans="1:24" s="150" customFormat="1">
      <c r="A22" s="140" t="str">
        <f t="shared" si="0"/>
        <v>VRF-New-MiniMart</v>
      </c>
      <c r="B22" s="141" t="str">
        <f t="shared" si="4"/>
        <v>VRF</v>
      </c>
      <c r="C22" s="140" t="str">
        <f t="shared" si="1"/>
        <v>VRF-New</v>
      </c>
      <c r="D22" s="140" t="str">
        <f t="shared" si="5"/>
        <v>VRF-New-MiniMart-ElecHt</v>
      </c>
      <c r="E22" s="149" t="s">
        <v>406</v>
      </c>
      <c r="F22" s="151" t="s">
        <v>371</v>
      </c>
      <c r="G22" s="142" t="s">
        <v>425</v>
      </c>
      <c r="H22" s="151" t="s">
        <v>372</v>
      </c>
      <c r="I22" s="142"/>
      <c r="J22" s="142"/>
      <c r="K22" s="190">
        <f t="shared" si="6"/>
        <v>20</v>
      </c>
      <c r="L22" s="143">
        <f t="shared" si="2"/>
        <v>0.86606113087441317</v>
      </c>
      <c r="M22" s="143">
        <f t="shared" si="2"/>
        <v>9.8940421863423066E-3</v>
      </c>
      <c r="N22" s="143">
        <f t="shared" si="2"/>
        <v>1.5743440192688529E-2</v>
      </c>
      <c r="O22" s="144">
        <f>INDEX('Savings &amp; Cost'!$B$27:$C$44,MATCH(MMap!E22,'Savings &amp; Cost'!$A$27:$A$44,0),MATCH(MMap!H22,'Savings &amp; Cost'!$B$26:$C$26,0))</f>
        <v>7.3248407643312099</v>
      </c>
      <c r="P22" s="144">
        <f>INDEX('Savings &amp; Cost'!$B$82:$C$99,MATCH(MMap!$E22,'Savings &amp; Cost'!$A$27:$A$44,0),MATCH(MMap!$H22,'Savings &amp; Cost'!$B$26:$C$26,0))</f>
        <v>4.95</v>
      </c>
      <c r="Q22" s="145">
        <f t="shared" si="7"/>
        <v>1</v>
      </c>
      <c r="R22" s="146">
        <f t="shared" si="3"/>
        <v>0.91392039395838554</v>
      </c>
      <c r="S22" s="145">
        <f>MATCH(E22,[1]!BLDGTYPE,0)</f>
        <v>13</v>
      </c>
      <c r="T22" s="231">
        <f t="shared" si="8"/>
        <v>7.2472283530532811E-2</v>
      </c>
      <c r="U22" s="231">
        <f t="shared" si="9"/>
        <v>4.8975508822394417E-2</v>
      </c>
      <c r="V22" s="231">
        <f>IF(H22="Gasht",VLOOKUP(E22,'Savings &amp; Cost'!$A$27:$F$44,6,FALSE),0)/100</f>
        <v>0</v>
      </c>
      <c r="W22" s="302">
        <f>IF(F22="retro",VLOOKUP(E22,'HVAC Retrofit Data'!$R$23:$S$40,2,FALSE),1)</f>
        <v>1</v>
      </c>
      <c r="X22" s="147" t="str">
        <f t="shared" si="10"/>
        <v>MiniMart - New</v>
      </c>
    </row>
    <row r="23" spans="1:24" s="150" customFormat="1">
      <c r="A23" s="140" t="str">
        <f t="shared" si="0"/>
        <v>VRF-New-Restaurant</v>
      </c>
      <c r="B23" s="141" t="str">
        <f t="shared" si="4"/>
        <v>VRF</v>
      </c>
      <c r="C23" s="140" t="str">
        <f t="shared" si="1"/>
        <v>VRF-New</v>
      </c>
      <c r="D23" s="140" t="str">
        <f t="shared" si="5"/>
        <v>VRF-New-Restaurant-ElecHt</v>
      </c>
      <c r="E23" s="149" t="s">
        <v>378</v>
      </c>
      <c r="F23" s="151" t="s">
        <v>371</v>
      </c>
      <c r="G23" s="142" t="s">
        <v>425</v>
      </c>
      <c r="H23" s="151" t="s">
        <v>372</v>
      </c>
      <c r="I23" s="142"/>
      <c r="J23" s="142"/>
      <c r="K23" s="190">
        <f t="shared" si="6"/>
        <v>20</v>
      </c>
      <c r="L23" s="143">
        <f t="shared" si="2"/>
        <v>0.79365284945968273</v>
      </c>
      <c r="M23" s="143">
        <f t="shared" si="2"/>
        <v>3.0050555941853869E-2</v>
      </c>
      <c r="N23" s="143">
        <f t="shared" si="2"/>
        <v>0.17629659459846331</v>
      </c>
      <c r="O23" s="144">
        <f>INDEX('Savings &amp; Cost'!$B$27:$C$44,MATCH(MMap!E23,'Savings &amp; Cost'!$A$27:$A$44,0),MATCH(MMap!H23,'Savings &amp; Cost'!$B$26:$C$26,0))</f>
        <v>7.3248407643312099</v>
      </c>
      <c r="P23" s="144">
        <f>INDEX('Savings &amp; Cost'!$B$82:$C$99,MATCH(MMap!$E23,'Savings &amp; Cost'!$A$27:$A$44,0),MATCH(MMap!$H23,'Savings &amp; Cost'!$B$26:$C$26,0))</f>
        <v>4.95</v>
      </c>
      <c r="Q23" s="145">
        <f t="shared" si="7"/>
        <v>1</v>
      </c>
      <c r="R23" s="146">
        <f t="shared" si="3"/>
        <v>0.9581056413122655</v>
      </c>
      <c r="S23" s="145">
        <f>MATCH(E23,[1]!BLDGTYPE,0)</f>
        <v>14</v>
      </c>
      <c r="T23" s="231">
        <f t="shared" si="8"/>
        <v>0.22011553715370669</v>
      </c>
      <c r="U23" s="231">
        <f t="shared" si="9"/>
        <v>0.14875025191217667</v>
      </c>
      <c r="V23" s="231">
        <f>IF(H23="Gasht",VLOOKUP(E23,'Savings &amp; Cost'!$A$27:$F$44,6,FALSE),0)/100</f>
        <v>0</v>
      </c>
      <c r="W23" s="302">
        <f>IF(F23="retro",VLOOKUP(E23,'HVAC Retrofit Data'!$R$23:$S$40,2,FALSE),1)</f>
        <v>1</v>
      </c>
      <c r="X23" s="147" t="str">
        <f t="shared" si="10"/>
        <v>Restaurant - New</v>
      </c>
    </row>
    <row r="24" spans="1:24" s="150" customFormat="1">
      <c r="A24" s="140" t="str">
        <f t="shared" si="0"/>
        <v>VRF-New-Lodging</v>
      </c>
      <c r="B24" s="141" t="str">
        <f t="shared" si="4"/>
        <v>VRF</v>
      </c>
      <c r="C24" s="140" t="str">
        <f t="shared" si="1"/>
        <v>VRF-New</v>
      </c>
      <c r="D24" s="140" t="str">
        <f t="shared" si="5"/>
        <v>VRF-New-Lodging-ElecHt</v>
      </c>
      <c r="E24" s="149" t="s">
        <v>379</v>
      </c>
      <c r="F24" s="151" t="s">
        <v>371</v>
      </c>
      <c r="G24" s="142" t="s">
        <v>425</v>
      </c>
      <c r="H24" s="151" t="s">
        <v>372</v>
      </c>
      <c r="I24" s="142"/>
      <c r="J24" s="142"/>
      <c r="K24" s="190">
        <f t="shared" si="6"/>
        <v>20</v>
      </c>
      <c r="L24" s="143">
        <f t="shared" si="2"/>
        <v>0.24941748529786834</v>
      </c>
      <c r="M24" s="143">
        <f t="shared" si="2"/>
        <v>0.44679184687802564</v>
      </c>
      <c r="N24" s="143">
        <f t="shared" si="2"/>
        <v>0.30379066782410608</v>
      </c>
      <c r="O24" s="144">
        <f>INDEX('Savings &amp; Cost'!$B$27:$C$44,MATCH(MMap!E24,'Savings &amp; Cost'!$A$27:$A$44,0),MATCH(MMap!H24,'Savings &amp; Cost'!$B$26:$C$26,0))</f>
        <v>5.2</v>
      </c>
      <c r="P24" s="144">
        <f>INDEX('Savings &amp; Cost'!$B$82:$C$99,MATCH(MMap!$E24,'Savings &amp; Cost'!$A$27:$A$44,0),MATCH(MMap!$H24,'Savings &amp; Cost'!$B$26:$C$26,0))</f>
        <v>3.68</v>
      </c>
      <c r="Q24" s="145">
        <f t="shared" si="7"/>
        <v>1</v>
      </c>
      <c r="R24" s="146">
        <f t="shared" si="3"/>
        <v>0.82644591140120194</v>
      </c>
      <c r="S24" s="145">
        <f>MATCH(E24,[1]!BLDGTYPE,0)</f>
        <v>15</v>
      </c>
      <c r="T24" s="231">
        <f t="shared" si="8"/>
        <v>2.3233176037657333</v>
      </c>
      <c r="U24" s="231">
        <f t="shared" si="9"/>
        <v>1.6441939965111345</v>
      </c>
      <c r="V24" s="231">
        <f>IF(H24="Gasht",VLOOKUP(E24,'Savings &amp; Cost'!$A$27:$F$44,6,FALSE),0)/100</f>
        <v>0</v>
      </c>
      <c r="W24" s="302">
        <f>IF(F24="retro",VLOOKUP(E24,'HVAC Retrofit Data'!$R$23:$S$40,2,FALSE),1)</f>
        <v>1</v>
      </c>
      <c r="X24" s="147" t="str">
        <f t="shared" si="10"/>
        <v>Lodging - New</v>
      </c>
    </row>
    <row r="25" spans="1:24" s="150" customFormat="1">
      <c r="A25" s="140" t="str">
        <f t="shared" si="0"/>
        <v>VRF-New-Hospital</v>
      </c>
      <c r="B25" s="141" t="str">
        <f t="shared" si="4"/>
        <v>VRF</v>
      </c>
      <c r="C25" s="140" t="str">
        <f t="shared" si="1"/>
        <v>VRF-New</v>
      </c>
      <c r="D25" s="140" t="str">
        <f t="shared" si="5"/>
        <v>VRF-New-Hospital-ElecHt</v>
      </c>
      <c r="E25" s="149" t="s">
        <v>380</v>
      </c>
      <c r="F25" s="151" t="s">
        <v>371</v>
      </c>
      <c r="G25" s="142" t="s">
        <v>425</v>
      </c>
      <c r="H25" s="151" t="s">
        <v>372</v>
      </c>
      <c r="I25" s="142"/>
      <c r="J25" s="142"/>
      <c r="K25" s="190">
        <f t="shared" si="6"/>
        <v>20</v>
      </c>
      <c r="L25" s="143">
        <f t="shared" si="2"/>
        <v>0.91</v>
      </c>
      <c r="M25" s="143">
        <f t="shared" si="2"/>
        <v>0.08</v>
      </c>
      <c r="N25" s="143">
        <f t="shared" si="2"/>
        <v>0.01</v>
      </c>
      <c r="O25" s="144">
        <f>INDEX('Savings &amp; Cost'!$B$27:$C$44,MATCH(MMap!E25,'Savings &amp; Cost'!$A$27:$A$44,0),MATCH(MMap!H25,'Savings &amp; Cost'!$B$26:$C$26,0))</f>
        <v>5.3184713375796173</v>
      </c>
      <c r="P25" s="144">
        <f>INDEX('Savings &amp; Cost'!$B$82:$C$99,MATCH(MMap!$E25,'Savings &amp; Cost'!$A$27:$A$44,0),MATCH(MMap!$H25,'Savings &amp; Cost'!$B$26:$C$26,0))</f>
        <v>4.13</v>
      </c>
      <c r="Q25" s="145">
        <f t="shared" si="7"/>
        <v>1</v>
      </c>
      <c r="R25" s="146">
        <f t="shared" si="3"/>
        <v>0.95</v>
      </c>
      <c r="S25" s="145">
        <f>MATCH(E25,[1]!BLDGTYPE,0)</f>
        <v>16</v>
      </c>
      <c r="T25" s="231">
        <f t="shared" si="8"/>
        <v>0.42547770700636939</v>
      </c>
      <c r="U25" s="231">
        <f t="shared" si="9"/>
        <v>0.33039999999999997</v>
      </c>
      <c r="V25" s="231">
        <f>IF(H25="Gasht",VLOOKUP(E25,'Savings &amp; Cost'!$A$27:$F$44,6,FALSE),0)/100</f>
        <v>0</v>
      </c>
      <c r="W25" s="302">
        <f>IF(F25="retro",VLOOKUP(E25,'HVAC Retrofit Data'!$R$23:$S$40,2,FALSE),1)</f>
        <v>1</v>
      </c>
      <c r="X25" s="147" t="str">
        <f t="shared" si="10"/>
        <v>Hospital - New</v>
      </c>
    </row>
    <row r="26" spans="1:24" s="150" customFormat="1">
      <c r="A26" s="140" t="str">
        <f t="shared" si="0"/>
        <v>VRF-New-Residential Care</v>
      </c>
      <c r="B26" s="141" t="str">
        <f t="shared" si="4"/>
        <v>VRF</v>
      </c>
      <c r="C26" s="140" t="str">
        <f t="shared" si="1"/>
        <v>VRF-New</v>
      </c>
      <c r="D26" s="140" t="str">
        <f t="shared" si="5"/>
        <v>VRF-New-Residential Care-ElecHt</v>
      </c>
      <c r="E26" s="149" t="s">
        <v>407</v>
      </c>
      <c r="F26" s="151" t="s">
        <v>371</v>
      </c>
      <c r="G26" s="142" t="s">
        <v>425</v>
      </c>
      <c r="H26" s="151" t="s">
        <v>372</v>
      </c>
      <c r="I26" s="142"/>
      <c r="J26" s="142"/>
      <c r="K26" s="190">
        <f t="shared" si="6"/>
        <v>20</v>
      </c>
      <c r="L26" s="143">
        <f t="shared" si="2"/>
        <v>0.40556621261939335</v>
      </c>
      <c r="M26" s="143">
        <f t="shared" si="2"/>
        <v>0.33985691133471541</v>
      </c>
      <c r="N26" s="143">
        <f t="shared" si="2"/>
        <v>0.25457687604589124</v>
      </c>
      <c r="O26" s="144">
        <f>INDEX('Savings &amp; Cost'!$B$27:$C$44,MATCH(MMap!E26,'Savings &amp; Cost'!$A$27:$A$44,0),MATCH(MMap!H26,'Savings &amp; Cost'!$B$26:$C$26,0))</f>
        <v>5.3184713375796173</v>
      </c>
      <c r="P26" s="144">
        <f>INDEX('Savings &amp; Cost'!$B$82:$C$99,MATCH(MMap!$E26,'Savings &amp; Cost'!$A$27:$A$44,0),MATCH(MMap!$H26,'Savings &amp; Cost'!$B$26:$C$26,0))</f>
        <v>4.13</v>
      </c>
      <c r="Q26" s="145">
        <f t="shared" si="7"/>
        <v>1</v>
      </c>
      <c r="R26" s="146">
        <f t="shared" si="3"/>
        <v>0.82648440258098632</v>
      </c>
      <c r="S26" s="145">
        <f>MATCH(E26,[1]!BLDGTYPE,0)</f>
        <v>17</v>
      </c>
      <c r="T26" s="231">
        <f t="shared" si="8"/>
        <v>1.8075192418120212</v>
      </c>
      <c r="U26" s="231">
        <f t="shared" si="9"/>
        <v>1.4036090438123745</v>
      </c>
      <c r="V26" s="231">
        <f>IF(H26="Gasht",VLOOKUP(E26,'Savings &amp; Cost'!$A$27:$F$44,6,FALSE),0)/100</f>
        <v>0</v>
      </c>
      <c r="W26" s="302">
        <f>IF(F26="retro",VLOOKUP(E26,'HVAC Retrofit Data'!$R$23:$S$40,2,FALSE),1)</f>
        <v>1</v>
      </c>
      <c r="X26" s="147" t="str">
        <f t="shared" si="10"/>
        <v>Residential Care - New</v>
      </c>
    </row>
    <row r="27" spans="1:24" s="150" customFormat="1">
      <c r="A27" s="140" t="str">
        <f t="shared" si="0"/>
        <v>VRF-New-Assembly</v>
      </c>
      <c r="B27" s="141" t="str">
        <f t="shared" si="4"/>
        <v>VRF</v>
      </c>
      <c r="C27" s="140" t="str">
        <f t="shared" si="1"/>
        <v>VRF-New</v>
      </c>
      <c r="D27" s="140" t="str">
        <f t="shared" si="5"/>
        <v>VRF-New-Assembly-ElecHt</v>
      </c>
      <c r="E27" s="149" t="s">
        <v>381</v>
      </c>
      <c r="F27" s="151" t="s">
        <v>371</v>
      </c>
      <c r="G27" s="142" t="s">
        <v>425</v>
      </c>
      <c r="H27" s="151" t="s">
        <v>372</v>
      </c>
      <c r="I27" s="142"/>
      <c r="J27" s="142"/>
      <c r="K27" s="190">
        <f t="shared" si="6"/>
        <v>20</v>
      </c>
      <c r="L27" s="143">
        <f t="shared" si="2"/>
        <v>0.77815390025512432</v>
      </c>
      <c r="M27" s="143">
        <f t="shared" si="2"/>
        <v>0.10640191237323121</v>
      </c>
      <c r="N27" s="143">
        <f t="shared" si="2"/>
        <v>0.11544418737164447</v>
      </c>
      <c r="O27" s="144">
        <f>INDEX('Savings &amp; Cost'!$B$27:$C$44,MATCH(MMap!E27,'Savings &amp; Cost'!$A$27:$A$44,0),MATCH(MMap!H27,'Savings &amp; Cost'!$B$26:$C$26,0))</f>
        <v>5.3184713375796173</v>
      </c>
      <c r="P27" s="144">
        <f>INDEX('Savings &amp; Cost'!$B$82:$C$99,MATCH(MMap!$E27,'Savings &amp; Cost'!$A$27:$A$44,0),MATCH(MMap!$H27,'Savings &amp; Cost'!$B$26:$C$26,0))</f>
        <v>2.6666666666666674</v>
      </c>
      <c r="Q27" s="145">
        <f t="shared" si="7"/>
        <v>1</v>
      </c>
      <c r="R27" s="146">
        <f t="shared" si="3"/>
        <v>0.77184416415983825</v>
      </c>
      <c r="S27" s="145">
        <f>MATCH(E27,[1]!BLDGTYPE,0)</f>
        <v>18</v>
      </c>
      <c r="T27" s="231">
        <f t="shared" si="8"/>
        <v>0.5658955212206882</v>
      </c>
      <c r="U27" s="231">
        <f t="shared" si="9"/>
        <v>0.28373843299528329</v>
      </c>
      <c r="V27" s="231">
        <f>IF(H27="Gasht",VLOOKUP(E27,'Savings &amp; Cost'!$A$27:$F$44,6,FALSE),0)/100</f>
        <v>0</v>
      </c>
      <c r="W27" s="302">
        <f>IF(F27="retro",VLOOKUP(E27,'HVAC Retrofit Data'!$R$23:$S$40,2,FALSE),1)</f>
        <v>1</v>
      </c>
      <c r="X27" s="147" t="str">
        <f t="shared" si="10"/>
        <v>Assembly - New</v>
      </c>
    </row>
    <row r="28" spans="1:24" s="150" customFormat="1">
      <c r="A28" s="140" t="str">
        <f t="shared" si="0"/>
        <v>VRF-New-Other</v>
      </c>
      <c r="B28" s="141" t="str">
        <f t="shared" si="4"/>
        <v>VRF</v>
      </c>
      <c r="C28" s="140" t="str">
        <f t="shared" si="1"/>
        <v>VRF-New</v>
      </c>
      <c r="D28" s="140" t="str">
        <f t="shared" si="5"/>
        <v>VRF-New-Other-ElecHt</v>
      </c>
      <c r="E28" s="149" t="s">
        <v>382</v>
      </c>
      <c r="F28" s="151" t="s">
        <v>371</v>
      </c>
      <c r="G28" s="142" t="s">
        <v>425</v>
      </c>
      <c r="H28" s="151" t="s">
        <v>372</v>
      </c>
      <c r="I28" s="142"/>
      <c r="J28" s="142"/>
      <c r="K28" s="190">
        <f t="shared" si="6"/>
        <v>20</v>
      </c>
      <c r="L28" s="143">
        <f t="shared" si="2"/>
        <v>0.7257160432726234</v>
      </c>
      <c r="M28" s="143">
        <f t="shared" si="2"/>
        <v>0.16939513747697868</v>
      </c>
      <c r="N28" s="143">
        <f t="shared" si="2"/>
        <v>0.104888819250398</v>
      </c>
      <c r="O28" s="144">
        <f>INDEX('Savings &amp; Cost'!$B$27:$C$44,MATCH(MMap!E28,'Savings &amp; Cost'!$A$27:$A$44,0),MATCH(MMap!H28,'Savings &amp; Cost'!$B$26:$C$26,0))</f>
        <v>5.3184713375796173</v>
      </c>
      <c r="P28" s="144">
        <f>INDEX('Savings &amp; Cost'!$B$82:$C$99,MATCH(MMap!$E28,'Savings &amp; Cost'!$A$27:$A$44,0),MATCH(MMap!$H28,'Savings &amp; Cost'!$B$26:$C$26,0))</f>
        <v>2.6666666666666674</v>
      </c>
      <c r="Q28" s="145">
        <f t="shared" si="7"/>
        <v>1</v>
      </c>
      <c r="R28" s="146">
        <f t="shared" si="3"/>
        <v>0.71310077098671132</v>
      </c>
      <c r="S28" s="145">
        <f>MATCH(E28,[1]!BLDGTYPE,0)</f>
        <v>19</v>
      </c>
      <c r="T28" s="231">
        <f t="shared" si="8"/>
        <v>0.90092318339666999</v>
      </c>
      <c r="U28" s="231">
        <f t="shared" si="9"/>
        <v>0.45172036660527659</v>
      </c>
      <c r="V28" s="231">
        <f>IF(H28="Gasht",VLOOKUP(E28,'Savings &amp; Cost'!$A$27:$F$44,6,FALSE),0)/100</f>
        <v>0</v>
      </c>
      <c r="W28" s="302">
        <f>IF(F28="retro",VLOOKUP(E28,'HVAC Retrofit Data'!$R$23:$S$40,2,FALSE),1)</f>
        <v>1</v>
      </c>
      <c r="X28" s="147" t="str">
        <f t="shared" si="10"/>
        <v>Other - New</v>
      </c>
    </row>
    <row r="29" spans="1:24" s="150" customFormat="1">
      <c r="A29" s="140" t="str">
        <f t="shared" si="0"/>
        <v>VRF-New-Large Off</v>
      </c>
      <c r="B29" s="141" t="str">
        <f t="shared" si="4"/>
        <v>VRF</v>
      </c>
      <c r="C29" s="140" t="str">
        <f t="shared" si="1"/>
        <v>VRF-New</v>
      </c>
      <c r="D29" s="140" t="str">
        <f t="shared" si="5"/>
        <v>VRF-New-Large Off-GasHt</v>
      </c>
      <c r="E29" s="149" t="s">
        <v>370</v>
      </c>
      <c r="F29" s="151" t="s">
        <v>371</v>
      </c>
      <c r="G29" s="142" t="s">
        <v>425</v>
      </c>
      <c r="H29" s="151" t="s">
        <v>383</v>
      </c>
      <c r="I29" s="142"/>
      <c r="J29" s="142"/>
      <c r="K29" s="190">
        <f t="shared" si="6"/>
        <v>20</v>
      </c>
      <c r="L29" s="143">
        <f t="shared" ref="L29:M82" si="11">VLOOKUP(L$9,V_PRE2013,$S29,FALSE)</f>
        <v>0.54037060186620078</v>
      </c>
      <c r="M29" s="143">
        <f t="shared" si="11"/>
        <v>0.20943280302167308</v>
      </c>
      <c r="N29" s="143">
        <f t="shared" ref="N29:N60" si="12">VLOOKUP(N$9,V_POST2013,$S29,FALSE)</f>
        <v>9.7482075021135345E-2</v>
      </c>
      <c r="O29" s="144">
        <f>INDEX('Savings &amp; Cost'!$B$27:$C$44,MATCH(MMap!E29,'Savings &amp; Cost'!$A$27:$A$44,0),MATCH(MMap!H29,'Savings &amp; Cost'!$B$26:$C$26,0))</f>
        <v>4</v>
      </c>
      <c r="P29" s="144">
        <f>INDEX('Savings &amp; Cost'!$B$82:$C$99,MATCH(MMap!$E29,'Savings &amp; Cost'!$A$27:$A$44,0),MATCH(MMap!$H29,'Savings &amp; Cost'!$B$26:$C$26,0))</f>
        <v>4.0888888888888895</v>
      </c>
      <c r="Q29" s="145">
        <f t="shared" si="7"/>
        <v>1</v>
      </c>
      <c r="R29" s="146">
        <f t="shared" ref="R29:R46" si="13">VLOOKUP(R$9,V_POST2013,S29,FALSE)</f>
        <v>0.95128694884061893</v>
      </c>
      <c r="S29" s="145">
        <f>MATCH(E29,[1]!BLDGTYPE,0)</f>
        <v>2</v>
      </c>
      <c r="T29" s="231">
        <f t="shared" si="8"/>
        <v>2.1614824074648031</v>
      </c>
      <c r="U29" s="231">
        <f t="shared" si="9"/>
        <v>2.2095153498529103</v>
      </c>
      <c r="V29" s="231">
        <f>IF(H29="Gasht",VLOOKUP(E29,'Savings &amp; Cost'!$A$27:$F$44,6,FALSE),0)/100</f>
        <v>4.8365099999999994E-2</v>
      </c>
      <c r="W29" s="302">
        <f>IF(F29="retro",VLOOKUP(E29,'HVAC Retrofit Data'!$R$23:$S$40,2,FALSE),1)</f>
        <v>1</v>
      </c>
      <c r="X29" s="147" t="str">
        <f t="shared" si="10"/>
        <v>Large Off - New</v>
      </c>
    </row>
    <row r="30" spans="1:24" s="150" customFormat="1">
      <c r="A30" s="140" t="str">
        <f t="shared" si="0"/>
        <v>VRF-New-Medium Off</v>
      </c>
      <c r="B30" s="141" t="str">
        <f t="shared" si="4"/>
        <v>VRF</v>
      </c>
      <c r="C30" s="140" t="str">
        <f t="shared" si="1"/>
        <v>VRF-New</v>
      </c>
      <c r="D30" s="140" t="str">
        <f t="shared" si="5"/>
        <v>VRF-New-Medium Off-GasHt</v>
      </c>
      <c r="E30" s="149" t="s">
        <v>373</v>
      </c>
      <c r="F30" s="151" t="s">
        <v>371</v>
      </c>
      <c r="G30" s="142" t="s">
        <v>425</v>
      </c>
      <c r="H30" s="151" t="s">
        <v>383</v>
      </c>
      <c r="I30" s="142"/>
      <c r="J30" s="142"/>
      <c r="K30" s="190">
        <f t="shared" si="6"/>
        <v>20</v>
      </c>
      <c r="L30" s="143">
        <f t="shared" si="11"/>
        <v>0.51430081857580845</v>
      </c>
      <c r="M30" s="143">
        <f t="shared" si="11"/>
        <v>0.22131165109110185</v>
      </c>
      <c r="N30" s="143">
        <f t="shared" si="12"/>
        <v>1.1773370213799438E-2</v>
      </c>
      <c r="O30" s="144">
        <f>INDEX('Savings &amp; Cost'!$B$27:$C$44,MATCH(MMap!E30,'Savings &amp; Cost'!$A$27:$A$44,0),MATCH(MMap!H30,'Savings &amp; Cost'!$B$26:$C$26,0))</f>
        <v>2.6</v>
      </c>
      <c r="P30" s="144">
        <f>INDEX('Savings &amp; Cost'!$B$82:$C$99,MATCH(MMap!$E30,'Savings &amp; Cost'!$A$27:$A$44,0),MATCH(MMap!$H30,'Savings &amp; Cost'!$B$26:$C$26,0))</f>
        <v>2.5444444444444447</v>
      </c>
      <c r="Q30" s="145">
        <f t="shared" si="7"/>
        <v>1</v>
      </c>
      <c r="R30" s="146">
        <f t="shared" si="13"/>
        <v>0.97665874571205136</v>
      </c>
      <c r="S30" s="145">
        <f>MATCH(E30,[1]!BLDGTYPE,0)</f>
        <v>3</v>
      </c>
      <c r="T30" s="231">
        <f t="shared" si="8"/>
        <v>1.3371821282971019</v>
      </c>
      <c r="U30" s="231">
        <f t="shared" si="9"/>
        <v>1.3086098605984462</v>
      </c>
      <c r="V30" s="231">
        <f>IF(H30="Gasht",VLOOKUP(E30,'Savings &amp; Cost'!$A$27:$F$44,6,FALSE),0)/100</f>
        <v>4.8365099999999994E-2</v>
      </c>
      <c r="W30" s="302">
        <f>IF(F30="retro",VLOOKUP(E30,'HVAC Retrofit Data'!$R$23:$S$40,2,FALSE),1)</f>
        <v>1</v>
      </c>
      <c r="X30" s="147" t="str">
        <f t="shared" si="10"/>
        <v>Medium Off - New</v>
      </c>
    </row>
    <row r="31" spans="1:24" s="150" customFormat="1">
      <c r="A31" s="140" t="str">
        <f t="shared" si="0"/>
        <v>VRF-New-Small Off</v>
      </c>
      <c r="B31" s="141" t="str">
        <f t="shared" si="4"/>
        <v>VRF</v>
      </c>
      <c r="C31" s="140" t="str">
        <f t="shared" si="1"/>
        <v>VRF-New</v>
      </c>
      <c r="D31" s="140" t="str">
        <f t="shared" si="5"/>
        <v>VRF-New-Small Off-GasHt</v>
      </c>
      <c r="E31" s="149" t="s">
        <v>374</v>
      </c>
      <c r="F31" s="151" t="s">
        <v>371</v>
      </c>
      <c r="G31" s="142" t="s">
        <v>425</v>
      </c>
      <c r="H31" s="151" t="s">
        <v>383</v>
      </c>
      <c r="I31" s="142"/>
      <c r="J31" s="142"/>
      <c r="K31" s="190">
        <f t="shared" si="6"/>
        <v>20</v>
      </c>
      <c r="L31" s="143">
        <f t="shared" si="11"/>
        <v>0.3275419203320854</v>
      </c>
      <c r="M31" s="143">
        <f t="shared" si="11"/>
        <v>0.30640942705415353</v>
      </c>
      <c r="N31" s="143">
        <f t="shared" si="12"/>
        <v>0.27766868679299217</v>
      </c>
      <c r="O31" s="144">
        <f>INDEX('Savings &amp; Cost'!$B$27:$C$44,MATCH(MMap!E31,'Savings &amp; Cost'!$A$27:$A$44,0),MATCH(MMap!H31,'Savings &amp; Cost'!$B$26:$C$26,0))</f>
        <v>4</v>
      </c>
      <c r="P31" s="144">
        <f>INDEX('Savings &amp; Cost'!$B$82:$C$99,MATCH(MMap!$E31,'Savings &amp; Cost'!$A$27:$A$44,0),MATCH(MMap!$H31,'Savings &amp; Cost'!$B$26:$C$26,0))</f>
        <v>2.5444444444444447</v>
      </c>
      <c r="Q31" s="145">
        <f t="shared" si="7"/>
        <v>1</v>
      </c>
      <c r="R31" s="146">
        <f t="shared" si="13"/>
        <v>0.91122609210258287</v>
      </c>
      <c r="S31" s="145">
        <f>MATCH(E31,[1]!BLDGTYPE,0)</f>
        <v>4</v>
      </c>
      <c r="T31" s="231">
        <f t="shared" si="8"/>
        <v>1.3101676813283416</v>
      </c>
      <c r="U31" s="231">
        <f t="shared" si="9"/>
        <v>0.83341221951163957</v>
      </c>
      <c r="V31" s="231">
        <f>IF(H31="Gasht",VLOOKUP(E31,'Savings &amp; Cost'!$A$27:$F$44,6,FALSE),0)/100</f>
        <v>4.8365099999999994E-2</v>
      </c>
      <c r="W31" s="302">
        <f>IF(F31="retro",VLOOKUP(E31,'HVAC Retrofit Data'!$R$23:$S$40,2,FALSE),1)</f>
        <v>1</v>
      </c>
      <c r="X31" s="147" t="str">
        <f t="shared" si="10"/>
        <v>Small Off - New</v>
      </c>
    </row>
    <row r="32" spans="1:24" s="150" customFormat="1">
      <c r="A32" s="140" t="str">
        <f t="shared" si="0"/>
        <v>VRF-New-Xlarge Ret</v>
      </c>
      <c r="B32" s="141" t="str">
        <f t="shared" si="4"/>
        <v>VRF</v>
      </c>
      <c r="C32" s="140" t="str">
        <f t="shared" si="1"/>
        <v>VRF-New</v>
      </c>
      <c r="D32" s="140" t="str">
        <f t="shared" si="5"/>
        <v>VRF-New-Xlarge Ret-GasHt</v>
      </c>
      <c r="E32" s="149" t="s">
        <v>401</v>
      </c>
      <c r="F32" s="151" t="s">
        <v>371</v>
      </c>
      <c r="G32" s="142" t="s">
        <v>425</v>
      </c>
      <c r="H32" s="151" t="s">
        <v>383</v>
      </c>
      <c r="I32" s="142"/>
      <c r="J32" s="142"/>
      <c r="K32" s="190">
        <f t="shared" si="6"/>
        <v>20</v>
      </c>
      <c r="L32" s="143">
        <f t="shared" si="11"/>
        <v>0.91606730000738101</v>
      </c>
      <c r="M32" s="143">
        <f t="shared" si="11"/>
        <v>5.2995881766435368E-2</v>
      </c>
      <c r="N32" s="143">
        <f t="shared" si="12"/>
        <v>0.17520850471119245</v>
      </c>
      <c r="O32" s="144">
        <f>INDEX('Savings &amp; Cost'!$B$27:$C$44,MATCH(MMap!E32,'Savings &amp; Cost'!$A$27:$A$44,0),MATCH(MMap!H32,'Savings &amp; Cost'!$B$26:$C$26,0))</f>
        <v>2.04</v>
      </c>
      <c r="P32" s="144">
        <f>INDEX('Savings &amp; Cost'!$B$82:$C$99,MATCH(MMap!$E32,'Savings &amp; Cost'!$A$27:$A$44,0),MATCH(MMap!$H32,'Savings &amp; Cost'!$B$26:$C$26,0))</f>
        <v>2.9629629629629641</v>
      </c>
      <c r="Q32" s="145">
        <f t="shared" si="7"/>
        <v>1</v>
      </c>
      <c r="R32" s="146">
        <f t="shared" si="13"/>
        <v>0.98608503921852686</v>
      </c>
      <c r="S32" s="145">
        <f>MATCH(E32,[1]!BLDGTYPE,0)</f>
        <v>5</v>
      </c>
      <c r="T32" s="231">
        <f t="shared" si="8"/>
        <v>1.8687772920150574</v>
      </c>
      <c r="U32" s="231">
        <f t="shared" si="9"/>
        <v>2.7142734815033522</v>
      </c>
      <c r="V32" s="231">
        <f>IF(H32="Gasht",VLOOKUP(E32,'Savings &amp; Cost'!$A$27:$F$44,6,FALSE),0)/100</f>
        <v>4.8365099999999994E-2</v>
      </c>
      <c r="W32" s="302">
        <f>IF(F32="retro",VLOOKUP(E32,'HVAC Retrofit Data'!$R$23:$S$40,2,FALSE),1)</f>
        <v>1</v>
      </c>
      <c r="X32" s="147" t="str">
        <f t="shared" si="10"/>
        <v>Xlarge Ret - New</v>
      </c>
    </row>
    <row r="33" spans="1:24" s="150" customFormat="1">
      <c r="A33" s="140" t="str">
        <f t="shared" si="0"/>
        <v>VRF-New-Large Ret</v>
      </c>
      <c r="B33" s="141" t="str">
        <f t="shared" si="4"/>
        <v>VRF</v>
      </c>
      <c r="C33" s="140" t="str">
        <f t="shared" si="1"/>
        <v>VRF-New</v>
      </c>
      <c r="D33" s="140" t="str">
        <f t="shared" si="5"/>
        <v>VRF-New-Large Ret-GasHt</v>
      </c>
      <c r="E33" s="149" t="s">
        <v>402</v>
      </c>
      <c r="F33" s="151" t="s">
        <v>371</v>
      </c>
      <c r="G33" s="142" t="s">
        <v>425</v>
      </c>
      <c r="H33" s="151" t="s">
        <v>383</v>
      </c>
      <c r="I33" s="142"/>
      <c r="J33" s="142"/>
      <c r="K33" s="190">
        <f t="shared" si="6"/>
        <v>20</v>
      </c>
      <c r="L33" s="143">
        <f t="shared" si="11"/>
        <v>0.98322307122393326</v>
      </c>
      <c r="M33" s="143">
        <f t="shared" si="11"/>
        <v>1.0593107738682607E-2</v>
      </c>
      <c r="N33" s="143">
        <f t="shared" si="12"/>
        <v>0.14925310343027248</v>
      </c>
      <c r="O33" s="144">
        <f>INDEX('Savings &amp; Cost'!$B$27:$C$44,MATCH(MMap!E33,'Savings &amp; Cost'!$A$27:$A$44,0),MATCH(MMap!H33,'Savings &amp; Cost'!$B$26:$C$26,0))</f>
        <v>2.04</v>
      </c>
      <c r="P33" s="144">
        <f>INDEX('Savings &amp; Cost'!$B$82:$C$99,MATCH(MMap!$E33,'Savings &amp; Cost'!$A$27:$A$44,0),MATCH(MMap!$H33,'Savings &amp; Cost'!$B$26:$C$26,0))</f>
        <v>2.9629629629629641</v>
      </c>
      <c r="Q33" s="145">
        <f t="shared" si="7"/>
        <v>1</v>
      </c>
      <c r="R33" s="146">
        <f t="shared" si="13"/>
        <v>0.77181511362305244</v>
      </c>
      <c r="S33" s="145">
        <f>MATCH(E33,[1]!BLDGTYPE,0)</f>
        <v>6</v>
      </c>
      <c r="T33" s="231">
        <f t="shared" si="8"/>
        <v>2.0057750652968238</v>
      </c>
      <c r="U33" s="231">
        <f t="shared" si="9"/>
        <v>2.913253544367211</v>
      </c>
      <c r="V33" s="231">
        <f>IF(H33="Gasht",VLOOKUP(E33,'Savings &amp; Cost'!$A$27:$F$44,6,FALSE),0)/100</f>
        <v>4.8365099999999994E-2</v>
      </c>
      <c r="W33" s="302">
        <f>IF(F33="retro",VLOOKUP(E33,'HVAC Retrofit Data'!$R$23:$S$40,2,FALSE),1)</f>
        <v>1</v>
      </c>
      <c r="X33" s="147" t="str">
        <f t="shared" si="10"/>
        <v>Large Ret - New</v>
      </c>
    </row>
    <row r="34" spans="1:24" s="150" customFormat="1">
      <c r="A34" s="140" t="str">
        <f t="shared" si="0"/>
        <v>VRF-New-Medium Ret</v>
      </c>
      <c r="B34" s="141" t="str">
        <f t="shared" si="4"/>
        <v>VRF</v>
      </c>
      <c r="C34" s="140" t="str">
        <f t="shared" si="1"/>
        <v>VRF-New</v>
      </c>
      <c r="D34" s="140" t="str">
        <f t="shared" si="5"/>
        <v>VRF-New-Medium Ret-GasHt</v>
      </c>
      <c r="E34" s="149" t="s">
        <v>403</v>
      </c>
      <c r="F34" s="151" t="s">
        <v>371</v>
      </c>
      <c r="G34" s="142" t="s">
        <v>425</v>
      </c>
      <c r="H34" s="151" t="s">
        <v>383</v>
      </c>
      <c r="I34" s="142"/>
      <c r="J34" s="142"/>
      <c r="K34" s="190">
        <f t="shared" si="6"/>
        <v>20</v>
      </c>
      <c r="L34" s="143">
        <f t="shared" si="11"/>
        <v>0.80985008893074606</v>
      </c>
      <c r="M34" s="143">
        <f t="shared" si="11"/>
        <v>0.12006240959495594</v>
      </c>
      <c r="N34" s="143">
        <f t="shared" si="12"/>
        <v>1.4175601781502387E-2</v>
      </c>
      <c r="O34" s="144">
        <f>INDEX('Savings &amp; Cost'!$B$27:$C$44,MATCH(MMap!E34,'Savings &amp; Cost'!$A$27:$A$44,0),MATCH(MMap!H34,'Savings &amp; Cost'!$B$26:$C$26,0))</f>
        <v>2.04</v>
      </c>
      <c r="P34" s="144">
        <f>INDEX('Savings &amp; Cost'!$B$82:$C$99,MATCH(MMap!$E34,'Savings &amp; Cost'!$A$27:$A$44,0),MATCH(MMap!$H34,'Savings &amp; Cost'!$B$26:$C$26,0))</f>
        <v>2.9629629629629641</v>
      </c>
      <c r="Q34" s="145">
        <f t="shared" si="7"/>
        <v>1</v>
      </c>
      <c r="R34" s="146">
        <f t="shared" si="13"/>
        <v>0.90527535536267667</v>
      </c>
      <c r="S34" s="145">
        <f>MATCH(E34,[1]!BLDGTYPE,0)</f>
        <v>7</v>
      </c>
      <c r="T34" s="231">
        <f t="shared" si="8"/>
        <v>1.652094181418722</v>
      </c>
      <c r="U34" s="231">
        <f t="shared" si="9"/>
        <v>2.3995558190540631</v>
      </c>
      <c r="V34" s="231">
        <f>IF(H34="Gasht",VLOOKUP(E34,'Savings &amp; Cost'!$A$27:$F$44,6,FALSE),0)/100</f>
        <v>4.8365099999999994E-2</v>
      </c>
      <c r="W34" s="302">
        <f>IF(F34="retro",VLOOKUP(E34,'HVAC Retrofit Data'!$R$23:$S$40,2,FALSE),1)</f>
        <v>1</v>
      </c>
      <c r="X34" s="147" t="str">
        <f t="shared" si="10"/>
        <v>Medium Ret - New</v>
      </c>
    </row>
    <row r="35" spans="1:24" s="150" customFormat="1">
      <c r="A35" s="140" t="str">
        <f t="shared" si="0"/>
        <v>VRF-New-Small Ret</v>
      </c>
      <c r="B35" s="141" t="str">
        <f t="shared" si="4"/>
        <v>VRF</v>
      </c>
      <c r="C35" s="140" t="str">
        <f t="shared" si="1"/>
        <v>VRF-New</v>
      </c>
      <c r="D35" s="140" t="str">
        <f t="shared" si="5"/>
        <v>VRF-New-Small Ret-GasHt</v>
      </c>
      <c r="E35" s="149" t="s">
        <v>404</v>
      </c>
      <c r="F35" s="151" t="s">
        <v>371</v>
      </c>
      <c r="G35" s="142" t="s">
        <v>425</v>
      </c>
      <c r="H35" s="151" t="s">
        <v>383</v>
      </c>
      <c r="I35" s="142"/>
      <c r="J35" s="142"/>
      <c r="K35" s="190">
        <f t="shared" si="6"/>
        <v>20</v>
      </c>
      <c r="L35" s="143">
        <f t="shared" si="11"/>
        <v>0.56717178566142912</v>
      </c>
      <c r="M35" s="143">
        <f t="shared" si="11"/>
        <v>0.2732917310450087</v>
      </c>
      <c r="N35" s="143">
        <f t="shared" si="12"/>
        <v>0.35300035327299167</v>
      </c>
      <c r="O35" s="144">
        <f>INDEX('Savings &amp; Cost'!$B$27:$C$44,MATCH(MMap!E35,'Savings &amp; Cost'!$A$27:$A$44,0),MATCH(MMap!H35,'Savings &amp; Cost'!$B$26:$C$26,0))</f>
        <v>2.04</v>
      </c>
      <c r="P35" s="144">
        <f>INDEX('Savings &amp; Cost'!$B$82:$C$99,MATCH(MMap!$E35,'Savings &amp; Cost'!$A$27:$A$44,0),MATCH(MMap!$H35,'Savings &amp; Cost'!$B$26:$C$26,0))</f>
        <v>2.9629629629629641</v>
      </c>
      <c r="Q35" s="145">
        <f t="shared" si="7"/>
        <v>1</v>
      </c>
      <c r="R35" s="146">
        <f t="shared" si="13"/>
        <v>0.53668215741883951</v>
      </c>
      <c r="S35" s="145">
        <f>MATCH(E35,[1]!BLDGTYPE,0)</f>
        <v>8</v>
      </c>
      <c r="T35" s="231">
        <f t="shared" si="8"/>
        <v>1.1570304427493154</v>
      </c>
      <c r="U35" s="231">
        <f t="shared" si="9"/>
        <v>1.6805089945523832</v>
      </c>
      <c r="V35" s="231">
        <f>IF(H35="Gasht",VLOOKUP(E35,'Savings &amp; Cost'!$A$27:$F$44,6,FALSE),0)/100</f>
        <v>4.8365099999999994E-2</v>
      </c>
      <c r="W35" s="302">
        <f>IF(F35="retro",VLOOKUP(E35,'HVAC Retrofit Data'!$R$23:$S$40,2,FALSE),1)</f>
        <v>1</v>
      </c>
      <c r="X35" s="147" t="str">
        <f t="shared" si="10"/>
        <v>Small Ret - New</v>
      </c>
    </row>
    <row r="36" spans="1:24" s="150" customFormat="1">
      <c r="A36" s="140" t="str">
        <f t="shared" si="0"/>
        <v>VRF-New-School K-12</v>
      </c>
      <c r="B36" s="141" t="str">
        <f t="shared" si="4"/>
        <v>VRF</v>
      </c>
      <c r="C36" s="140" t="str">
        <f t="shared" si="1"/>
        <v>VRF-New</v>
      </c>
      <c r="D36" s="140" t="str">
        <f t="shared" si="5"/>
        <v>VRF-New-School K-12-GasHt</v>
      </c>
      <c r="E36" s="149" t="s">
        <v>405</v>
      </c>
      <c r="F36" s="151" t="s">
        <v>371</v>
      </c>
      <c r="G36" s="142" t="s">
        <v>425</v>
      </c>
      <c r="H36" s="151" t="s">
        <v>383</v>
      </c>
      <c r="I36" s="142"/>
      <c r="J36" s="142"/>
      <c r="K36" s="190">
        <f t="shared" si="6"/>
        <v>20</v>
      </c>
      <c r="L36" s="143">
        <f t="shared" si="11"/>
        <v>0.84777782221188291</v>
      </c>
      <c r="M36" s="143">
        <f t="shared" si="11"/>
        <v>5.8369343906151915E-2</v>
      </c>
      <c r="N36" s="143">
        <f t="shared" si="12"/>
        <v>0.24622982334029381</v>
      </c>
      <c r="O36" s="144">
        <f>INDEX('Savings &amp; Cost'!$B$27:$C$44,MATCH(MMap!E36,'Savings &amp; Cost'!$A$27:$A$44,0),MATCH(MMap!H36,'Savings &amp; Cost'!$B$26:$C$26,0))</f>
        <v>2.04</v>
      </c>
      <c r="P36" s="144">
        <f>INDEX('Savings &amp; Cost'!$B$82:$C$99,MATCH(MMap!$E36,'Savings &amp; Cost'!$A$27:$A$44,0),MATCH(MMap!$H36,'Savings &amp; Cost'!$B$26:$C$26,0))</f>
        <v>2.9629629629629641</v>
      </c>
      <c r="Q36" s="145">
        <f t="shared" si="7"/>
        <v>1</v>
      </c>
      <c r="R36" s="146">
        <f t="shared" si="13"/>
        <v>0.96128535178408803</v>
      </c>
      <c r="S36" s="145">
        <f>MATCH(E36,[1]!BLDGTYPE,0)</f>
        <v>9</v>
      </c>
      <c r="T36" s="231">
        <f t="shared" si="8"/>
        <v>1.7294667573122411</v>
      </c>
      <c r="U36" s="231">
        <f t="shared" si="9"/>
        <v>2.5119342880352096</v>
      </c>
      <c r="V36" s="231">
        <f>IF(H36="Gasht",VLOOKUP(E36,'Savings &amp; Cost'!$A$27:$F$44,6,FALSE),0)/100</f>
        <v>4.8365099999999994E-2</v>
      </c>
      <c r="W36" s="302">
        <f>IF(F36="retro",VLOOKUP(E36,'HVAC Retrofit Data'!$R$23:$S$40,2,FALSE),1)</f>
        <v>1</v>
      </c>
      <c r="X36" s="147" t="str">
        <f t="shared" si="10"/>
        <v>School K-12 - New</v>
      </c>
    </row>
    <row r="37" spans="1:24" s="150" customFormat="1">
      <c r="A37" s="140" t="str">
        <f t="shared" si="0"/>
        <v>VRF-New-University</v>
      </c>
      <c r="B37" s="141" t="str">
        <f t="shared" si="4"/>
        <v>VRF</v>
      </c>
      <c r="C37" s="140" t="str">
        <f t="shared" si="1"/>
        <v>VRF-New</v>
      </c>
      <c r="D37" s="140" t="str">
        <f t="shared" si="5"/>
        <v>VRF-New-University-GasHt</v>
      </c>
      <c r="E37" s="149" t="s">
        <v>375</v>
      </c>
      <c r="F37" s="151" t="s">
        <v>371</v>
      </c>
      <c r="G37" s="142" t="s">
        <v>425</v>
      </c>
      <c r="H37" s="151" t="s">
        <v>383</v>
      </c>
      <c r="I37" s="142"/>
      <c r="J37" s="142"/>
      <c r="K37" s="190">
        <f t="shared" si="6"/>
        <v>20</v>
      </c>
      <c r="L37" s="143">
        <f t="shared" si="11"/>
        <v>0.8</v>
      </c>
      <c r="M37" s="143">
        <f t="shared" si="11"/>
        <v>0.1</v>
      </c>
      <c r="N37" s="143">
        <f t="shared" si="12"/>
        <v>0.1107585528664846</v>
      </c>
      <c r="O37" s="144">
        <f>INDEX('Savings &amp; Cost'!$B$27:$C$44,MATCH(MMap!E37,'Savings &amp; Cost'!$A$27:$A$44,0),MATCH(MMap!H37,'Savings &amp; Cost'!$B$26:$C$26,0))</f>
        <v>2.04</v>
      </c>
      <c r="P37" s="144">
        <f>INDEX('Savings &amp; Cost'!$B$82:$C$99,MATCH(MMap!$E37,'Savings &amp; Cost'!$A$27:$A$44,0),MATCH(MMap!$H37,'Savings &amp; Cost'!$B$26:$C$26,0))</f>
        <v>2.9629629629629641</v>
      </c>
      <c r="Q37" s="145">
        <f t="shared" si="7"/>
        <v>1</v>
      </c>
      <c r="R37" s="146">
        <f t="shared" si="13"/>
        <v>0.75</v>
      </c>
      <c r="S37" s="145">
        <f>MATCH(E37,[1]!BLDGTYPE,0)</f>
        <v>10</v>
      </c>
      <c r="T37" s="231">
        <f t="shared" si="8"/>
        <v>1.6320000000000001</v>
      </c>
      <c r="U37" s="231">
        <f t="shared" si="9"/>
        <v>2.3703703703703716</v>
      </c>
      <c r="V37" s="231">
        <f>IF(H37="Gasht",VLOOKUP(E37,'Savings &amp; Cost'!$A$27:$F$44,6,FALSE),0)/100</f>
        <v>4.8365099999999994E-2</v>
      </c>
      <c r="W37" s="302">
        <f>IF(F37="retro",VLOOKUP(E37,'HVAC Retrofit Data'!$R$23:$S$40,2,FALSE),1)</f>
        <v>1</v>
      </c>
      <c r="X37" s="147" t="str">
        <f t="shared" si="10"/>
        <v>University - New</v>
      </c>
    </row>
    <row r="38" spans="1:24" s="150" customFormat="1">
      <c r="A38" s="140" t="str">
        <f t="shared" si="0"/>
        <v>VRF-New-Warehouse</v>
      </c>
      <c r="B38" s="141" t="str">
        <f t="shared" si="4"/>
        <v>VRF</v>
      </c>
      <c r="C38" s="140" t="str">
        <f t="shared" si="1"/>
        <v>VRF-New</v>
      </c>
      <c r="D38" s="140" t="str">
        <f t="shared" si="5"/>
        <v>VRF-New-Warehouse-GasHt</v>
      </c>
      <c r="E38" s="149" t="s">
        <v>376</v>
      </c>
      <c r="F38" s="151" t="s">
        <v>371</v>
      </c>
      <c r="G38" s="142" t="s">
        <v>425</v>
      </c>
      <c r="H38" s="151" t="s">
        <v>383</v>
      </c>
      <c r="I38" s="142"/>
      <c r="J38" s="142"/>
      <c r="K38" s="190">
        <f t="shared" si="6"/>
        <v>20</v>
      </c>
      <c r="L38" s="143">
        <f t="shared" si="11"/>
        <v>0.98700382329725422</v>
      </c>
      <c r="M38" s="143">
        <f t="shared" si="11"/>
        <v>6.3929137015483993E-3</v>
      </c>
      <c r="N38" s="143">
        <f t="shared" si="12"/>
        <v>0.17520850471119245</v>
      </c>
      <c r="O38" s="144">
        <f>INDEX('Savings &amp; Cost'!$B$27:$C$44,MATCH(MMap!E38,'Savings &amp; Cost'!$A$27:$A$44,0),MATCH(MMap!H38,'Savings &amp; Cost'!$B$26:$C$26,0))</f>
        <v>2.04</v>
      </c>
      <c r="P38" s="144">
        <f>INDEX('Savings &amp; Cost'!$B$82:$C$99,MATCH(MMap!$E38,'Savings &amp; Cost'!$A$27:$A$44,0),MATCH(MMap!$H38,'Savings &amp; Cost'!$B$26:$C$26,0))</f>
        <v>2.9629629629629641</v>
      </c>
      <c r="Q38" s="145">
        <f t="shared" si="7"/>
        <v>1</v>
      </c>
      <c r="R38" s="146">
        <f t="shared" si="13"/>
        <v>0.18162271351024481</v>
      </c>
      <c r="S38" s="145">
        <f>MATCH(E38,[1]!BLDGTYPE,0)</f>
        <v>11</v>
      </c>
      <c r="T38" s="231">
        <f t="shared" si="8"/>
        <v>2.0134877995263984</v>
      </c>
      <c r="U38" s="231">
        <f t="shared" si="9"/>
        <v>2.9244557727326064</v>
      </c>
      <c r="V38" s="231">
        <f>IF(H38="Gasht",VLOOKUP(E38,'Savings &amp; Cost'!$A$27:$F$44,6,FALSE),0)/100</f>
        <v>4.8365099999999994E-2</v>
      </c>
      <c r="W38" s="302">
        <f>IF(F38="retro",VLOOKUP(E38,'HVAC Retrofit Data'!$R$23:$S$40,2,FALSE),1)</f>
        <v>1</v>
      </c>
      <c r="X38" s="147" t="str">
        <f t="shared" si="10"/>
        <v>Warehouse - New</v>
      </c>
    </row>
    <row r="39" spans="1:24" s="150" customFormat="1">
      <c r="A39" s="140" t="str">
        <f t="shared" si="0"/>
        <v>VRF-New-Supermarket</v>
      </c>
      <c r="B39" s="141" t="str">
        <f t="shared" si="4"/>
        <v>VRF</v>
      </c>
      <c r="C39" s="140" t="str">
        <f t="shared" si="1"/>
        <v>VRF-New</v>
      </c>
      <c r="D39" s="140" t="str">
        <f t="shared" si="5"/>
        <v>VRF-New-Supermarket-GasHt</v>
      </c>
      <c r="E39" s="149" t="s">
        <v>377</v>
      </c>
      <c r="F39" s="151" t="s">
        <v>371</v>
      </c>
      <c r="G39" s="142" t="s">
        <v>425</v>
      </c>
      <c r="H39" s="151" t="s">
        <v>383</v>
      </c>
      <c r="I39" s="142"/>
      <c r="J39" s="142"/>
      <c r="K39" s="190">
        <f t="shared" si="6"/>
        <v>20</v>
      </c>
      <c r="L39" s="143">
        <f t="shared" si="11"/>
        <v>0.46957192737561176</v>
      </c>
      <c r="M39" s="143">
        <f t="shared" si="11"/>
        <v>3.9182634298973458E-2</v>
      </c>
      <c r="N39" s="143">
        <f t="shared" si="12"/>
        <v>0.1000635519914288</v>
      </c>
      <c r="O39" s="144">
        <f>INDEX('Savings &amp; Cost'!$B$27:$C$44,MATCH(MMap!E39,'Savings &amp; Cost'!$A$27:$A$44,0),MATCH(MMap!H39,'Savings &amp; Cost'!$B$26:$C$26,0))</f>
        <v>5.9073407643312095</v>
      </c>
      <c r="P39" s="144">
        <f>INDEX('Savings &amp; Cost'!$B$82:$C$99,MATCH(MMap!$E39,'Savings &amp; Cost'!$A$27:$A$44,0),MATCH(MMap!$H39,'Savings &amp; Cost'!$B$26:$C$26,0))</f>
        <v>5.5</v>
      </c>
      <c r="Q39" s="145">
        <f t="shared" si="7"/>
        <v>1</v>
      </c>
      <c r="R39" s="146">
        <f t="shared" si="13"/>
        <v>0.92147944946531313</v>
      </c>
      <c r="S39" s="145">
        <f>MATCH(E39,[1]!BLDGTYPE,0)</f>
        <v>12</v>
      </c>
      <c r="T39" s="231">
        <f t="shared" si="8"/>
        <v>2.7739213883715257</v>
      </c>
      <c r="U39" s="231">
        <f t="shared" si="9"/>
        <v>2.5826456005658649</v>
      </c>
      <c r="V39" s="231">
        <f>IF(H39="Gasht",VLOOKUP(E39,'Savings &amp; Cost'!$A$27:$F$44,6,FALSE),0)/100</f>
        <v>4.8365099999999994E-2</v>
      </c>
      <c r="W39" s="302">
        <f>IF(F39="retro",VLOOKUP(E39,'HVAC Retrofit Data'!$R$23:$S$40,2,FALSE),1)</f>
        <v>1</v>
      </c>
      <c r="X39" s="147" t="str">
        <f t="shared" si="10"/>
        <v>Supermarket - New</v>
      </c>
    </row>
    <row r="40" spans="1:24" s="150" customFormat="1">
      <c r="A40" s="140" t="str">
        <f t="shared" si="0"/>
        <v>VRF-New-MiniMart</v>
      </c>
      <c r="B40" s="141" t="str">
        <f t="shared" si="4"/>
        <v>VRF</v>
      </c>
      <c r="C40" s="140" t="str">
        <f t="shared" si="1"/>
        <v>VRF-New</v>
      </c>
      <c r="D40" s="140" t="str">
        <f t="shared" si="5"/>
        <v>VRF-New-MiniMart-GasHt</v>
      </c>
      <c r="E40" s="149" t="s">
        <v>406</v>
      </c>
      <c r="F40" s="151" t="s">
        <v>371</v>
      </c>
      <c r="G40" s="142" t="s">
        <v>425</v>
      </c>
      <c r="H40" s="151" t="s">
        <v>383</v>
      </c>
      <c r="I40" s="142"/>
      <c r="J40" s="142"/>
      <c r="K40" s="190">
        <f t="shared" si="6"/>
        <v>20</v>
      </c>
      <c r="L40" s="143">
        <f t="shared" si="11"/>
        <v>0.86606113087441317</v>
      </c>
      <c r="M40" s="143">
        <f t="shared" si="11"/>
        <v>9.8940421863423066E-3</v>
      </c>
      <c r="N40" s="143">
        <f t="shared" si="12"/>
        <v>3.7919073269764856E-3</v>
      </c>
      <c r="O40" s="144">
        <f>INDEX('Savings &amp; Cost'!$B$27:$C$44,MATCH(MMap!E40,'Savings &amp; Cost'!$A$27:$A$44,0),MATCH(MMap!H40,'Savings &amp; Cost'!$B$26:$C$26,0))</f>
        <v>5.9073407643312095</v>
      </c>
      <c r="P40" s="144">
        <f>INDEX('Savings &amp; Cost'!$B$82:$C$99,MATCH(MMap!$E40,'Savings &amp; Cost'!$A$27:$A$44,0),MATCH(MMap!$H40,'Savings &amp; Cost'!$B$26:$C$26,0))</f>
        <v>5.5</v>
      </c>
      <c r="Q40" s="145">
        <f t="shared" si="7"/>
        <v>1</v>
      </c>
      <c r="R40" s="146">
        <f t="shared" si="13"/>
        <v>0.83868998628257874</v>
      </c>
      <c r="S40" s="145">
        <f>MATCH(E40,[1]!BLDGTYPE,0)</f>
        <v>13</v>
      </c>
      <c r="T40" s="231">
        <f t="shared" si="8"/>
        <v>5.1161182228172075</v>
      </c>
      <c r="U40" s="231">
        <f t="shared" si="9"/>
        <v>4.7633362198092728</v>
      </c>
      <c r="V40" s="231">
        <f>IF(H40="Gasht",VLOOKUP(E40,'Savings &amp; Cost'!$A$27:$F$44,6,FALSE),0)/100</f>
        <v>4.8365099999999994E-2</v>
      </c>
      <c r="W40" s="302">
        <f>IF(F40="retro",VLOOKUP(E40,'HVAC Retrofit Data'!$R$23:$S$40,2,FALSE),1)</f>
        <v>1</v>
      </c>
      <c r="X40" s="147" t="str">
        <f t="shared" si="10"/>
        <v>MiniMart - New</v>
      </c>
    </row>
    <row r="41" spans="1:24" s="150" customFormat="1">
      <c r="A41" s="140" t="str">
        <f t="shared" si="0"/>
        <v>VRF-New-Restaurant</v>
      </c>
      <c r="B41" s="141" t="str">
        <f t="shared" si="4"/>
        <v>VRF</v>
      </c>
      <c r="C41" s="140" t="str">
        <f t="shared" si="1"/>
        <v>VRF-New</v>
      </c>
      <c r="D41" s="140" t="str">
        <f t="shared" si="5"/>
        <v>VRF-New-Restaurant-GasHt</v>
      </c>
      <c r="E41" s="149" t="s">
        <v>378</v>
      </c>
      <c r="F41" s="151" t="s">
        <v>371</v>
      </c>
      <c r="G41" s="142" t="s">
        <v>425</v>
      </c>
      <c r="H41" s="151" t="s">
        <v>383</v>
      </c>
      <c r="I41" s="142"/>
      <c r="J41" s="142"/>
      <c r="K41" s="190">
        <f t="shared" si="6"/>
        <v>20</v>
      </c>
      <c r="L41" s="143">
        <f t="shared" si="11"/>
        <v>0.79365284945968273</v>
      </c>
      <c r="M41" s="143">
        <f t="shared" si="11"/>
        <v>3.0050555941853869E-2</v>
      </c>
      <c r="N41" s="143">
        <f t="shared" si="12"/>
        <v>6.1118576387195395E-2</v>
      </c>
      <c r="O41" s="144">
        <f>INDEX('Savings &amp; Cost'!$B$27:$C$44,MATCH(MMap!E41,'Savings &amp; Cost'!$A$27:$A$44,0),MATCH(MMap!H41,'Savings &amp; Cost'!$B$26:$C$26,0))</f>
        <v>5.9073407643312095</v>
      </c>
      <c r="P41" s="144">
        <f>INDEX('Savings &amp; Cost'!$B$82:$C$99,MATCH(MMap!$E41,'Savings &amp; Cost'!$A$27:$A$44,0),MATCH(MMap!$H41,'Savings &amp; Cost'!$B$26:$C$26,0))</f>
        <v>5.5</v>
      </c>
      <c r="Q41" s="145">
        <f t="shared" si="7"/>
        <v>1</v>
      </c>
      <c r="R41" s="146">
        <f t="shared" si="13"/>
        <v>0.99999997512427186</v>
      </c>
      <c r="S41" s="145">
        <f>MATCH(E41,[1]!BLDGTYPE,0)</f>
        <v>14</v>
      </c>
      <c r="T41" s="231">
        <f t="shared" si="8"/>
        <v>4.6883778303408041</v>
      </c>
      <c r="U41" s="231">
        <f t="shared" si="9"/>
        <v>4.3650906720282547</v>
      </c>
      <c r="V41" s="231">
        <f>IF(H41="Gasht",VLOOKUP(E41,'Savings &amp; Cost'!$A$27:$F$44,6,FALSE),0)/100</f>
        <v>4.8365099999999994E-2</v>
      </c>
      <c r="W41" s="302">
        <f>IF(F41="retro",VLOOKUP(E41,'HVAC Retrofit Data'!$R$23:$S$40,2,FALSE),1)</f>
        <v>1</v>
      </c>
      <c r="X41" s="147" t="str">
        <f t="shared" si="10"/>
        <v>Restaurant - New</v>
      </c>
    </row>
    <row r="42" spans="1:24" s="150" customFormat="1">
      <c r="A42" s="140" t="str">
        <f t="shared" si="0"/>
        <v>VRF-New-Lodging</v>
      </c>
      <c r="B42" s="141" t="str">
        <f t="shared" si="4"/>
        <v>VRF</v>
      </c>
      <c r="C42" s="140" t="str">
        <f t="shared" si="1"/>
        <v>VRF-New</v>
      </c>
      <c r="D42" s="140" t="str">
        <f t="shared" si="5"/>
        <v>VRF-New-Lodging-GasHt</v>
      </c>
      <c r="E42" s="149" t="s">
        <v>379</v>
      </c>
      <c r="F42" s="151" t="s">
        <v>371</v>
      </c>
      <c r="G42" s="142" t="s">
        <v>425</v>
      </c>
      <c r="H42" s="151" t="s">
        <v>383</v>
      </c>
      <c r="I42" s="142"/>
      <c r="J42" s="142"/>
      <c r="K42" s="190">
        <f t="shared" si="6"/>
        <v>20</v>
      </c>
      <c r="L42" s="143">
        <f t="shared" si="11"/>
        <v>0.24941748529786834</v>
      </c>
      <c r="M42" s="143">
        <f t="shared" si="11"/>
        <v>0.44679184687802564</v>
      </c>
      <c r="N42" s="143">
        <f t="shared" si="12"/>
        <v>0.12040568596637012</v>
      </c>
      <c r="O42" s="144">
        <f>INDEX('Savings &amp; Cost'!$B$27:$C$44,MATCH(MMap!E42,'Savings &amp; Cost'!$A$27:$A$44,0),MATCH(MMap!H42,'Savings &amp; Cost'!$B$26:$C$26,0))</f>
        <v>4</v>
      </c>
      <c r="P42" s="144">
        <f>INDEX('Savings &amp; Cost'!$B$82:$C$99,MATCH(MMap!$E42,'Savings &amp; Cost'!$A$27:$A$44,0),MATCH(MMap!$H42,'Savings &amp; Cost'!$B$26:$C$26,0))</f>
        <v>4.0888888888888895</v>
      </c>
      <c r="Q42" s="145">
        <f t="shared" si="7"/>
        <v>1</v>
      </c>
      <c r="R42" s="146">
        <f t="shared" si="13"/>
        <v>0.94438859080377269</v>
      </c>
      <c r="S42" s="145">
        <f>MATCH(E42,[1]!BLDGTYPE,0)</f>
        <v>15</v>
      </c>
      <c r="T42" s="231">
        <f t="shared" si="8"/>
        <v>0.99766994119147334</v>
      </c>
      <c r="U42" s="231">
        <f t="shared" si="9"/>
        <v>1.0198403843290618</v>
      </c>
      <c r="V42" s="231">
        <f>IF(H42="Gasht",VLOOKUP(E42,'Savings &amp; Cost'!$A$27:$F$44,6,FALSE),0)/100</f>
        <v>4.8365099999999994E-2</v>
      </c>
      <c r="W42" s="302">
        <f>IF(F42="retro",VLOOKUP(E42,'HVAC Retrofit Data'!$R$23:$S$40,2,FALSE),1)</f>
        <v>1</v>
      </c>
      <c r="X42" s="147" t="str">
        <f t="shared" si="10"/>
        <v>Lodging - New</v>
      </c>
    </row>
    <row r="43" spans="1:24" s="150" customFormat="1">
      <c r="A43" s="140" t="str">
        <f t="shared" ref="A43:A74" si="14">CONCATENATE(C43,"-",E43)</f>
        <v>VRF-New-Hospital</v>
      </c>
      <c r="B43" s="141" t="str">
        <f t="shared" si="4"/>
        <v>VRF</v>
      </c>
      <c r="C43" s="140" t="str">
        <f t="shared" ref="C43:C74" si="15">CONCATENATE(B43,"-",F43)</f>
        <v>VRF-New</v>
      </c>
      <c r="D43" s="140" t="str">
        <f t="shared" si="5"/>
        <v>VRF-New-Hospital-GasHt</v>
      </c>
      <c r="E43" s="149" t="s">
        <v>380</v>
      </c>
      <c r="F43" s="151" t="s">
        <v>371</v>
      </c>
      <c r="G43" s="142" t="s">
        <v>425</v>
      </c>
      <c r="H43" s="151" t="s">
        <v>383</v>
      </c>
      <c r="I43" s="142"/>
      <c r="J43" s="142"/>
      <c r="K43" s="190">
        <f t="shared" si="6"/>
        <v>20</v>
      </c>
      <c r="L43" s="143">
        <f t="shared" si="11"/>
        <v>0.91</v>
      </c>
      <c r="M43" s="143">
        <f t="shared" si="11"/>
        <v>0.08</v>
      </c>
      <c r="N43" s="143">
        <f t="shared" si="12"/>
        <v>0.15495929331387026</v>
      </c>
      <c r="O43" s="144">
        <f>INDEX('Savings &amp; Cost'!$B$27:$C$44,MATCH(MMap!E43,'Savings &amp; Cost'!$A$27:$A$44,0),MATCH(MMap!H43,'Savings &amp; Cost'!$B$26:$C$26,0))</f>
        <v>3.9009713375796173</v>
      </c>
      <c r="P43" s="144">
        <f>INDEX('Savings &amp; Cost'!$B$82:$C$99,MATCH(MMap!$E43,'Savings &amp; Cost'!$A$27:$A$44,0),MATCH(MMap!$H43,'Savings &amp; Cost'!$B$26:$C$26,0))</f>
        <v>4.5888888888888886</v>
      </c>
      <c r="Q43" s="145">
        <f t="shared" si="7"/>
        <v>1</v>
      </c>
      <c r="R43" s="146">
        <f t="shared" si="13"/>
        <v>0.95</v>
      </c>
      <c r="S43" s="145">
        <f>MATCH(E43,[1]!BLDGTYPE,0)</f>
        <v>16</v>
      </c>
      <c r="T43" s="231">
        <f t="shared" si="8"/>
        <v>3.5498839171974521</v>
      </c>
      <c r="U43" s="231">
        <f t="shared" si="9"/>
        <v>4.1758888888888883</v>
      </c>
      <c r="V43" s="231">
        <f>IF(H43="Gasht",VLOOKUP(E43,'Savings &amp; Cost'!$A$27:$F$44,6,FALSE),0)/100</f>
        <v>4.8365099999999994E-2</v>
      </c>
      <c r="W43" s="302">
        <f>IF(F43="retro",VLOOKUP(E43,'HVAC Retrofit Data'!$R$23:$S$40,2,FALSE),1)</f>
        <v>1</v>
      </c>
      <c r="X43" s="147" t="str">
        <f t="shared" si="10"/>
        <v>Hospital - New</v>
      </c>
    </row>
    <row r="44" spans="1:24" s="150" customFormat="1">
      <c r="A44" s="140" t="str">
        <f t="shared" si="14"/>
        <v>VRF-New-Residential Care</v>
      </c>
      <c r="B44" s="141" t="str">
        <f t="shared" si="4"/>
        <v>VRF</v>
      </c>
      <c r="C44" s="140" t="str">
        <f t="shared" si="15"/>
        <v>VRF-New</v>
      </c>
      <c r="D44" s="140" t="str">
        <f t="shared" si="5"/>
        <v>VRF-New-Residential Care-GasHt</v>
      </c>
      <c r="E44" s="149" t="s">
        <v>407</v>
      </c>
      <c r="F44" s="151" t="s">
        <v>371</v>
      </c>
      <c r="G44" s="142" t="s">
        <v>425</v>
      </c>
      <c r="H44" s="151" t="s">
        <v>383</v>
      </c>
      <c r="I44" s="142"/>
      <c r="J44" s="142"/>
      <c r="K44" s="190">
        <f t="shared" si="6"/>
        <v>20</v>
      </c>
      <c r="L44" s="143">
        <f t="shared" si="11"/>
        <v>0.40556621261939335</v>
      </c>
      <c r="M44" s="143">
        <f t="shared" si="11"/>
        <v>0.33985691133471541</v>
      </c>
      <c r="N44" s="143">
        <f t="shared" si="12"/>
        <v>8.6344757210899958E-3</v>
      </c>
      <c r="O44" s="144">
        <f>INDEX('Savings &amp; Cost'!$B$27:$C$44,MATCH(MMap!E44,'Savings &amp; Cost'!$A$27:$A$44,0),MATCH(MMap!H44,'Savings &amp; Cost'!$B$26:$C$26,0))</f>
        <v>3.9009713375796173</v>
      </c>
      <c r="P44" s="144">
        <f>INDEX('Savings &amp; Cost'!$B$82:$C$99,MATCH(MMap!$E44,'Savings &amp; Cost'!$A$27:$A$44,0),MATCH(MMap!$H44,'Savings &amp; Cost'!$B$26:$C$26,0))</f>
        <v>4.5888888888888886</v>
      </c>
      <c r="Q44" s="145">
        <f t="shared" si="7"/>
        <v>1</v>
      </c>
      <c r="R44" s="146">
        <f t="shared" si="13"/>
        <v>0.8423386600487599</v>
      </c>
      <c r="S44" s="145">
        <f>MATCH(E44,[1]!BLDGTYPE,0)</f>
        <v>17</v>
      </c>
      <c r="T44" s="231">
        <f t="shared" si="8"/>
        <v>1.5821021709189744</v>
      </c>
      <c r="U44" s="231">
        <f t="shared" si="9"/>
        <v>1.8610982867978827</v>
      </c>
      <c r="V44" s="231">
        <f>IF(H44="Gasht",VLOOKUP(E44,'Savings &amp; Cost'!$A$27:$F$44,6,FALSE),0)/100</f>
        <v>4.8365099999999994E-2</v>
      </c>
      <c r="W44" s="302">
        <f>IF(F44="retro",VLOOKUP(E44,'HVAC Retrofit Data'!$R$23:$S$40,2,FALSE),1)</f>
        <v>1</v>
      </c>
      <c r="X44" s="147" t="str">
        <f t="shared" si="10"/>
        <v>Residential Care - New</v>
      </c>
    </row>
    <row r="45" spans="1:24" s="150" customFormat="1">
      <c r="A45" s="140" t="str">
        <f t="shared" si="14"/>
        <v>VRF-New-Assembly</v>
      </c>
      <c r="B45" s="141" t="str">
        <f t="shared" si="4"/>
        <v>VRF</v>
      </c>
      <c r="C45" s="140" t="str">
        <f t="shared" si="15"/>
        <v>VRF-New</v>
      </c>
      <c r="D45" s="140" t="str">
        <f t="shared" si="5"/>
        <v>VRF-New-Assembly-GasHt</v>
      </c>
      <c r="E45" s="149" t="s">
        <v>381</v>
      </c>
      <c r="F45" s="151" t="s">
        <v>371</v>
      </c>
      <c r="G45" s="142" t="s">
        <v>425</v>
      </c>
      <c r="H45" s="151" t="s">
        <v>383</v>
      </c>
      <c r="I45" s="142"/>
      <c r="J45" s="142"/>
      <c r="K45" s="190">
        <f t="shared" si="6"/>
        <v>20</v>
      </c>
      <c r="L45" s="143">
        <f t="shared" si="11"/>
        <v>0.77815390025512432</v>
      </c>
      <c r="M45" s="143">
        <f t="shared" si="11"/>
        <v>0.10640191237323121</v>
      </c>
      <c r="N45" s="143">
        <f t="shared" si="12"/>
        <v>8.6344757210899958E-3</v>
      </c>
      <c r="O45" s="144">
        <f>INDEX('Savings &amp; Cost'!$B$27:$C$44,MATCH(MMap!E45,'Savings &amp; Cost'!$A$27:$A$44,0),MATCH(MMap!H45,'Savings &amp; Cost'!$B$26:$C$26,0))</f>
        <v>3.9009713375796173</v>
      </c>
      <c r="P45" s="144">
        <f>INDEX('Savings &amp; Cost'!$B$82:$C$99,MATCH(MMap!$E45,'Savings &amp; Cost'!$A$27:$A$44,0),MATCH(MMap!$H45,'Savings &amp; Cost'!$B$26:$C$26,0))</f>
        <v>2.9629629629629641</v>
      </c>
      <c r="Q45" s="145">
        <f t="shared" si="7"/>
        <v>1</v>
      </c>
      <c r="R45" s="146">
        <f t="shared" si="13"/>
        <v>0.91177234717447209</v>
      </c>
      <c r="S45" s="145">
        <f>MATCH(E45,[1]!BLDGTYPE,0)</f>
        <v>18</v>
      </c>
      <c r="T45" s="231">
        <f t="shared" si="8"/>
        <v>3.0355560611210284</v>
      </c>
      <c r="U45" s="231">
        <f t="shared" si="9"/>
        <v>2.3056411859411101</v>
      </c>
      <c r="V45" s="231">
        <f>IF(H45="Gasht",VLOOKUP(E45,'Savings &amp; Cost'!$A$27:$F$44,6,FALSE),0)/100</f>
        <v>4.8365099999999994E-2</v>
      </c>
      <c r="W45" s="302">
        <f>IF(F45="retro",VLOOKUP(E45,'HVAC Retrofit Data'!$R$23:$S$40,2,FALSE),1)</f>
        <v>1</v>
      </c>
      <c r="X45" s="147" t="str">
        <f t="shared" si="10"/>
        <v>Assembly - New</v>
      </c>
    </row>
    <row r="46" spans="1:24" s="150" customFormat="1">
      <c r="A46" s="140" t="str">
        <f t="shared" si="14"/>
        <v>VRF-New-Other</v>
      </c>
      <c r="B46" s="141" t="str">
        <f t="shared" si="4"/>
        <v>VRF</v>
      </c>
      <c r="C46" s="140" t="str">
        <f t="shared" si="15"/>
        <v>VRF-New</v>
      </c>
      <c r="D46" s="140" t="str">
        <f t="shared" si="5"/>
        <v>VRF-New-Other-GasHt</v>
      </c>
      <c r="E46" s="149" t="s">
        <v>382</v>
      </c>
      <c r="F46" s="151" t="s">
        <v>371</v>
      </c>
      <c r="G46" s="142" t="s">
        <v>425</v>
      </c>
      <c r="H46" s="151" t="s">
        <v>383</v>
      </c>
      <c r="I46" s="142"/>
      <c r="J46" s="142"/>
      <c r="K46" s="190">
        <f t="shared" si="6"/>
        <v>20</v>
      </c>
      <c r="L46" s="143">
        <f t="shared" si="11"/>
        <v>0.7257160432726234</v>
      </c>
      <c r="M46" s="143">
        <f t="shared" si="11"/>
        <v>0.16939513747697868</v>
      </c>
      <c r="N46" s="143">
        <f t="shared" si="12"/>
        <v>8.1325185384101065E-2</v>
      </c>
      <c r="O46" s="144">
        <f>INDEX('Savings &amp; Cost'!$B$27:$C$44,MATCH(MMap!E46,'Savings &amp; Cost'!$A$27:$A$44,0),MATCH(MMap!H46,'Savings &amp; Cost'!$B$26:$C$26,0))</f>
        <v>3.9009713375796173</v>
      </c>
      <c r="P46" s="144">
        <f>INDEX('Savings &amp; Cost'!$B$82:$C$99,MATCH(MMap!$E46,'Savings &amp; Cost'!$A$27:$A$44,0),MATCH(MMap!$H46,'Savings &amp; Cost'!$B$26:$C$26,0))</f>
        <v>2.9629629629629641</v>
      </c>
      <c r="Q46" s="145">
        <f t="shared" si="7"/>
        <v>1</v>
      </c>
      <c r="R46" s="146">
        <f t="shared" si="13"/>
        <v>0.87717751610580841</v>
      </c>
      <c r="S46" s="145">
        <f>MATCH(E46,[1]!BLDGTYPE,0)</f>
        <v>19</v>
      </c>
      <c r="T46" s="231">
        <f t="shared" si="8"/>
        <v>2.8309974840281931</v>
      </c>
      <c r="U46" s="231">
        <f t="shared" si="9"/>
        <v>2.1502697578448111</v>
      </c>
      <c r="V46" s="231">
        <f>IF(H46="Gasht",VLOOKUP(E46,'Savings &amp; Cost'!$A$27:$F$44,6,FALSE),0)/100</f>
        <v>4.8365099999999994E-2</v>
      </c>
      <c r="W46" s="302">
        <f>IF(F46="retro",VLOOKUP(E46,'HVAC Retrofit Data'!$R$23:$S$40,2,FALSE),1)</f>
        <v>1</v>
      </c>
      <c r="X46" s="147" t="str">
        <f t="shared" si="10"/>
        <v>Other - New</v>
      </c>
    </row>
    <row r="47" spans="1:24">
      <c r="A47" s="140" t="str">
        <f t="shared" si="14"/>
        <v>VRF-Retro-Large Off</v>
      </c>
      <c r="B47" s="141" t="str">
        <f t="shared" si="4"/>
        <v>VRF</v>
      </c>
      <c r="C47" s="140" t="str">
        <f t="shared" si="15"/>
        <v>VRF-Retro</v>
      </c>
      <c r="D47" s="140" t="str">
        <f t="shared" si="5"/>
        <v>VRF-Retro-Large Off-ElecHt</v>
      </c>
      <c r="E47" s="141" t="s">
        <v>370</v>
      </c>
      <c r="F47" s="151" t="s">
        <v>622</v>
      </c>
      <c r="G47" s="142" t="s">
        <v>425</v>
      </c>
      <c r="H47" s="151" t="s">
        <v>372</v>
      </c>
      <c r="I47" s="142"/>
      <c r="J47" s="142"/>
      <c r="K47" s="190">
        <f t="shared" si="6"/>
        <v>20</v>
      </c>
      <c r="L47" s="143">
        <f t="shared" si="11"/>
        <v>0.54037060186620078</v>
      </c>
      <c r="M47" s="143">
        <f t="shared" si="11"/>
        <v>0.20943280302167308</v>
      </c>
      <c r="N47" s="143">
        <f t="shared" si="12"/>
        <v>9.7482075021135345E-2</v>
      </c>
      <c r="O47" s="144">
        <f>INDEX('Savings &amp; Cost'!$B$27:$C$44,MATCH(MMap!E47,'Savings &amp; Cost'!$A$27:$A$44,0),MATCH(MMap!H47,'Savings &amp; Cost'!$B$26:$C$26,0))</f>
        <v>5.2</v>
      </c>
      <c r="P47" s="144">
        <f>INDEX('Savings &amp; Cost'!$B$82:$C$99,MATCH(MMap!$E47,'Savings &amp; Cost'!$A$27:$A$44,0),MATCH(MMap!$H47,'Savings &amp; Cost'!$B$26:$C$26,0))</f>
        <v>3.68</v>
      </c>
      <c r="Q47" s="145">
        <f t="shared" si="7"/>
        <v>1.1550071822007237</v>
      </c>
      <c r="R47" s="146">
        <f t="shared" ref="R47:R82" si="16">VLOOKUP(R$9,V_POST2013,S47,FALSE)</f>
        <v>0.95128694884061893</v>
      </c>
      <c r="S47" s="145">
        <f>MATCH(E47,[1]!BLDGTYPE,0)</f>
        <v>2</v>
      </c>
      <c r="T47" s="231">
        <f t="shared" si="8"/>
        <v>1.2424318916594139</v>
      </c>
      <c r="U47" s="231">
        <f t="shared" si="9"/>
        <v>0.89017872137673959</v>
      </c>
      <c r="V47" s="231">
        <f>IF(H47="Gasht",VLOOKUP(E47,'Savings &amp; Cost'!$A$27:$F$44,6,FALSE),0)/100</f>
        <v>0</v>
      </c>
      <c r="W47" s="302">
        <f>IF(F47="retro",VLOOKUP(E47,'HVAC Retrofit Data'!$R$23:$S$40,2,FALSE),1)</f>
        <v>1.1408394792375345</v>
      </c>
      <c r="X47" s="147" t="str">
        <f t="shared" ref="X47:X82" si="17">CONCATENATE(E47," - ",F47)</f>
        <v>Large Off - Retro</v>
      </c>
    </row>
    <row r="48" spans="1:24">
      <c r="A48" s="140" t="str">
        <f t="shared" si="14"/>
        <v>VRF-Retro-Medium Off</v>
      </c>
      <c r="B48" s="141" t="str">
        <f t="shared" si="4"/>
        <v>VRF</v>
      </c>
      <c r="C48" s="140" t="str">
        <f t="shared" si="15"/>
        <v>VRF-Retro</v>
      </c>
      <c r="D48" s="140" t="str">
        <f t="shared" si="5"/>
        <v>VRF-Retro-Medium Off-ElecHt</v>
      </c>
      <c r="E48" s="149" t="s">
        <v>373</v>
      </c>
      <c r="F48" s="151" t="s">
        <v>622</v>
      </c>
      <c r="G48" s="142" t="s">
        <v>425</v>
      </c>
      <c r="H48" s="151" t="s">
        <v>372</v>
      </c>
      <c r="I48" s="142"/>
      <c r="J48" s="142"/>
      <c r="K48" s="190">
        <f t="shared" si="6"/>
        <v>20</v>
      </c>
      <c r="L48" s="143">
        <f t="shared" si="11"/>
        <v>0.51430081857580845</v>
      </c>
      <c r="M48" s="143">
        <f t="shared" si="11"/>
        <v>0.22131165109110185</v>
      </c>
      <c r="N48" s="143">
        <f t="shared" si="12"/>
        <v>1.1773370213799438E-2</v>
      </c>
      <c r="O48" s="144">
        <f>INDEX('Savings &amp; Cost'!$B$27:$C$44,MATCH(MMap!E48,'Savings &amp; Cost'!$A$27:$A$44,0),MATCH(MMap!H48,'Savings &amp; Cost'!$B$26:$C$26,0))</f>
        <v>2.83</v>
      </c>
      <c r="P48" s="144">
        <f>INDEX('Savings &amp; Cost'!$B$82:$C$99,MATCH(MMap!$E48,'Savings &amp; Cost'!$A$27:$A$44,0),MATCH(MMap!$H48,'Savings &amp; Cost'!$B$26:$C$26,0))</f>
        <v>2.29</v>
      </c>
      <c r="Q48" s="145">
        <f t="shared" si="7"/>
        <v>1.1550071822007237</v>
      </c>
      <c r="R48" s="146">
        <f t="shared" si="16"/>
        <v>0.97665874571205136</v>
      </c>
      <c r="S48" s="145">
        <f>MATCH(E48,[1]!BLDGTYPE,0)</f>
        <v>3</v>
      </c>
      <c r="T48" s="231">
        <f t="shared" si="8"/>
        <v>0.71452142464731949</v>
      </c>
      <c r="U48" s="231">
        <f t="shared" si="9"/>
        <v>0.58536189151917439</v>
      </c>
      <c r="V48" s="231">
        <f>IF(H48="Gasht",VLOOKUP(E48,'Savings &amp; Cost'!$A$27:$F$44,6,FALSE),0)/100</f>
        <v>0</v>
      </c>
      <c r="W48" s="302">
        <f>IF(F48="retro",VLOOKUP(E48,'HVAC Retrofit Data'!$R$23:$S$40,2,FALSE),1)</f>
        <v>1.1408394792375345</v>
      </c>
      <c r="X48" s="147" t="str">
        <f t="shared" si="17"/>
        <v>Medium Off - Retro</v>
      </c>
    </row>
    <row r="49" spans="1:24">
      <c r="A49" s="140" t="str">
        <f t="shared" si="14"/>
        <v>VRF-Retro-Small Off</v>
      </c>
      <c r="B49" s="141" t="str">
        <f t="shared" si="4"/>
        <v>VRF</v>
      </c>
      <c r="C49" s="140" t="str">
        <f t="shared" si="15"/>
        <v>VRF-Retro</v>
      </c>
      <c r="D49" s="140" t="str">
        <f t="shared" si="5"/>
        <v>VRF-Retro-Small Off-ElecHt</v>
      </c>
      <c r="E49" s="149" t="s">
        <v>374</v>
      </c>
      <c r="F49" s="151" t="s">
        <v>622</v>
      </c>
      <c r="G49" s="142" t="s">
        <v>425</v>
      </c>
      <c r="H49" s="151" t="s">
        <v>372</v>
      </c>
      <c r="I49" s="142"/>
      <c r="J49" s="142"/>
      <c r="K49" s="190">
        <f t="shared" si="6"/>
        <v>20</v>
      </c>
      <c r="L49" s="143">
        <f t="shared" si="11"/>
        <v>0.3275419203320854</v>
      </c>
      <c r="M49" s="143">
        <f t="shared" si="11"/>
        <v>0.30640942705415353</v>
      </c>
      <c r="N49" s="143">
        <f t="shared" si="12"/>
        <v>0.27766868679299217</v>
      </c>
      <c r="O49" s="144">
        <f>INDEX('Savings &amp; Cost'!$B$27:$C$44,MATCH(MMap!E49,'Savings &amp; Cost'!$A$27:$A$44,0),MATCH(MMap!H49,'Savings &amp; Cost'!$B$26:$C$26,0))</f>
        <v>5.2</v>
      </c>
      <c r="P49" s="144">
        <f>INDEX('Savings &amp; Cost'!$B$82:$C$99,MATCH(MMap!$E49,'Savings &amp; Cost'!$A$27:$A$44,0),MATCH(MMap!$H49,'Savings &amp; Cost'!$B$26:$C$26,0))</f>
        <v>2.29</v>
      </c>
      <c r="Q49" s="145">
        <f t="shared" si="7"/>
        <v>1.1550071822007237</v>
      </c>
      <c r="R49" s="146">
        <f t="shared" si="16"/>
        <v>0.91122609210258287</v>
      </c>
      <c r="S49" s="145">
        <f>MATCH(E49,[1]!BLDGTYPE,0)</f>
        <v>4</v>
      </c>
      <c r="T49" s="231">
        <f t="shared" si="8"/>
        <v>1.8177326502084457</v>
      </c>
      <c r="U49" s="231">
        <f t="shared" si="9"/>
        <v>0.81044265367616342</v>
      </c>
      <c r="V49" s="231">
        <f>IF(H49="Gasht",VLOOKUP(E49,'Savings &amp; Cost'!$A$27:$F$44,6,FALSE),0)/100</f>
        <v>0</v>
      </c>
      <c r="W49" s="302">
        <f>IF(F49="retro",VLOOKUP(E49,'HVAC Retrofit Data'!$R$23:$S$40,2,FALSE),1)</f>
        <v>1.1408394792375345</v>
      </c>
      <c r="X49" s="147" t="str">
        <f t="shared" si="17"/>
        <v>Small Off - Retro</v>
      </c>
    </row>
    <row r="50" spans="1:24">
      <c r="A50" s="140" t="str">
        <f t="shared" si="14"/>
        <v>VRF-Retro-Xlarge Ret</v>
      </c>
      <c r="B50" s="141" t="str">
        <f t="shared" si="4"/>
        <v>VRF</v>
      </c>
      <c r="C50" s="140" t="str">
        <f t="shared" si="15"/>
        <v>VRF-Retro</v>
      </c>
      <c r="D50" s="140" t="str">
        <f t="shared" si="5"/>
        <v>VRF-Retro-Xlarge Ret-ElecHt</v>
      </c>
      <c r="E50" s="149" t="s">
        <v>401</v>
      </c>
      <c r="F50" s="151" t="s">
        <v>622</v>
      </c>
      <c r="G50" s="142" t="s">
        <v>425</v>
      </c>
      <c r="H50" s="151" t="s">
        <v>372</v>
      </c>
      <c r="I50" s="142"/>
      <c r="J50" s="142"/>
      <c r="K50" s="190">
        <f t="shared" si="6"/>
        <v>20</v>
      </c>
      <c r="L50" s="143">
        <f t="shared" si="11"/>
        <v>0.91606730000738101</v>
      </c>
      <c r="M50" s="143">
        <f t="shared" si="11"/>
        <v>5.2995881766435368E-2</v>
      </c>
      <c r="N50" s="143">
        <f t="shared" si="12"/>
        <v>0.17520850471119245</v>
      </c>
      <c r="O50" s="144">
        <f>INDEX('Savings &amp; Cost'!$B$27:$C$44,MATCH(MMap!E50,'Savings &amp; Cost'!$A$27:$A$44,0),MATCH(MMap!H50,'Savings &amp; Cost'!$B$26:$C$26,0))</f>
        <v>2.94</v>
      </c>
      <c r="P50" s="144">
        <f>INDEX('Savings &amp; Cost'!$B$82:$C$99,MATCH(MMap!$E50,'Savings &amp; Cost'!$A$27:$A$44,0),MATCH(MMap!$H50,'Savings &amp; Cost'!$B$26:$C$26,0))</f>
        <v>2.6666666666666674</v>
      </c>
      <c r="Q50" s="145">
        <f t="shared" si="7"/>
        <v>1.1550071822007237</v>
      </c>
      <c r="R50" s="146">
        <f t="shared" si="16"/>
        <v>0.98608503921852686</v>
      </c>
      <c r="S50" s="145">
        <f>MATCH(E50,[1]!BLDGTYPE,0)</f>
        <v>5</v>
      </c>
      <c r="T50" s="231">
        <f t="shared" si="8"/>
        <v>0.15413201958362302</v>
      </c>
      <c r="U50" s="231">
        <f t="shared" si="9"/>
        <v>0.16322833084611529</v>
      </c>
      <c r="V50" s="231">
        <f>IF(H50="Gasht",VLOOKUP(E50,'Savings &amp; Cost'!$A$27:$F$44,6,FALSE),0)/100</f>
        <v>0</v>
      </c>
      <c r="W50" s="302">
        <f>IF(F50="retro",VLOOKUP(E50,'HVAC Retrofit Data'!$R$23:$S$40,2,FALSE),1)</f>
        <v>0.9892439799810242</v>
      </c>
      <c r="X50" s="147" t="str">
        <f t="shared" si="17"/>
        <v>Xlarge Ret - Retro</v>
      </c>
    </row>
    <row r="51" spans="1:24">
      <c r="A51" s="140" t="str">
        <f t="shared" si="14"/>
        <v>VRF-Retro-Large Ret</v>
      </c>
      <c r="B51" s="141" t="str">
        <f t="shared" si="4"/>
        <v>VRF</v>
      </c>
      <c r="C51" s="140" t="str">
        <f t="shared" si="15"/>
        <v>VRF-Retro</v>
      </c>
      <c r="D51" s="140" t="str">
        <f t="shared" si="5"/>
        <v>VRF-Retro-Large Ret-ElecHt</v>
      </c>
      <c r="E51" s="149" t="s">
        <v>402</v>
      </c>
      <c r="F51" s="151" t="s">
        <v>622</v>
      </c>
      <c r="G51" s="142" t="s">
        <v>425</v>
      </c>
      <c r="H51" s="151" t="s">
        <v>372</v>
      </c>
      <c r="I51" s="142"/>
      <c r="J51" s="142"/>
      <c r="K51" s="190">
        <f t="shared" si="6"/>
        <v>20</v>
      </c>
      <c r="L51" s="143">
        <f t="shared" si="11"/>
        <v>0.98322307122393326</v>
      </c>
      <c r="M51" s="143">
        <f t="shared" si="11"/>
        <v>1.0593107738682607E-2</v>
      </c>
      <c r="N51" s="143">
        <f t="shared" si="12"/>
        <v>0.14925310343027248</v>
      </c>
      <c r="O51" s="144">
        <f>INDEX('Savings &amp; Cost'!$B$27:$C$44,MATCH(MMap!E51,'Savings &amp; Cost'!$A$27:$A$44,0),MATCH(MMap!H51,'Savings &amp; Cost'!$B$26:$C$26,0))</f>
        <v>2.94</v>
      </c>
      <c r="P51" s="144">
        <f>INDEX('Savings &amp; Cost'!$B$82:$C$99,MATCH(MMap!$E51,'Savings &amp; Cost'!$A$27:$A$44,0),MATCH(MMap!$H51,'Savings &amp; Cost'!$B$26:$C$26,0))</f>
        <v>2.6666666666666674</v>
      </c>
      <c r="Q51" s="145">
        <f t="shared" si="7"/>
        <v>1.1550071822007237</v>
      </c>
      <c r="R51" s="146">
        <f t="shared" si="16"/>
        <v>0.77181511362305244</v>
      </c>
      <c r="S51" s="145">
        <f>MATCH(E51,[1]!BLDGTYPE,0)</f>
        <v>6</v>
      </c>
      <c r="T51" s="231">
        <f t="shared" si="8"/>
        <v>3.0808754095759582E-2</v>
      </c>
      <c r="U51" s="231">
        <f t="shared" si="9"/>
        <v>3.2626974720011956E-2</v>
      </c>
      <c r="V51" s="231">
        <f>IF(H51="Gasht",VLOOKUP(E51,'Savings &amp; Cost'!$A$27:$F$44,6,FALSE),0)/100</f>
        <v>0</v>
      </c>
      <c r="W51" s="302">
        <f>IF(F51="retro",VLOOKUP(E51,'HVAC Retrofit Data'!$R$23:$S$40,2,FALSE),1)</f>
        <v>0.9892439799810242</v>
      </c>
      <c r="X51" s="147" t="str">
        <f t="shared" si="17"/>
        <v>Large Ret - Retro</v>
      </c>
    </row>
    <row r="52" spans="1:24">
      <c r="A52" s="140" t="str">
        <f t="shared" si="14"/>
        <v>VRF-Retro-Medium Ret</v>
      </c>
      <c r="B52" s="141" t="str">
        <f t="shared" si="4"/>
        <v>VRF</v>
      </c>
      <c r="C52" s="140" t="str">
        <f t="shared" si="15"/>
        <v>VRF-Retro</v>
      </c>
      <c r="D52" s="140" t="str">
        <f t="shared" si="5"/>
        <v>VRF-Retro-Medium Ret-ElecHt</v>
      </c>
      <c r="E52" s="149" t="s">
        <v>403</v>
      </c>
      <c r="F52" s="151" t="s">
        <v>622</v>
      </c>
      <c r="G52" s="142" t="s">
        <v>425</v>
      </c>
      <c r="H52" s="151" t="s">
        <v>372</v>
      </c>
      <c r="I52" s="142"/>
      <c r="J52" s="142"/>
      <c r="K52" s="190">
        <f t="shared" si="6"/>
        <v>20</v>
      </c>
      <c r="L52" s="143">
        <f t="shared" si="11"/>
        <v>0.80985008893074606</v>
      </c>
      <c r="M52" s="143">
        <f t="shared" si="11"/>
        <v>0.12006240959495594</v>
      </c>
      <c r="N52" s="143">
        <f t="shared" si="12"/>
        <v>1.4175601781502387E-2</v>
      </c>
      <c r="O52" s="144">
        <f>INDEX('Savings &amp; Cost'!$B$27:$C$44,MATCH(MMap!E52,'Savings &amp; Cost'!$A$27:$A$44,0),MATCH(MMap!H52,'Savings &amp; Cost'!$B$26:$C$26,0))</f>
        <v>2.94</v>
      </c>
      <c r="P52" s="144">
        <f>INDEX('Savings &amp; Cost'!$B$82:$C$99,MATCH(MMap!$E52,'Savings &amp; Cost'!$A$27:$A$44,0),MATCH(MMap!$H52,'Savings &amp; Cost'!$B$26:$C$26,0))</f>
        <v>2.6666666666666674</v>
      </c>
      <c r="Q52" s="145">
        <f t="shared" si="7"/>
        <v>1.1550071822007237</v>
      </c>
      <c r="R52" s="146">
        <f t="shared" si="16"/>
        <v>0.90527535536267667</v>
      </c>
      <c r="S52" s="145">
        <f>MATCH(E52,[1]!BLDGTYPE,0)</f>
        <v>7</v>
      </c>
      <c r="T52" s="231">
        <f t="shared" si="8"/>
        <v>0.34918678678664883</v>
      </c>
      <c r="U52" s="231">
        <f t="shared" si="9"/>
        <v>0.369794521051998</v>
      </c>
      <c r="V52" s="231">
        <f>IF(H52="Gasht",VLOOKUP(E52,'Savings &amp; Cost'!$A$27:$F$44,6,FALSE),0)/100</f>
        <v>0</v>
      </c>
      <c r="W52" s="302">
        <f>IF(F52="retro",VLOOKUP(E52,'HVAC Retrofit Data'!$R$23:$S$40,2,FALSE),1)</f>
        <v>0.9892439799810242</v>
      </c>
      <c r="X52" s="147" t="str">
        <f t="shared" si="17"/>
        <v>Medium Ret - Retro</v>
      </c>
    </row>
    <row r="53" spans="1:24">
      <c r="A53" s="140" t="str">
        <f t="shared" si="14"/>
        <v>VRF-Retro-Small Ret</v>
      </c>
      <c r="B53" s="141" t="str">
        <f t="shared" si="4"/>
        <v>VRF</v>
      </c>
      <c r="C53" s="140" t="str">
        <f t="shared" si="15"/>
        <v>VRF-Retro</v>
      </c>
      <c r="D53" s="140" t="str">
        <f t="shared" si="5"/>
        <v>VRF-Retro-Small Ret-ElecHt</v>
      </c>
      <c r="E53" s="149" t="s">
        <v>404</v>
      </c>
      <c r="F53" s="151" t="s">
        <v>622</v>
      </c>
      <c r="G53" s="142" t="s">
        <v>425</v>
      </c>
      <c r="H53" s="151" t="s">
        <v>372</v>
      </c>
      <c r="I53" s="142"/>
      <c r="J53" s="142"/>
      <c r="K53" s="190">
        <f t="shared" si="6"/>
        <v>20</v>
      </c>
      <c r="L53" s="143">
        <f t="shared" si="11"/>
        <v>0.56717178566142912</v>
      </c>
      <c r="M53" s="143">
        <f t="shared" si="11"/>
        <v>0.2732917310450087</v>
      </c>
      <c r="N53" s="143">
        <f t="shared" si="12"/>
        <v>0.35300035327299167</v>
      </c>
      <c r="O53" s="144">
        <f>INDEX('Savings &amp; Cost'!$B$27:$C$44,MATCH(MMap!E53,'Savings &amp; Cost'!$A$27:$A$44,0),MATCH(MMap!H53,'Savings &amp; Cost'!$B$26:$C$26,0))</f>
        <v>2.94</v>
      </c>
      <c r="P53" s="144">
        <f>INDEX('Savings &amp; Cost'!$B$82:$C$99,MATCH(MMap!$E53,'Savings &amp; Cost'!$A$27:$A$44,0),MATCH(MMap!$H53,'Savings &amp; Cost'!$B$26:$C$26,0))</f>
        <v>2.6666666666666674</v>
      </c>
      <c r="Q53" s="145">
        <f t="shared" si="7"/>
        <v>1.1550071822007237</v>
      </c>
      <c r="R53" s="146">
        <f t="shared" si="16"/>
        <v>0.53668215741883951</v>
      </c>
      <c r="S53" s="145">
        <f>MATCH(E53,[1]!BLDGTYPE,0)</f>
        <v>8</v>
      </c>
      <c r="T53" s="231">
        <f t="shared" si="8"/>
        <v>0.79483546716171205</v>
      </c>
      <c r="U53" s="231">
        <f t="shared" si="9"/>
        <v>0.84174376584814303</v>
      </c>
      <c r="V53" s="231">
        <f>IF(H53="Gasht",VLOOKUP(E53,'Savings &amp; Cost'!$A$27:$F$44,6,FALSE),0)/100</f>
        <v>0</v>
      </c>
      <c r="W53" s="302">
        <f>IF(F53="retro",VLOOKUP(E53,'HVAC Retrofit Data'!$R$23:$S$40,2,FALSE),1)</f>
        <v>0.9892439799810242</v>
      </c>
      <c r="X53" s="147" t="str">
        <f t="shared" si="17"/>
        <v>Small Ret - Retro</v>
      </c>
    </row>
    <row r="54" spans="1:24">
      <c r="A54" s="140" t="str">
        <f t="shared" si="14"/>
        <v>VRF-Retro-School K-12</v>
      </c>
      <c r="B54" s="141" t="str">
        <f t="shared" si="4"/>
        <v>VRF</v>
      </c>
      <c r="C54" s="140" t="str">
        <f t="shared" si="15"/>
        <v>VRF-Retro</v>
      </c>
      <c r="D54" s="140" t="str">
        <f t="shared" si="5"/>
        <v>VRF-Retro-School K-12-ElecHt</v>
      </c>
      <c r="E54" s="149" t="s">
        <v>405</v>
      </c>
      <c r="F54" s="151" t="s">
        <v>622</v>
      </c>
      <c r="G54" s="142" t="s">
        <v>425</v>
      </c>
      <c r="H54" s="151" t="s">
        <v>372</v>
      </c>
      <c r="I54" s="142"/>
      <c r="J54" s="142"/>
      <c r="K54" s="190">
        <f t="shared" si="6"/>
        <v>20</v>
      </c>
      <c r="L54" s="143">
        <f t="shared" si="11"/>
        <v>0.84777782221188291</v>
      </c>
      <c r="M54" s="143">
        <f t="shared" si="11"/>
        <v>5.8369343906151915E-2</v>
      </c>
      <c r="N54" s="143">
        <f t="shared" si="12"/>
        <v>0.24622982334029381</v>
      </c>
      <c r="O54" s="144">
        <f>INDEX('Savings &amp; Cost'!$B$27:$C$44,MATCH(MMap!E54,'Savings &amp; Cost'!$A$27:$A$44,0),MATCH(MMap!H54,'Savings &amp; Cost'!$B$26:$C$26,0))</f>
        <v>2.94</v>
      </c>
      <c r="P54" s="144">
        <f>INDEX('Savings &amp; Cost'!$B$82:$C$99,MATCH(MMap!$E54,'Savings &amp; Cost'!$A$27:$A$44,0),MATCH(MMap!$H54,'Savings &amp; Cost'!$B$26:$C$26,0))</f>
        <v>2.6666666666666674</v>
      </c>
      <c r="Q54" s="145">
        <f t="shared" si="7"/>
        <v>1.1550071822007237</v>
      </c>
      <c r="R54" s="146">
        <f t="shared" si="16"/>
        <v>0.96128535178408803</v>
      </c>
      <c r="S54" s="145">
        <f>MATCH(E54,[1]!BLDGTYPE,0)</f>
        <v>9</v>
      </c>
      <c r="T54" s="231">
        <f t="shared" si="8"/>
        <v>0.16666175404647182</v>
      </c>
      <c r="U54" s="231">
        <f t="shared" si="9"/>
        <v>0.1797786971518654</v>
      </c>
      <c r="V54" s="231">
        <f>IF(H54="Gasht",VLOOKUP(E54,'Savings &amp; Cost'!$A$27:$F$44,6,FALSE),0)/100</f>
        <v>0</v>
      </c>
      <c r="W54" s="302">
        <f>IF(F54="retro",VLOOKUP(E54,'HVAC Retrofit Data'!$R$23:$S$40,2,FALSE),1)</f>
        <v>0.97118911488061976</v>
      </c>
      <c r="X54" s="147" t="str">
        <f t="shared" si="17"/>
        <v>School K-12 - Retro</v>
      </c>
    </row>
    <row r="55" spans="1:24">
      <c r="A55" s="140" t="str">
        <f t="shared" si="14"/>
        <v>VRF-Retro-University</v>
      </c>
      <c r="B55" s="141" t="str">
        <f t="shared" si="4"/>
        <v>VRF</v>
      </c>
      <c r="C55" s="140" t="str">
        <f t="shared" si="15"/>
        <v>VRF-Retro</v>
      </c>
      <c r="D55" s="140" t="str">
        <f t="shared" si="5"/>
        <v>VRF-Retro-University-ElecHt</v>
      </c>
      <c r="E55" s="149" t="s">
        <v>375</v>
      </c>
      <c r="F55" s="151" t="s">
        <v>622</v>
      </c>
      <c r="G55" s="142" t="s">
        <v>425</v>
      </c>
      <c r="H55" s="151" t="s">
        <v>372</v>
      </c>
      <c r="I55" s="142"/>
      <c r="J55" s="142"/>
      <c r="K55" s="190">
        <f t="shared" si="6"/>
        <v>20</v>
      </c>
      <c r="L55" s="143">
        <f t="shared" si="11"/>
        <v>0.8</v>
      </c>
      <c r="M55" s="143">
        <f t="shared" si="11"/>
        <v>0.1</v>
      </c>
      <c r="N55" s="143">
        <f t="shared" si="12"/>
        <v>0.1107585528664846</v>
      </c>
      <c r="O55" s="144">
        <f>INDEX('Savings &amp; Cost'!$B$27:$C$44,MATCH(MMap!E55,'Savings &amp; Cost'!$A$27:$A$44,0),MATCH(MMap!H55,'Savings &amp; Cost'!$B$26:$C$26,0))</f>
        <v>2.94</v>
      </c>
      <c r="P55" s="144">
        <f>INDEX('Savings &amp; Cost'!$B$82:$C$99,MATCH(MMap!$E55,'Savings &amp; Cost'!$A$27:$A$44,0),MATCH(MMap!$H55,'Savings &amp; Cost'!$B$26:$C$26,0))</f>
        <v>2.6666666666666674</v>
      </c>
      <c r="Q55" s="145">
        <f t="shared" si="7"/>
        <v>1.1550071822007237</v>
      </c>
      <c r="R55" s="146">
        <f t="shared" si="16"/>
        <v>0.75</v>
      </c>
      <c r="S55" s="145">
        <f>MATCH(E55,[1]!BLDGTYPE,0)</f>
        <v>10</v>
      </c>
      <c r="T55" s="231">
        <f t="shared" si="8"/>
        <v>0.29399999999999998</v>
      </c>
      <c r="U55" s="231">
        <f t="shared" si="9"/>
        <v>0.30800191525352644</v>
      </c>
      <c r="V55" s="231">
        <f>IF(H55="Gasht",VLOOKUP(E55,'Savings &amp; Cost'!$A$27:$F$44,6,FALSE),0)/100</f>
        <v>0</v>
      </c>
      <c r="W55" s="302">
        <f>IF(F55="retro",VLOOKUP(E55,'HVAC Retrofit Data'!$R$23:$S$40,2,FALSE),1)</f>
        <v>1</v>
      </c>
      <c r="X55" s="147" t="str">
        <f t="shared" si="17"/>
        <v>University - Retro</v>
      </c>
    </row>
    <row r="56" spans="1:24">
      <c r="A56" s="140" t="str">
        <f t="shared" si="14"/>
        <v>VRF-Retro-Warehouse</v>
      </c>
      <c r="B56" s="141" t="str">
        <f t="shared" si="4"/>
        <v>VRF</v>
      </c>
      <c r="C56" s="140" t="str">
        <f t="shared" si="15"/>
        <v>VRF-Retro</v>
      </c>
      <c r="D56" s="140" t="str">
        <f t="shared" si="5"/>
        <v>VRF-Retro-Warehouse-ElecHt</v>
      </c>
      <c r="E56" s="149" t="s">
        <v>376</v>
      </c>
      <c r="F56" s="151" t="s">
        <v>622</v>
      </c>
      <c r="G56" s="142" t="s">
        <v>425</v>
      </c>
      <c r="H56" s="151" t="s">
        <v>372</v>
      </c>
      <c r="I56" s="142"/>
      <c r="J56" s="142"/>
      <c r="K56" s="190">
        <f t="shared" si="6"/>
        <v>20</v>
      </c>
      <c r="L56" s="143">
        <f t="shared" si="11"/>
        <v>0.98700382329725422</v>
      </c>
      <c r="M56" s="143">
        <f t="shared" si="11"/>
        <v>6.3929137015483993E-3</v>
      </c>
      <c r="N56" s="143">
        <f t="shared" si="12"/>
        <v>0.17520850471119245</v>
      </c>
      <c r="O56" s="144">
        <f>INDEX('Savings &amp; Cost'!$B$27:$C$44,MATCH(MMap!E56,'Savings &amp; Cost'!$A$27:$A$44,0),MATCH(MMap!H56,'Savings &amp; Cost'!$B$26:$C$26,0))</f>
        <v>2.94</v>
      </c>
      <c r="P56" s="144">
        <f>INDEX('Savings &amp; Cost'!$B$82:$C$99,MATCH(MMap!$E56,'Savings &amp; Cost'!$A$27:$A$44,0),MATCH(MMap!$H56,'Savings &amp; Cost'!$B$26:$C$26,0))</f>
        <v>2.6666666666666674</v>
      </c>
      <c r="Q56" s="145">
        <f t="shared" si="7"/>
        <v>1.1550071822007237</v>
      </c>
      <c r="R56" s="146">
        <f t="shared" si="16"/>
        <v>0.18162271351024481</v>
      </c>
      <c r="S56" s="145">
        <f>MATCH(E56,[1]!BLDGTYPE,0)</f>
        <v>11</v>
      </c>
      <c r="T56" s="231">
        <f t="shared" si="8"/>
        <v>2.5666792467800532E-2</v>
      </c>
      <c r="U56" s="231">
        <f t="shared" si="9"/>
        <v>1.9690296641274179E-2</v>
      </c>
      <c r="V56" s="231">
        <f>IF(H56="Gasht",VLOOKUP(E56,'Savings &amp; Cost'!$A$27:$F$44,6,FALSE),0)/100</f>
        <v>0</v>
      </c>
      <c r="W56" s="302">
        <f>IF(F56="retro",VLOOKUP(E56,'HVAC Retrofit Data'!$R$23:$S$40,2,FALSE),1)</f>
        <v>1.3656060330590012</v>
      </c>
      <c r="X56" s="147" t="str">
        <f t="shared" si="17"/>
        <v>Warehouse - Retro</v>
      </c>
    </row>
    <row r="57" spans="1:24">
      <c r="A57" s="140" t="str">
        <f t="shared" si="14"/>
        <v>VRF-Retro-Supermarket</v>
      </c>
      <c r="B57" s="141" t="str">
        <f t="shared" si="4"/>
        <v>VRF</v>
      </c>
      <c r="C57" s="140" t="str">
        <f t="shared" si="15"/>
        <v>VRF-Retro</v>
      </c>
      <c r="D57" s="140" t="str">
        <f t="shared" si="5"/>
        <v>VRF-Retro-Supermarket-ElecHt</v>
      </c>
      <c r="E57" s="149" t="s">
        <v>377</v>
      </c>
      <c r="F57" s="151" t="s">
        <v>622</v>
      </c>
      <c r="G57" s="142" t="s">
        <v>425</v>
      </c>
      <c r="H57" s="151" t="s">
        <v>372</v>
      </c>
      <c r="I57" s="142"/>
      <c r="J57" s="142"/>
      <c r="K57" s="190">
        <f t="shared" si="6"/>
        <v>20</v>
      </c>
      <c r="L57" s="143">
        <f t="shared" si="11"/>
        <v>0.46957192737561176</v>
      </c>
      <c r="M57" s="143">
        <f t="shared" si="11"/>
        <v>3.9182634298973458E-2</v>
      </c>
      <c r="N57" s="143">
        <f t="shared" si="12"/>
        <v>0.1000635519914288</v>
      </c>
      <c r="O57" s="144">
        <f>INDEX('Savings &amp; Cost'!$B$27:$C$44,MATCH(MMap!E57,'Savings &amp; Cost'!$A$27:$A$44,0),MATCH(MMap!H57,'Savings &amp; Cost'!$B$26:$C$26,0))</f>
        <v>7.3248407643312099</v>
      </c>
      <c r="P57" s="144">
        <f>INDEX('Savings &amp; Cost'!$B$82:$C$99,MATCH(MMap!$E57,'Savings &amp; Cost'!$A$27:$A$44,0),MATCH(MMap!$H57,'Savings &amp; Cost'!$B$26:$C$26,0))</f>
        <v>4.95</v>
      </c>
      <c r="Q57" s="145">
        <f t="shared" si="7"/>
        <v>1.1550071822007237</v>
      </c>
      <c r="R57" s="146">
        <f t="shared" si="16"/>
        <v>0.92147944946531313</v>
      </c>
      <c r="S57" s="145">
        <f>MATCH(E57,[1]!BLDGTYPE,0)</f>
        <v>12</v>
      </c>
      <c r="T57" s="231">
        <f t="shared" si="8"/>
        <v>0.28966900829333347</v>
      </c>
      <c r="U57" s="231">
        <f t="shared" si="9"/>
        <v>0.2240183089626509</v>
      </c>
      <c r="V57" s="231">
        <f>IF(H57="Gasht",VLOOKUP(E57,'Savings &amp; Cost'!$A$27:$F$44,6,FALSE),0)/100</f>
        <v>0</v>
      </c>
      <c r="W57" s="302">
        <f>IF(F57="retro",VLOOKUP(E57,'HVAC Retrofit Data'!$R$23:$S$40,2,FALSE),1)</f>
        <v>1.0092766219506148</v>
      </c>
      <c r="X57" s="147" t="str">
        <f t="shared" si="17"/>
        <v>Supermarket - Retro</v>
      </c>
    </row>
    <row r="58" spans="1:24">
      <c r="A58" s="140" t="str">
        <f t="shared" si="14"/>
        <v>VRF-Retro-MiniMart</v>
      </c>
      <c r="B58" s="141" t="str">
        <f t="shared" si="4"/>
        <v>VRF</v>
      </c>
      <c r="C58" s="140" t="str">
        <f t="shared" si="15"/>
        <v>VRF-Retro</v>
      </c>
      <c r="D58" s="140" t="str">
        <f t="shared" si="5"/>
        <v>VRF-Retro-MiniMart-ElecHt</v>
      </c>
      <c r="E58" s="149" t="s">
        <v>406</v>
      </c>
      <c r="F58" s="151" t="s">
        <v>622</v>
      </c>
      <c r="G58" s="142" t="s">
        <v>425</v>
      </c>
      <c r="H58" s="151" t="s">
        <v>372</v>
      </c>
      <c r="I58" s="142"/>
      <c r="J58" s="142"/>
      <c r="K58" s="190">
        <f t="shared" si="6"/>
        <v>20</v>
      </c>
      <c r="L58" s="143">
        <f t="shared" si="11"/>
        <v>0.86606113087441317</v>
      </c>
      <c r="M58" s="143">
        <f t="shared" si="11"/>
        <v>9.8940421863423066E-3</v>
      </c>
      <c r="N58" s="143">
        <f t="shared" si="12"/>
        <v>3.7919073269764856E-3</v>
      </c>
      <c r="O58" s="144">
        <f>INDEX('Savings &amp; Cost'!$B$27:$C$44,MATCH(MMap!E58,'Savings &amp; Cost'!$A$27:$A$44,0),MATCH(MMap!H58,'Savings &amp; Cost'!$B$26:$C$26,0))</f>
        <v>7.3248407643312099</v>
      </c>
      <c r="P58" s="144">
        <f>INDEX('Savings &amp; Cost'!$B$82:$C$99,MATCH(MMap!$E58,'Savings &amp; Cost'!$A$27:$A$44,0),MATCH(MMap!$H58,'Savings &amp; Cost'!$B$26:$C$26,0))</f>
        <v>4.95</v>
      </c>
      <c r="Q58" s="145">
        <f t="shared" si="7"/>
        <v>1.1550071822007237</v>
      </c>
      <c r="R58" s="146">
        <f t="shared" si="16"/>
        <v>0.83868998628257874</v>
      </c>
      <c r="S58" s="145">
        <f>MATCH(E58,[1]!BLDGTYPE,0)</f>
        <v>13</v>
      </c>
      <c r="T58" s="231">
        <f t="shared" si="8"/>
        <v>7.3144581506743328E-2</v>
      </c>
      <c r="U58" s="231">
        <f t="shared" si="9"/>
        <v>5.6567064441800465E-2</v>
      </c>
      <c r="V58" s="231">
        <f>IF(H58="Gasht",VLOOKUP(E58,'Savings &amp; Cost'!$A$27:$F$44,6,FALSE),0)/100</f>
        <v>0</v>
      </c>
      <c r="W58" s="302">
        <f>IF(F58="retro",VLOOKUP(E58,'HVAC Retrofit Data'!$R$23:$S$40,2,FALSE),1)</f>
        <v>1.0092766219506148</v>
      </c>
      <c r="X58" s="147" t="str">
        <f t="shared" si="17"/>
        <v>MiniMart - Retro</v>
      </c>
    </row>
    <row r="59" spans="1:24">
      <c r="A59" s="140" t="str">
        <f t="shared" si="14"/>
        <v>VRF-Retro-Restaurant</v>
      </c>
      <c r="B59" s="141" t="str">
        <f t="shared" si="4"/>
        <v>VRF</v>
      </c>
      <c r="C59" s="140" t="str">
        <f t="shared" si="15"/>
        <v>VRF-Retro</v>
      </c>
      <c r="D59" s="140" t="str">
        <f t="shared" si="5"/>
        <v>VRF-Retro-Restaurant-ElecHt</v>
      </c>
      <c r="E59" s="149" t="s">
        <v>378</v>
      </c>
      <c r="F59" s="151" t="s">
        <v>622</v>
      </c>
      <c r="G59" s="142" t="s">
        <v>425</v>
      </c>
      <c r="H59" s="151" t="s">
        <v>372</v>
      </c>
      <c r="I59" s="142"/>
      <c r="J59" s="142"/>
      <c r="K59" s="190">
        <f t="shared" si="6"/>
        <v>20</v>
      </c>
      <c r="L59" s="143">
        <f t="shared" si="11"/>
        <v>0.79365284945968273</v>
      </c>
      <c r="M59" s="143">
        <f t="shared" si="11"/>
        <v>3.0050555941853869E-2</v>
      </c>
      <c r="N59" s="143">
        <f t="shared" si="12"/>
        <v>6.1118576387195395E-2</v>
      </c>
      <c r="O59" s="144">
        <f>INDEX('Savings &amp; Cost'!$B$27:$C$44,MATCH(MMap!E59,'Savings &amp; Cost'!$A$27:$A$44,0),MATCH(MMap!H59,'Savings &amp; Cost'!$B$26:$C$26,0))</f>
        <v>7.3248407643312099</v>
      </c>
      <c r="P59" s="144">
        <f>INDEX('Savings &amp; Cost'!$B$82:$C$99,MATCH(MMap!$E59,'Savings &amp; Cost'!$A$27:$A$44,0),MATCH(MMap!$H59,'Savings &amp; Cost'!$B$26:$C$26,0))</f>
        <v>4.95</v>
      </c>
      <c r="Q59" s="145">
        <f t="shared" si="7"/>
        <v>1.1550071822007237</v>
      </c>
      <c r="R59" s="146">
        <f t="shared" si="16"/>
        <v>0.99999997512427186</v>
      </c>
      <c r="S59" s="145">
        <f>MATCH(E59,[1]!BLDGTYPE,0)</f>
        <v>14</v>
      </c>
      <c r="T59" s="231">
        <f t="shared" si="8"/>
        <v>0.24361764438539857</v>
      </c>
      <c r="U59" s="231">
        <f t="shared" si="9"/>
        <v>0.17180760931273098</v>
      </c>
      <c r="V59" s="231">
        <f>IF(H59="Gasht",VLOOKUP(E59,'Savings &amp; Cost'!$A$27:$F$44,6,FALSE),0)/100</f>
        <v>0</v>
      </c>
      <c r="W59" s="302">
        <f>IF(F59="retro",VLOOKUP(E59,'HVAC Retrofit Data'!$R$23:$S$40,2,FALSE),1)</f>
        <v>1.106771686976737</v>
      </c>
      <c r="X59" s="147" t="str">
        <f t="shared" si="17"/>
        <v>Restaurant - Retro</v>
      </c>
    </row>
    <row r="60" spans="1:24">
      <c r="A60" s="140" t="str">
        <f t="shared" si="14"/>
        <v>VRF-Retro-Lodging</v>
      </c>
      <c r="B60" s="141" t="str">
        <f t="shared" si="4"/>
        <v>VRF</v>
      </c>
      <c r="C60" s="140" t="str">
        <f t="shared" si="15"/>
        <v>VRF-Retro</v>
      </c>
      <c r="D60" s="140" t="str">
        <f t="shared" si="5"/>
        <v>VRF-Retro-Lodging-ElecHt</v>
      </c>
      <c r="E60" s="149" t="s">
        <v>379</v>
      </c>
      <c r="F60" s="151" t="s">
        <v>622</v>
      </c>
      <c r="G60" s="142" t="s">
        <v>425</v>
      </c>
      <c r="H60" s="151" t="s">
        <v>372</v>
      </c>
      <c r="I60" s="142"/>
      <c r="J60" s="142"/>
      <c r="K60" s="190">
        <f t="shared" si="6"/>
        <v>20</v>
      </c>
      <c r="L60" s="143">
        <f t="shared" si="11"/>
        <v>0.24941748529786834</v>
      </c>
      <c r="M60" s="143">
        <f t="shared" si="11"/>
        <v>0.44679184687802564</v>
      </c>
      <c r="N60" s="143">
        <f t="shared" si="12"/>
        <v>0.12040568596637012</v>
      </c>
      <c r="O60" s="144">
        <f>INDEX('Savings &amp; Cost'!$B$27:$C$44,MATCH(MMap!E60,'Savings &amp; Cost'!$A$27:$A$44,0),MATCH(MMap!H60,'Savings &amp; Cost'!$B$26:$C$26,0))</f>
        <v>5.2</v>
      </c>
      <c r="P60" s="144">
        <f>INDEX('Savings &amp; Cost'!$B$82:$C$99,MATCH(MMap!$E60,'Savings &amp; Cost'!$A$27:$A$44,0),MATCH(MMap!$H60,'Savings &amp; Cost'!$B$26:$C$26,0))</f>
        <v>3.68</v>
      </c>
      <c r="Q60" s="145">
        <f t="shared" si="7"/>
        <v>1.1550071822007237</v>
      </c>
      <c r="R60" s="146">
        <f t="shared" si="16"/>
        <v>0.94438859080377269</v>
      </c>
      <c r="S60" s="145">
        <f>MATCH(E60,[1]!BLDGTYPE,0)</f>
        <v>15</v>
      </c>
      <c r="T60" s="231">
        <f t="shared" si="8"/>
        <v>2.4593153179890144</v>
      </c>
      <c r="U60" s="231">
        <f t="shared" si="9"/>
        <v>1.8990558749016722</v>
      </c>
      <c r="V60" s="231">
        <f>IF(H60="Gasht",VLOOKUP(E60,'Savings &amp; Cost'!$A$27:$F$44,6,FALSE),0)/100</f>
        <v>0</v>
      </c>
      <c r="W60" s="302">
        <f>IF(F60="retro",VLOOKUP(E60,'HVAC Retrofit Data'!$R$23:$S$40,2,FALSE),1)</f>
        <v>1.0585359978346698</v>
      </c>
      <c r="X60" s="147" t="str">
        <f t="shared" si="17"/>
        <v>Lodging - Retro</v>
      </c>
    </row>
    <row r="61" spans="1:24">
      <c r="A61" s="140" t="str">
        <f t="shared" si="14"/>
        <v>VRF-Retro-Hospital</v>
      </c>
      <c r="B61" s="141" t="str">
        <f t="shared" si="4"/>
        <v>VRF</v>
      </c>
      <c r="C61" s="140" t="str">
        <f t="shared" si="15"/>
        <v>VRF-Retro</v>
      </c>
      <c r="D61" s="140" t="str">
        <f t="shared" si="5"/>
        <v>VRF-Retro-Hospital-ElecHt</v>
      </c>
      <c r="E61" s="149" t="s">
        <v>380</v>
      </c>
      <c r="F61" s="151" t="s">
        <v>622</v>
      </c>
      <c r="G61" s="142" t="s">
        <v>425</v>
      </c>
      <c r="H61" s="151" t="s">
        <v>372</v>
      </c>
      <c r="I61" s="142"/>
      <c r="J61" s="142"/>
      <c r="K61" s="190">
        <f t="shared" si="6"/>
        <v>20</v>
      </c>
      <c r="L61" s="143">
        <f t="shared" si="11"/>
        <v>0.91</v>
      </c>
      <c r="M61" s="143">
        <f t="shared" si="11"/>
        <v>0.08</v>
      </c>
      <c r="N61" s="143">
        <f t="shared" ref="N61:N82" si="18">VLOOKUP(N$9,V_POST2013,$S61,FALSE)</f>
        <v>0.15495929331387026</v>
      </c>
      <c r="O61" s="144">
        <f>INDEX('Savings &amp; Cost'!$B$27:$C$44,MATCH(MMap!E61,'Savings &amp; Cost'!$A$27:$A$44,0),MATCH(MMap!H61,'Savings &amp; Cost'!$B$26:$C$26,0))</f>
        <v>5.3184713375796173</v>
      </c>
      <c r="P61" s="144">
        <f>INDEX('Savings &amp; Cost'!$B$82:$C$99,MATCH(MMap!$E61,'Savings &amp; Cost'!$A$27:$A$44,0),MATCH(MMap!$H61,'Savings &amp; Cost'!$B$26:$C$26,0))</f>
        <v>4.13</v>
      </c>
      <c r="Q61" s="145">
        <f t="shared" si="7"/>
        <v>1.1550071822007237</v>
      </c>
      <c r="R61" s="146">
        <f t="shared" si="16"/>
        <v>0.95</v>
      </c>
      <c r="S61" s="145">
        <f>MATCH(E61,[1]!BLDGTYPE,0)</f>
        <v>16</v>
      </c>
      <c r="T61" s="231">
        <f t="shared" si="8"/>
        <v>0.42547770700636939</v>
      </c>
      <c r="U61" s="231">
        <f t="shared" si="9"/>
        <v>0.3816143729991191</v>
      </c>
      <c r="V61" s="231">
        <f>IF(H61="Gasht",VLOOKUP(E61,'Savings &amp; Cost'!$A$27:$F$44,6,FALSE),0)/100</f>
        <v>0</v>
      </c>
      <c r="W61" s="302">
        <f>IF(F61="retro",VLOOKUP(E61,'HVAC Retrofit Data'!$R$23:$S$40,2,FALSE),1)</f>
        <v>1</v>
      </c>
      <c r="X61" s="147" t="str">
        <f t="shared" si="17"/>
        <v>Hospital - Retro</v>
      </c>
    </row>
    <row r="62" spans="1:24">
      <c r="A62" s="140" t="str">
        <f t="shared" si="14"/>
        <v>VRF-Retro-Residential Care</v>
      </c>
      <c r="B62" s="141" t="str">
        <f t="shared" si="4"/>
        <v>VRF</v>
      </c>
      <c r="C62" s="140" t="str">
        <f t="shared" si="15"/>
        <v>VRF-Retro</v>
      </c>
      <c r="D62" s="140" t="str">
        <f t="shared" si="5"/>
        <v>VRF-Retro-Residential Care-ElecHt</v>
      </c>
      <c r="E62" s="149" t="s">
        <v>407</v>
      </c>
      <c r="F62" s="151" t="s">
        <v>622</v>
      </c>
      <c r="G62" s="142" t="s">
        <v>425</v>
      </c>
      <c r="H62" s="151" t="s">
        <v>372</v>
      </c>
      <c r="I62" s="142"/>
      <c r="J62" s="142"/>
      <c r="K62" s="190">
        <f t="shared" si="6"/>
        <v>20</v>
      </c>
      <c r="L62" s="143">
        <f t="shared" si="11"/>
        <v>0.40556621261939335</v>
      </c>
      <c r="M62" s="143">
        <f t="shared" si="11"/>
        <v>0.33985691133471541</v>
      </c>
      <c r="N62" s="143">
        <f t="shared" si="18"/>
        <v>8.6344757210899958E-3</v>
      </c>
      <c r="O62" s="144">
        <f>INDEX('Savings &amp; Cost'!$B$27:$C$44,MATCH(MMap!E62,'Savings &amp; Cost'!$A$27:$A$44,0),MATCH(MMap!H62,'Savings &amp; Cost'!$B$26:$C$26,0))</f>
        <v>5.3184713375796173</v>
      </c>
      <c r="P62" s="144">
        <f>INDEX('Savings &amp; Cost'!$B$82:$C$99,MATCH(MMap!$E62,'Savings &amp; Cost'!$A$27:$A$44,0),MATCH(MMap!$H62,'Savings &amp; Cost'!$B$26:$C$26,0))</f>
        <v>4.13</v>
      </c>
      <c r="Q62" s="145">
        <f t="shared" si="7"/>
        <v>1.1550071822007237</v>
      </c>
      <c r="R62" s="146">
        <f t="shared" si="16"/>
        <v>0.8423386600487599</v>
      </c>
      <c r="S62" s="145">
        <f>MATCH(E62,[1]!BLDGTYPE,0)</f>
        <v>17</v>
      </c>
      <c r="T62" s="231">
        <f t="shared" si="8"/>
        <v>1.9805987662871691</v>
      </c>
      <c r="U62" s="231">
        <f t="shared" si="9"/>
        <v>1.6211785266051828</v>
      </c>
      <c r="V62" s="231">
        <f>IF(H62="Gasht",VLOOKUP(E62,'Savings &amp; Cost'!$A$27:$F$44,6,FALSE),0)/100</f>
        <v>0</v>
      </c>
      <c r="W62" s="302">
        <f>IF(F62="retro",VLOOKUP(E62,'HVAC Retrofit Data'!$R$23:$S$40,2,FALSE),1)</f>
        <v>1.0957552873969061</v>
      </c>
      <c r="X62" s="147" t="str">
        <f t="shared" si="17"/>
        <v>Residential Care - Retro</v>
      </c>
    </row>
    <row r="63" spans="1:24">
      <c r="A63" s="140" t="str">
        <f t="shared" si="14"/>
        <v>VRF-Retro-Assembly</v>
      </c>
      <c r="B63" s="141" t="str">
        <f t="shared" si="4"/>
        <v>VRF</v>
      </c>
      <c r="C63" s="140" t="str">
        <f t="shared" si="15"/>
        <v>VRF-Retro</v>
      </c>
      <c r="D63" s="140" t="str">
        <f t="shared" si="5"/>
        <v>VRF-Retro-Assembly-ElecHt</v>
      </c>
      <c r="E63" s="149" t="s">
        <v>381</v>
      </c>
      <c r="F63" s="151" t="s">
        <v>622</v>
      </c>
      <c r="G63" s="142" t="s">
        <v>425</v>
      </c>
      <c r="H63" s="151" t="s">
        <v>372</v>
      </c>
      <c r="I63" s="142"/>
      <c r="J63" s="142"/>
      <c r="K63" s="190">
        <f t="shared" si="6"/>
        <v>20</v>
      </c>
      <c r="L63" s="143">
        <f t="shared" si="11"/>
        <v>0.77815390025512432</v>
      </c>
      <c r="M63" s="143">
        <f t="shared" si="11"/>
        <v>0.10640191237323121</v>
      </c>
      <c r="N63" s="143">
        <f t="shared" si="18"/>
        <v>8.6344757210899958E-3</v>
      </c>
      <c r="O63" s="144">
        <f>INDEX('Savings &amp; Cost'!$B$27:$C$44,MATCH(MMap!E63,'Savings &amp; Cost'!$A$27:$A$44,0),MATCH(MMap!H63,'Savings &amp; Cost'!$B$26:$C$26,0))</f>
        <v>5.3184713375796173</v>
      </c>
      <c r="P63" s="144">
        <f>INDEX('Savings &amp; Cost'!$B$82:$C$99,MATCH(MMap!$E63,'Savings &amp; Cost'!$A$27:$A$44,0),MATCH(MMap!$H63,'Savings &amp; Cost'!$B$26:$C$26,0))</f>
        <v>2.6666666666666674</v>
      </c>
      <c r="Q63" s="145">
        <f t="shared" si="7"/>
        <v>1.1550071822007237</v>
      </c>
      <c r="R63" s="146">
        <f t="shared" si="16"/>
        <v>0.91177234717447209</v>
      </c>
      <c r="S63" s="145">
        <f>MATCH(E63,[1]!BLDGTYPE,0)</f>
        <v>18</v>
      </c>
      <c r="T63" s="231">
        <f t="shared" si="8"/>
        <v>0.46873283129234572</v>
      </c>
      <c r="U63" s="231">
        <f t="shared" si="9"/>
        <v>0.32771992797593102</v>
      </c>
      <c r="V63" s="231">
        <f>IF(H63="Gasht",VLOOKUP(E63,'Savings &amp; Cost'!$A$27:$F$44,6,FALSE),0)/100</f>
        <v>0</v>
      </c>
      <c r="W63" s="302">
        <f>IF(F63="retro",VLOOKUP(E63,'HVAC Retrofit Data'!$R$23:$S$40,2,FALSE),1)</f>
        <v>0.82830277624612803</v>
      </c>
      <c r="X63" s="147" t="str">
        <f t="shared" si="17"/>
        <v>Assembly - Retro</v>
      </c>
    </row>
    <row r="64" spans="1:24">
      <c r="A64" s="140" t="str">
        <f t="shared" si="14"/>
        <v>VRF-Retro-Other</v>
      </c>
      <c r="B64" s="141" t="str">
        <f t="shared" si="4"/>
        <v>VRF</v>
      </c>
      <c r="C64" s="140" t="str">
        <f t="shared" si="15"/>
        <v>VRF-Retro</v>
      </c>
      <c r="D64" s="140" t="str">
        <f t="shared" si="5"/>
        <v>VRF-Retro-Other-ElecHt</v>
      </c>
      <c r="E64" s="149" t="s">
        <v>382</v>
      </c>
      <c r="F64" s="151" t="s">
        <v>622</v>
      </c>
      <c r="G64" s="142" t="s">
        <v>425</v>
      </c>
      <c r="H64" s="151" t="s">
        <v>372</v>
      </c>
      <c r="I64" s="142"/>
      <c r="J64" s="142"/>
      <c r="K64" s="190">
        <f t="shared" si="6"/>
        <v>20</v>
      </c>
      <c r="L64" s="143">
        <f t="shared" si="11"/>
        <v>0.7257160432726234</v>
      </c>
      <c r="M64" s="143">
        <f t="shared" si="11"/>
        <v>0.16939513747697868</v>
      </c>
      <c r="N64" s="143">
        <f t="shared" si="18"/>
        <v>8.1325185384101065E-2</v>
      </c>
      <c r="O64" s="144">
        <f>INDEX('Savings &amp; Cost'!$B$27:$C$44,MATCH(MMap!E64,'Savings &amp; Cost'!$A$27:$A$44,0),MATCH(MMap!H64,'Savings &amp; Cost'!$B$26:$C$26,0))</f>
        <v>5.3184713375796173</v>
      </c>
      <c r="P64" s="144">
        <f>INDEX('Savings &amp; Cost'!$B$82:$C$99,MATCH(MMap!$E64,'Savings &amp; Cost'!$A$27:$A$44,0),MATCH(MMap!$H64,'Savings &amp; Cost'!$B$26:$C$26,0))</f>
        <v>2.6666666666666674</v>
      </c>
      <c r="Q64" s="145">
        <f t="shared" si="7"/>
        <v>1.1550071822007237</v>
      </c>
      <c r="R64" s="146">
        <f t="shared" si="16"/>
        <v>0.87717751610580841</v>
      </c>
      <c r="S64" s="145">
        <f>MATCH(E64,[1]!BLDGTYPE,0)</f>
        <v>19</v>
      </c>
      <c r="T64" s="231">
        <f t="shared" si="8"/>
        <v>0.96840257575698818</v>
      </c>
      <c r="U64" s="231">
        <f t="shared" si="9"/>
        <v>0.52174026777543847</v>
      </c>
      <c r="V64" s="231">
        <f>IF(H64="Gasht",VLOOKUP(E64,'Savings &amp; Cost'!$A$27:$F$44,6,FALSE),0)/100</f>
        <v>0</v>
      </c>
      <c r="W64" s="302">
        <f>IF(F64="retro",VLOOKUP(E64,'HVAC Retrofit Data'!$R$23:$S$40,2,FALSE),1)</f>
        <v>1.074900272968786</v>
      </c>
      <c r="X64" s="147" t="str">
        <f t="shared" si="17"/>
        <v>Other - Retro</v>
      </c>
    </row>
    <row r="65" spans="1:24">
      <c r="A65" s="140" t="str">
        <f t="shared" si="14"/>
        <v>VRF-Retro-Large Off</v>
      </c>
      <c r="B65" s="141" t="str">
        <f t="shared" si="4"/>
        <v>VRF</v>
      </c>
      <c r="C65" s="140" t="str">
        <f t="shared" si="15"/>
        <v>VRF-Retro</v>
      </c>
      <c r="D65" s="140" t="str">
        <f t="shared" si="5"/>
        <v>VRF-Retro-Large Off-GasHt</v>
      </c>
      <c r="E65" s="149" t="s">
        <v>370</v>
      </c>
      <c r="F65" s="151" t="s">
        <v>622</v>
      </c>
      <c r="G65" s="142" t="s">
        <v>425</v>
      </c>
      <c r="H65" s="151" t="s">
        <v>383</v>
      </c>
      <c r="I65" s="142"/>
      <c r="J65" s="142"/>
      <c r="K65" s="190">
        <f t="shared" si="6"/>
        <v>20</v>
      </c>
      <c r="L65" s="143">
        <f t="shared" si="11"/>
        <v>0.54037060186620078</v>
      </c>
      <c r="M65" s="143">
        <f t="shared" si="11"/>
        <v>0.20943280302167308</v>
      </c>
      <c r="N65" s="143">
        <f t="shared" si="18"/>
        <v>9.7482075021135345E-2</v>
      </c>
      <c r="O65" s="144">
        <f>INDEX('Savings &amp; Cost'!$B$27:$C$44,MATCH(MMap!E65,'Savings &amp; Cost'!$A$27:$A$44,0),MATCH(MMap!H65,'Savings &amp; Cost'!$B$26:$C$26,0))</f>
        <v>4</v>
      </c>
      <c r="P65" s="144">
        <f>INDEX('Savings &amp; Cost'!$B$82:$C$99,MATCH(MMap!$E65,'Savings &amp; Cost'!$A$27:$A$44,0),MATCH(MMap!$H65,'Savings &amp; Cost'!$B$26:$C$26,0))</f>
        <v>4.0888888888888895</v>
      </c>
      <c r="Q65" s="145">
        <f t="shared" si="7"/>
        <v>1.1550071822007237</v>
      </c>
      <c r="R65" s="146">
        <f t="shared" si="16"/>
        <v>0.95128694884061893</v>
      </c>
      <c r="S65" s="145">
        <f>MATCH(E65,[1]!BLDGTYPE,0)</f>
        <v>2</v>
      </c>
      <c r="T65" s="231">
        <f t="shared" si="8"/>
        <v>2.4659044641132382</v>
      </c>
      <c r="U65" s="231">
        <f t="shared" si="9"/>
        <v>2.5520060982628561</v>
      </c>
      <c r="V65" s="231">
        <f>IF(H65="Gasht",VLOOKUP(E65,'Savings &amp; Cost'!$A$27:$F$44,6,FALSE),0)/100</f>
        <v>4.8365099999999994E-2</v>
      </c>
      <c r="W65" s="302">
        <f>IF(F65="retro",VLOOKUP(E65,'HVAC Retrofit Data'!$R$23:$S$40,2,FALSE),1)</f>
        <v>1.1408394792375345</v>
      </c>
      <c r="X65" s="147" t="str">
        <f t="shared" si="17"/>
        <v>Large Off - Retro</v>
      </c>
    </row>
    <row r="66" spans="1:24">
      <c r="A66" s="140" t="str">
        <f t="shared" si="14"/>
        <v>VRF-Retro-Medium Off</v>
      </c>
      <c r="B66" s="141" t="str">
        <f t="shared" si="4"/>
        <v>VRF</v>
      </c>
      <c r="C66" s="140" t="str">
        <f t="shared" si="15"/>
        <v>VRF-Retro</v>
      </c>
      <c r="D66" s="140" t="str">
        <f t="shared" si="5"/>
        <v>VRF-Retro-Medium Off-GasHt</v>
      </c>
      <c r="E66" s="149" t="s">
        <v>373</v>
      </c>
      <c r="F66" s="151" t="s">
        <v>622</v>
      </c>
      <c r="G66" s="142" t="s">
        <v>425</v>
      </c>
      <c r="H66" s="151" t="s">
        <v>383</v>
      </c>
      <c r="I66" s="142"/>
      <c r="J66" s="142"/>
      <c r="K66" s="190">
        <f t="shared" si="6"/>
        <v>20</v>
      </c>
      <c r="L66" s="143">
        <f t="shared" si="11"/>
        <v>0.51430081857580845</v>
      </c>
      <c r="M66" s="143">
        <f t="shared" si="11"/>
        <v>0.22131165109110185</v>
      </c>
      <c r="N66" s="143">
        <f t="shared" si="18"/>
        <v>1.1773370213799438E-2</v>
      </c>
      <c r="O66" s="144">
        <f>INDEX('Savings &amp; Cost'!$B$27:$C$44,MATCH(MMap!E66,'Savings &amp; Cost'!$A$27:$A$44,0),MATCH(MMap!H66,'Savings &amp; Cost'!$B$26:$C$26,0))</f>
        <v>2.6</v>
      </c>
      <c r="P66" s="144">
        <f>INDEX('Savings &amp; Cost'!$B$82:$C$99,MATCH(MMap!$E66,'Savings &amp; Cost'!$A$27:$A$44,0),MATCH(MMap!$H66,'Savings &amp; Cost'!$B$26:$C$26,0))</f>
        <v>2.5444444444444447</v>
      </c>
      <c r="Q66" s="145">
        <f t="shared" si="7"/>
        <v>1.1550071822007237</v>
      </c>
      <c r="R66" s="146">
        <f t="shared" si="16"/>
        <v>0.97665874571205136</v>
      </c>
      <c r="S66" s="145">
        <f>MATCH(E66,[1]!BLDGTYPE,0)</f>
        <v>3</v>
      </c>
      <c r="T66" s="231">
        <f t="shared" si="8"/>
        <v>1.5255101628922039</v>
      </c>
      <c r="U66" s="231">
        <f t="shared" si="9"/>
        <v>1.5114537876898932</v>
      </c>
      <c r="V66" s="231">
        <f>IF(H66="Gasht",VLOOKUP(E66,'Savings &amp; Cost'!$A$27:$F$44,6,FALSE),0)/100</f>
        <v>4.8365099999999994E-2</v>
      </c>
      <c r="W66" s="302">
        <f>IF(F66="retro",VLOOKUP(E66,'HVAC Retrofit Data'!$R$23:$S$40,2,FALSE),1)</f>
        <v>1.1408394792375345</v>
      </c>
      <c r="X66" s="147" t="str">
        <f t="shared" si="17"/>
        <v>Medium Off - Retro</v>
      </c>
    </row>
    <row r="67" spans="1:24">
      <c r="A67" s="140" t="str">
        <f t="shared" si="14"/>
        <v>VRF-Retro-Small Off</v>
      </c>
      <c r="B67" s="141" t="str">
        <f t="shared" si="4"/>
        <v>VRF</v>
      </c>
      <c r="C67" s="140" t="str">
        <f t="shared" si="15"/>
        <v>VRF-Retro</v>
      </c>
      <c r="D67" s="140" t="str">
        <f t="shared" si="5"/>
        <v>VRF-Retro-Small Off-GasHt</v>
      </c>
      <c r="E67" s="149" t="s">
        <v>374</v>
      </c>
      <c r="F67" s="151" t="s">
        <v>622</v>
      </c>
      <c r="G67" s="142" t="s">
        <v>425</v>
      </c>
      <c r="H67" s="151" t="s">
        <v>383</v>
      </c>
      <c r="I67" s="142"/>
      <c r="J67" s="142"/>
      <c r="K67" s="190">
        <f t="shared" si="6"/>
        <v>20</v>
      </c>
      <c r="L67" s="143">
        <f t="shared" si="11"/>
        <v>0.3275419203320854</v>
      </c>
      <c r="M67" s="143">
        <f t="shared" si="11"/>
        <v>0.30640942705415353</v>
      </c>
      <c r="N67" s="143">
        <f t="shared" si="18"/>
        <v>0.27766868679299217</v>
      </c>
      <c r="O67" s="144">
        <f>INDEX('Savings &amp; Cost'!$B$27:$C$44,MATCH(MMap!E67,'Savings &amp; Cost'!$A$27:$A$44,0),MATCH(MMap!H67,'Savings &amp; Cost'!$B$26:$C$26,0))</f>
        <v>4</v>
      </c>
      <c r="P67" s="144">
        <f>INDEX('Savings &amp; Cost'!$B$82:$C$99,MATCH(MMap!$E67,'Savings &amp; Cost'!$A$27:$A$44,0),MATCH(MMap!$H67,'Savings &amp; Cost'!$B$26:$C$26,0))</f>
        <v>2.5444444444444447</v>
      </c>
      <c r="Q67" s="145">
        <f t="shared" si="7"/>
        <v>1.1550071822007237</v>
      </c>
      <c r="R67" s="146">
        <f t="shared" si="16"/>
        <v>0.91122609210258287</v>
      </c>
      <c r="S67" s="145">
        <f>MATCH(E67,[1]!BLDGTYPE,0)</f>
        <v>4</v>
      </c>
      <c r="T67" s="231">
        <f t="shared" si="8"/>
        <v>1.4946910152804733</v>
      </c>
      <c r="U67" s="231">
        <f t="shared" si="9"/>
        <v>0.96259709926978987</v>
      </c>
      <c r="V67" s="231">
        <f>IF(H67="Gasht",VLOOKUP(E67,'Savings &amp; Cost'!$A$27:$F$44,6,FALSE),0)/100</f>
        <v>4.8365099999999994E-2</v>
      </c>
      <c r="W67" s="302">
        <f>IF(F67="retro",VLOOKUP(E67,'HVAC Retrofit Data'!$R$23:$S$40,2,FALSE),1)</f>
        <v>1.1408394792375345</v>
      </c>
      <c r="X67" s="147" t="str">
        <f t="shared" si="17"/>
        <v>Small Off - Retro</v>
      </c>
    </row>
    <row r="68" spans="1:24">
      <c r="A68" s="140" t="str">
        <f t="shared" si="14"/>
        <v>VRF-Retro-Xlarge Ret</v>
      </c>
      <c r="B68" s="141" t="str">
        <f t="shared" si="4"/>
        <v>VRF</v>
      </c>
      <c r="C68" s="140" t="str">
        <f t="shared" si="15"/>
        <v>VRF-Retro</v>
      </c>
      <c r="D68" s="140" t="str">
        <f t="shared" si="5"/>
        <v>VRF-Retro-Xlarge Ret-GasHt</v>
      </c>
      <c r="E68" s="149" t="s">
        <v>401</v>
      </c>
      <c r="F68" s="151" t="s">
        <v>622</v>
      </c>
      <c r="G68" s="142" t="s">
        <v>425</v>
      </c>
      <c r="H68" s="151" t="s">
        <v>383</v>
      </c>
      <c r="I68" s="142"/>
      <c r="J68" s="142"/>
      <c r="K68" s="190">
        <f t="shared" si="6"/>
        <v>20</v>
      </c>
      <c r="L68" s="143">
        <f t="shared" si="11"/>
        <v>0.91606730000738101</v>
      </c>
      <c r="M68" s="143">
        <f t="shared" si="11"/>
        <v>5.2995881766435368E-2</v>
      </c>
      <c r="N68" s="143">
        <f t="shared" si="18"/>
        <v>0.17520850471119245</v>
      </c>
      <c r="O68" s="144">
        <f>INDEX('Savings &amp; Cost'!$B$27:$C$44,MATCH(MMap!E68,'Savings &amp; Cost'!$A$27:$A$44,0),MATCH(MMap!H68,'Savings &amp; Cost'!$B$26:$C$26,0))</f>
        <v>2.04</v>
      </c>
      <c r="P68" s="144">
        <f>INDEX('Savings &amp; Cost'!$B$82:$C$99,MATCH(MMap!$E68,'Savings &amp; Cost'!$A$27:$A$44,0),MATCH(MMap!$H68,'Savings &amp; Cost'!$B$26:$C$26,0))</f>
        <v>2.9629629629629641</v>
      </c>
      <c r="Q68" s="145">
        <f t="shared" si="7"/>
        <v>1.1550071822007237</v>
      </c>
      <c r="R68" s="146">
        <f t="shared" si="16"/>
        <v>0.98608503921852686</v>
      </c>
      <c r="S68" s="145">
        <f>MATCH(E68,[1]!BLDGTYPE,0)</f>
        <v>5</v>
      </c>
      <c r="T68" s="231">
        <f t="shared" si="8"/>
        <v>1.8486766860511361</v>
      </c>
      <c r="U68" s="231">
        <f t="shared" si="9"/>
        <v>3.1350053655933352</v>
      </c>
      <c r="V68" s="231">
        <f>IF(H68="Gasht",VLOOKUP(E68,'Savings &amp; Cost'!$A$27:$F$44,6,FALSE),0)/100</f>
        <v>4.8365099999999994E-2</v>
      </c>
      <c r="W68" s="302">
        <f>IF(F68="retro",VLOOKUP(E68,'HVAC Retrofit Data'!$R$23:$S$40,2,FALSE),1)</f>
        <v>0.9892439799810242</v>
      </c>
      <c r="X68" s="147" t="str">
        <f t="shared" si="17"/>
        <v>Xlarge Ret - Retro</v>
      </c>
    </row>
    <row r="69" spans="1:24">
      <c r="A69" s="140" t="str">
        <f t="shared" si="14"/>
        <v>VRF-Retro-Large Ret</v>
      </c>
      <c r="B69" s="141" t="str">
        <f t="shared" si="4"/>
        <v>VRF</v>
      </c>
      <c r="C69" s="140" t="str">
        <f t="shared" si="15"/>
        <v>VRF-Retro</v>
      </c>
      <c r="D69" s="140" t="str">
        <f t="shared" si="5"/>
        <v>VRF-Retro-Large Ret-GasHt</v>
      </c>
      <c r="E69" s="149" t="s">
        <v>402</v>
      </c>
      <c r="F69" s="151" t="s">
        <v>622</v>
      </c>
      <c r="G69" s="142" t="s">
        <v>425</v>
      </c>
      <c r="H69" s="151" t="s">
        <v>383</v>
      </c>
      <c r="I69" s="142"/>
      <c r="J69" s="142"/>
      <c r="K69" s="190">
        <f t="shared" si="6"/>
        <v>20</v>
      </c>
      <c r="L69" s="143">
        <f t="shared" si="11"/>
        <v>0.98322307122393326</v>
      </c>
      <c r="M69" s="143">
        <f t="shared" si="11"/>
        <v>1.0593107738682607E-2</v>
      </c>
      <c r="N69" s="143">
        <f t="shared" si="18"/>
        <v>0.14925310343027248</v>
      </c>
      <c r="O69" s="144">
        <f>INDEX('Savings &amp; Cost'!$B$27:$C$44,MATCH(MMap!E69,'Savings &amp; Cost'!$A$27:$A$44,0),MATCH(MMap!H69,'Savings &amp; Cost'!$B$26:$C$26,0))</f>
        <v>2.04</v>
      </c>
      <c r="P69" s="144">
        <f>INDEX('Savings &amp; Cost'!$B$82:$C$99,MATCH(MMap!$E69,'Savings &amp; Cost'!$A$27:$A$44,0),MATCH(MMap!$H69,'Savings &amp; Cost'!$B$26:$C$26,0))</f>
        <v>2.9629629629629641</v>
      </c>
      <c r="Q69" s="145">
        <f t="shared" si="7"/>
        <v>1.1550071822007237</v>
      </c>
      <c r="R69" s="146">
        <f t="shared" si="16"/>
        <v>0.77181511362305244</v>
      </c>
      <c r="S69" s="145">
        <f>MATCH(E69,[1]!BLDGTYPE,0)</f>
        <v>6</v>
      </c>
      <c r="T69" s="231">
        <f t="shared" si="8"/>
        <v>1.9842009085409287</v>
      </c>
      <c r="U69" s="231">
        <f t="shared" si="9"/>
        <v>3.3648287673158435</v>
      </c>
      <c r="V69" s="231">
        <f>IF(H69="Gasht",VLOOKUP(E69,'Savings &amp; Cost'!$A$27:$F$44,6,FALSE),0)/100</f>
        <v>4.8365099999999994E-2</v>
      </c>
      <c r="W69" s="302">
        <f>IF(F69="retro",VLOOKUP(E69,'HVAC Retrofit Data'!$R$23:$S$40,2,FALSE),1)</f>
        <v>0.9892439799810242</v>
      </c>
      <c r="X69" s="147" t="str">
        <f t="shared" si="17"/>
        <v>Large Ret - Retro</v>
      </c>
    </row>
    <row r="70" spans="1:24">
      <c r="A70" s="140" t="str">
        <f t="shared" si="14"/>
        <v>VRF-Retro-Medium Ret</v>
      </c>
      <c r="B70" s="141" t="str">
        <f t="shared" si="4"/>
        <v>VRF</v>
      </c>
      <c r="C70" s="140" t="str">
        <f t="shared" si="15"/>
        <v>VRF-Retro</v>
      </c>
      <c r="D70" s="140" t="str">
        <f t="shared" si="5"/>
        <v>VRF-Retro-Medium Ret-GasHt</v>
      </c>
      <c r="E70" s="149" t="s">
        <v>403</v>
      </c>
      <c r="F70" s="151" t="s">
        <v>622</v>
      </c>
      <c r="G70" s="142" t="s">
        <v>425</v>
      </c>
      <c r="H70" s="151" t="s">
        <v>383</v>
      </c>
      <c r="I70" s="142"/>
      <c r="J70" s="142"/>
      <c r="K70" s="190">
        <f t="shared" si="6"/>
        <v>20</v>
      </c>
      <c r="L70" s="143">
        <f t="shared" si="11"/>
        <v>0.80985008893074606</v>
      </c>
      <c r="M70" s="143">
        <f t="shared" si="11"/>
        <v>0.12006240959495594</v>
      </c>
      <c r="N70" s="143">
        <f t="shared" si="18"/>
        <v>1.4175601781502387E-2</v>
      </c>
      <c r="O70" s="144">
        <f>INDEX('Savings &amp; Cost'!$B$27:$C$44,MATCH(MMap!E70,'Savings &amp; Cost'!$A$27:$A$44,0),MATCH(MMap!H70,'Savings &amp; Cost'!$B$26:$C$26,0))</f>
        <v>2.04</v>
      </c>
      <c r="P70" s="144">
        <f>INDEX('Savings &amp; Cost'!$B$82:$C$99,MATCH(MMap!$E70,'Savings &amp; Cost'!$A$27:$A$44,0),MATCH(MMap!$H70,'Savings &amp; Cost'!$B$26:$C$26,0))</f>
        <v>2.9629629629629641</v>
      </c>
      <c r="Q70" s="145">
        <f t="shared" si="7"/>
        <v>1.1550071822007237</v>
      </c>
      <c r="R70" s="146">
        <f t="shared" si="16"/>
        <v>0.90527535536267667</v>
      </c>
      <c r="S70" s="145">
        <f>MATCH(E70,[1]!BLDGTYPE,0)</f>
        <v>7</v>
      </c>
      <c r="T70" s="231">
        <f t="shared" si="8"/>
        <v>1.6343242233301487</v>
      </c>
      <c r="U70" s="231">
        <f t="shared" si="9"/>
        <v>2.7715042050989833</v>
      </c>
      <c r="V70" s="231">
        <f>IF(H70="Gasht",VLOOKUP(E70,'Savings &amp; Cost'!$A$27:$F$44,6,FALSE),0)/100</f>
        <v>4.8365099999999994E-2</v>
      </c>
      <c r="W70" s="302">
        <f>IF(F70="retro",VLOOKUP(E70,'HVAC Retrofit Data'!$R$23:$S$40,2,FALSE),1)</f>
        <v>0.9892439799810242</v>
      </c>
      <c r="X70" s="147" t="str">
        <f t="shared" si="17"/>
        <v>Medium Ret - Retro</v>
      </c>
    </row>
    <row r="71" spans="1:24">
      <c r="A71" s="140" t="str">
        <f t="shared" si="14"/>
        <v>VRF-Retro-Small Ret</v>
      </c>
      <c r="B71" s="141" t="str">
        <f t="shared" si="4"/>
        <v>VRF</v>
      </c>
      <c r="C71" s="140" t="str">
        <f t="shared" si="15"/>
        <v>VRF-Retro</v>
      </c>
      <c r="D71" s="140" t="str">
        <f t="shared" si="5"/>
        <v>VRF-Retro-Small Ret-GasHt</v>
      </c>
      <c r="E71" s="149" t="s">
        <v>404</v>
      </c>
      <c r="F71" s="151" t="s">
        <v>622</v>
      </c>
      <c r="G71" s="142" t="s">
        <v>425</v>
      </c>
      <c r="H71" s="151" t="s">
        <v>383</v>
      </c>
      <c r="I71" s="142"/>
      <c r="J71" s="142"/>
      <c r="K71" s="190">
        <f t="shared" si="6"/>
        <v>20</v>
      </c>
      <c r="L71" s="143">
        <f t="shared" si="11"/>
        <v>0.56717178566142912</v>
      </c>
      <c r="M71" s="143">
        <f t="shared" si="11"/>
        <v>0.2732917310450087</v>
      </c>
      <c r="N71" s="143">
        <f t="shared" si="18"/>
        <v>0.35300035327299167</v>
      </c>
      <c r="O71" s="144">
        <f>INDEX('Savings &amp; Cost'!$B$27:$C$44,MATCH(MMap!E71,'Savings &amp; Cost'!$A$27:$A$44,0),MATCH(MMap!H71,'Savings &amp; Cost'!$B$26:$C$26,0))</f>
        <v>2.04</v>
      </c>
      <c r="P71" s="144">
        <f>INDEX('Savings &amp; Cost'!$B$82:$C$99,MATCH(MMap!$E71,'Savings &amp; Cost'!$A$27:$A$44,0),MATCH(MMap!$H71,'Savings &amp; Cost'!$B$26:$C$26,0))</f>
        <v>2.9629629629629641</v>
      </c>
      <c r="Q71" s="145">
        <f t="shared" si="7"/>
        <v>1.1550071822007237</v>
      </c>
      <c r="R71" s="146">
        <f t="shared" si="16"/>
        <v>0.53668215741883951</v>
      </c>
      <c r="S71" s="145">
        <f>MATCH(E71,[1]!BLDGTYPE,0)</f>
        <v>8</v>
      </c>
      <c r="T71" s="231">
        <f t="shared" si="8"/>
        <v>1.1445854001445395</v>
      </c>
      <c r="U71" s="231">
        <f t="shared" si="9"/>
        <v>1.9409999584609194</v>
      </c>
      <c r="V71" s="231">
        <f>IF(H71="Gasht",VLOOKUP(E71,'Savings &amp; Cost'!$A$27:$F$44,6,FALSE),0)/100</f>
        <v>4.8365099999999994E-2</v>
      </c>
      <c r="W71" s="302">
        <f>IF(F71="retro",VLOOKUP(E71,'HVAC Retrofit Data'!$R$23:$S$40,2,FALSE),1)</f>
        <v>0.9892439799810242</v>
      </c>
      <c r="X71" s="147" t="str">
        <f t="shared" si="17"/>
        <v>Small Ret - Retro</v>
      </c>
    </row>
    <row r="72" spans="1:24">
      <c r="A72" s="140" t="str">
        <f t="shared" si="14"/>
        <v>VRF-Retro-School K-12</v>
      </c>
      <c r="B72" s="141" t="str">
        <f t="shared" si="4"/>
        <v>VRF</v>
      </c>
      <c r="C72" s="140" t="str">
        <f t="shared" si="15"/>
        <v>VRF-Retro</v>
      </c>
      <c r="D72" s="140" t="str">
        <f t="shared" si="5"/>
        <v>VRF-Retro-School K-12-GasHt</v>
      </c>
      <c r="E72" s="149" t="s">
        <v>405</v>
      </c>
      <c r="F72" s="151" t="s">
        <v>622</v>
      </c>
      <c r="G72" s="142" t="s">
        <v>425</v>
      </c>
      <c r="H72" s="151" t="s">
        <v>383</v>
      </c>
      <c r="I72" s="142"/>
      <c r="J72" s="142"/>
      <c r="K72" s="190">
        <f t="shared" si="6"/>
        <v>20</v>
      </c>
      <c r="L72" s="143">
        <f t="shared" si="11"/>
        <v>0.84777782221188291</v>
      </c>
      <c r="M72" s="143">
        <f t="shared" si="11"/>
        <v>5.8369343906151915E-2</v>
      </c>
      <c r="N72" s="143">
        <f t="shared" si="18"/>
        <v>0.24622982334029381</v>
      </c>
      <c r="O72" s="144">
        <f>INDEX('Savings &amp; Cost'!$B$27:$C$44,MATCH(MMap!E72,'Savings &amp; Cost'!$A$27:$A$44,0),MATCH(MMap!H72,'Savings &amp; Cost'!$B$26:$C$26,0))</f>
        <v>2.04</v>
      </c>
      <c r="P72" s="144">
        <f>INDEX('Savings &amp; Cost'!$B$82:$C$99,MATCH(MMap!$E72,'Savings &amp; Cost'!$A$27:$A$44,0),MATCH(MMap!$H72,'Savings &amp; Cost'!$B$26:$C$26,0))</f>
        <v>2.9629629629629641</v>
      </c>
      <c r="Q72" s="145">
        <f t="shared" si="7"/>
        <v>1.1550071822007237</v>
      </c>
      <c r="R72" s="146">
        <f t="shared" si="16"/>
        <v>0.96128535178408803</v>
      </c>
      <c r="S72" s="145">
        <f>MATCH(E72,[1]!BLDGTYPE,0)</f>
        <v>9</v>
      </c>
      <c r="T72" s="231">
        <f t="shared" si="8"/>
        <v>1.6796392892495311</v>
      </c>
      <c r="U72" s="231">
        <f t="shared" si="9"/>
        <v>2.9013021438969284</v>
      </c>
      <c r="V72" s="231">
        <f>IF(H72="Gasht",VLOOKUP(E72,'Savings &amp; Cost'!$A$27:$F$44,6,FALSE),0)/100</f>
        <v>4.8365099999999994E-2</v>
      </c>
      <c r="W72" s="302">
        <f>IF(F72="retro",VLOOKUP(E72,'HVAC Retrofit Data'!$R$23:$S$40,2,FALSE),1)</f>
        <v>0.97118911488061976</v>
      </c>
      <c r="X72" s="147" t="str">
        <f t="shared" si="17"/>
        <v>School K-12 - Retro</v>
      </c>
    </row>
    <row r="73" spans="1:24">
      <c r="A73" s="140" t="str">
        <f t="shared" si="14"/>
        <v>VRF-Retro-University</v>
      </c>
      <c r="B73" s="141" t="str">
        <f t="shared" si="4"/>
        <v>VRF</v>
      </c>
      <c r="C73" s="140" t="str">
        <f t="shared" si="15"/>
        <v>VRF-Retro</v>
      </c>
      <c r="D73" s="140" t="str">
        <f t="shared" si="5"/>
        <v>VRF-Retro-University-GasHt</v>
      </c>
      <c r="E73" s="149" t="s">
        <v>375</v>
      </c>
      <c r="F73" s="151" t="s">
        <v>622</v>
      </c>
      <c r="G73" s="142" t="s">
        <v>425</v>
      </c>
      <c r="H73" s="151" t="s">
        <v>383</v>
      </c>
      <c r="I73" s="142"/>
      <c r="J73" s="142"/>
      <c r="K73" s="190">
        <f t="shared" si="6"/>
        <v>20</v>
      </c>
      <c r="L73" s="143">
        <f t="shared" si="11"/>
        <v>0.8</v>
      </c>
      <c r="M73" s="143">
        <f t="shared" si="11"/>
        <v>0.1</v>
      </c>
      <c r="N73" s="143">
        <f t="shared" si="18"/>
        <v>0.1107585528664846</v>
      </c>
      <c r="O73" s="144">
        <f>INDEX('Savings &amp; Cost'!$B$27:$C$44,MATCH(MMap!E73,'Savings &amp; Cost'!$A$27:$A$44,0),MATCH(MMap!H73,'Savings &amp; Cost'!$B$26:$C$26,0))</f>
        <v>2.04</v>
      </c>
      <c r="P73" s="144">
        <f>INDEX('Savings &amp; Cost'!$B$82:$C$99,MATCH(MMap!$E73,'Savings &amp; Cost'!$A$27:$A$44,0),MATCH(MMap!$H73,'Savings &amp; Cost'!$B$26:$C$26,0))</f>
        <v>2.9629629629629641</v>
      </c>
      <c r="Q73" s="145">
        <f t="shared" si="7"/>
        <v>1.1550071822007237</v>
      </c>
      <c r="R73" s="146">
        <f t="shared" si="16"/>
        <v>0.75</v>
      </c>
      <c r="S73" s="145">
        <f>MATCH(E73,[1]!BLDGTYPE,0)</f>
        <v>10</v>
      </c>
      <c r="T73" s="231">
        <f t="shared" si="8"/>
        <v>1.6320000000000001</v>
      </c>
      <c r="U73" s="231">
        <f t="shared" si="9"/>
        <v>2.737794802253569</v>
      </c>
      <c r="V73" s="231">
        <f>IF(H73="Gasht",VLOOKUP(E73,'Savings &amp; Cost'!$A$27:$F$44,6,FALSE),0)/100</f>
        <v>4.8365099999999994E-2</v>
      </c>
      <c r="W73" s="302">
        <f>IF(F73="retro",VLOOKUP(E73,'HVAC Retrofit Data'!$R$23:$S$40,2,FALSE),1)</f>
        <v>1</v>
      </c>
      <c r="X73" s="147" t="str">
        <f t="shared" si="17"/>
        <v>University - Retro</v>
      </c>
    </row>
    <row r="74" spans="1:24">
      <c r="A74" s="140" t="str">
        <f t="shared" si="14"/>
        <v>VRF-Retro-Warehouse</v>
      </c>
      <c r="B74" s="141" t="str">
        <f t="shared" si="4"/>
        <v>VRF</v>
      </c>
      <c r="C74" s="140" t="str">
        <f t="shared" si="15"/>
        <v>VRF-Retro</v>
      </c>
      <c r="D74" s="140" t="str">
        <f t="shared" si="5"/>
        <v>VRF-Retro-Warehouse-GasHt</v>
      </c>
      <c r="E74" s="149" t="s">
        <v>376</v>
      </c>
      <c r="F74" s="151" t="s">
        <v>622</v>
      </c>
      <c r="G74" s="142" t="s">
        <v>425</v>
      </c>
      <c r="H74" s="151" t="s">
        <v>383</v>
      </c>
      <c r="I74" s="142"/>
      <c r="J74" s="142"/>
      <c r="K74" s="190">
        <f t="shared" si="6"/>
        <v>20</v>
      </c>
      <c r="L74" s="143">
        <f t="shared" si="11"/>
        <v>0.98700382329725422</v>
      </c>
      <c r="M74" s="143">
        <f t="shared" si="11"/>
        <v>6.3929137015483993E-3</v>
      </c>
      <c r="N74" s="143">
        <f t="shared" si="18"/>
        <v>0.17520850471119245</v>
      </c>
      <c r="O74" s="144">
        <f>INDEX('Savings &amp; Cost'!$B$27:$C$44,MATCH(MMap!E74,'Savings &amp; Cost'!$A$27:$A$44,0),MATCH(MMap!H74,'Savings &amp; Cost'!$B$26:$C$26,0))</f>
        <v>2.04</v>
      </c>
      <c r="P74" s="144">
        <f>INDEX('Savings &amp; Cost'!$B$82:$C$99,MATCH(MMap!$E74,'Savings &amp; Cost'!$A$27:$A$44,0),MATCH(MMap!$H74,'Savings &amp; Cost'!$B$26:$C$26,0))</f>
        <v>2.9629629629629641</v>
      </c>
      <c r="Q74" s="145">
        <f t="shared" si="7"/>
        <v>1.1550071822007237</v>
      </c>
      <c r="R74" s="146">
        <f t="shared" si="16"/>
        <v>0.18162271351024481</v>
      </c>
      <c r="S74" s="145">
        <f>MATCH(E74,[1]!BLDGTYPE,0)</f>
        <v>11</v>
      </c>
      <c r="T74" s="231">
        <f t="shared" si="8"/>
        <v>2.7496310865239426</v>
      </c>
      <c r="U74" s="231">
        <f t="shared" si="9"/>
        <v>3.3777674215345277</v>
      </c>
      <c r="V74" s="231">
        <f>IF(H74="Gasht",VLOOKUP(E74,'Savings &amp; Cost'!$A$27:$F$44,6,FALSE),0)/100</f>
        <v>4.8365099999999994E-2</v>
      </c>
      <c r="W74" s="302">
        <f>IF(F74="retro",VLOOKUP(E74,'HVAC Retrofit Data'!$R$23:$S$40,2,FALSE),1)</f>
        <v>1.3656060330590012</v>
      </c>
      <c r="X74" s="147" t="str">
        <f t="shared" si="17"/>
        <v>Warehouse - Retro</v>
      </c>
    </row>
    <row r="75" spans="1:24">
      <c r="A75" s="140" t="str">
        <f t="shared" ref="A75:A82" si="19">CONCATENATE(C75,"-",E75)</f>
        <v>VRF-Retro-Supermarket</v>
      </c>
      <c r="B75" s="141" t="str">
        <f t="shared" si="4"/>
        <v>VRF</v>
      </c>
      <c r="C75" s="140" t="str">
        <f t="shared" ref="C75:C82" si="20">CONCATENATE(B75,"-",F75)</f>
        <v>VRF-Retro</v>
      </c>
      <c r="D75" s="140" t="str">
        <f t="shared" si="5"/>
        <v>VRF-Retro-Supermarket-GasHt</v>
      </c>
      <c r="E75" s="149" t="s">
        <v>377</v>
      </c>
      <c r="F75" s="151" t="s">
        <v>622</v>
      </c>
      <c r="G75" s="142" t="s">
        <v>425</v>
      </c>
      <c r="H75" s="151" t="s">
        <v>383</v>
      </c>
      <c r="I75" s="142"/>
      <c r="J75" s="142"/>
      <c r="K75" s="190">
        <f t="shared" si="6"/>
        <v>20</v>
      </c>
      <c r="L75" s="143">
        <f t="shared" si="11"/>
        <v>0.46957192737561176</v>
      </c>
      <c r="M75" s="143">
        <f t="shared" si="11"/>
        <v>3.9182634298973458E-2</v>
      </c>
      <c r="N75" s="143">
        <f t="shared" si="18"/>
        <v>0.1000635519914288</v>
      </c>
      <c r="O75" s="144">
        <f>INDEX('Savings &amp; Cost'!$B$27:$C$44,MATCH(MMap!E75,'Savings &amp; Cost'!$A$27:$A$44,0),MATCH(MMap!H75,'Savings &amp; Cost'!$B$26:$C$26,0))</f>
        <v>5.9073407643312095</v>
      </c>
      <c r="P75" s="144">
        <f>INDEX('Savings &amp; Cost'!$B$82:$C$99,MATCH(MMap!$E75,'Savings &amp; Cost'!$A$27:$A$44,0),MATCH(MMap!$H75,'Savings &amp; Cost'!$B$26:$C$26,0))</f>
        <v>5.5</v>
      </c>
      <c r="Q75" s="145">
        <f t="shared" si="7"/>
        <v>1.1550071822007237</v>
      </c>
      <c r="R75" s="146">
        <f t="shared" si="16"/>
        <v>0.92147944946531313</v>
      </c>
      <c r="S75" s="145">
        <f>MATCH(E75,[1]!BLDGTYPE,0)</f>
        <v>12</v>
      </c>
      <c r="T75" s="231">
        <f t="shared" si="8"/>
        <v>2.799654008412173</v>
      </c>
      <c r="U75" s="231">
        <f t="shared" si="9"/>
        <v>2.9829742177326755</v>
      </c>
      <c r="V75" s="231">
        <f>IF(H75="Gasht",VLOOKUP(E75,'Savings &amp; Cost'!$A$27:$F$44,6,FALSE),0)/100</f>
        <v>4.8365099999999994E-2</v>
      </c>
      <c r="W75" s="302">
        <f>IF(F75="retro",VLOOKUP(E75,'HVAC Retrofit Data'!$R$23:$S$40,2,FALSE),1)</f>
        <v>1.0092766219506148</v>
      </c>
      <c r="X75" s="147" t="str">
        <f t="shared" si="17"/>
        <v>Supermarket - Retro</v>
      </c>
    </row>
    <row r="76" spans="1:24">
      <c r="A76" s="140" t="str">
        <f t="shared" si="19"/>
        <v>VRF-Retro-MiniMart</v>
      </c>
      <c r="B76" s="141" t="str">
        <f t="shared" ref="B76:B82" si="21">$B$7</f>
        <v>VRF</v>
      </c>
      <c r="C76" s="140" t="str">
        <f t="shared" si="20"/>
        <v>VRF-Retro</v>
      </c>
      <c r="D76" s="140" t="str">
        <f t="shared" ref="D76:D82" si="22">CONCATENATE(C76,"-",E76,"-",H76)</f>
        <v>VRF-Retro-MiniMart-GasHt</v>
      </c>
      <c r="E76" s="149" t="s">
        <v>406</v>
      </c>
      <c r="F76" s="151" t="s">
        <v>622</v>
      </c>
      <c r="G76" s="142" t="s">
        <v>425</v>
      </c>
      <c r="H76" s="151" t="s">
        <v>383</v>
      </c>
      <c r="I76" s="142"/>
      <c r="J76" s="142"/>
      <c r="K76" s="190">
        <f t="shared" ref="K76:K82" si="23">$K$7</f>
        <v>20</v>
      </c>
      <c r="L76" s="143">
        <f t="shared" si="11"/>
        <v>0.86606113087441317</v>
      </c>
      <c r="M76" s="143">
        <f t="shared" si="11"/>
        <v>9.8940421863423066E-3</v>
      </c>
      <c r="N76" s="143">
        <f t="shared" si="18"/>
        <v>3.7919073269764856E-3</v>
      </c>
      <c r="O76" s="144">
        <f>INDEX('Savings &amp; Cost'!$B$27:$C$44,MATCH(MMap!E76,'Savings &amp; Cost'!$A$27:$A$44,0),MATCH(MMap!H76,'Savings &amp; Cost'!$B$26:$C$26,0))</f>
        <v>5.9073407643312095</v>
      </c>
      <c r="P76" s="144">
        <f>INDEX('Savings &amp; Cost'!$B$82:$C$99,MATCH(MMap!$E76,'Savings &amp; Cost'!$A$27:$A$44,0),MATCH(MMap!$H76,'Savings &amp; Cost'!$B$26:$C$26,0))</f>
        <v>5.5</v>
      </c>
      <c r="Q76" s="145">
        <f t="shared" ref="Q76:Q82" si="24">IF(F76="retro",1+$Q$9,1)</f>
        <v>1.1550071822007237</v>
      </c>
      <c r="R76" s="146">
        <f t="shared" si="16"/>
        <v>0.83868998628257874</v>
      </c>
      <c r="S76" s="145">
        <f>MATCH(E76,[1]!BLDGTYPE,0)</f>
        <v>13</v>
      </c>
      <c r="T76" s="231">
        <f t="shared" ref="T76:T82" si="25">IF($H76="Elecht",$M76,$L76)*$O76*W76</f>
        <v>5.1635785174249342</v>
      </c>
      <c r="U76" s="231">
        <f t="shared" ref="U76:U82" si="26">IF($H76="Elecht",$M76,$L76)*$P76*Q76</f>
        <v>5.501687545116555</v>
      </c>
      <c r="V76" s="231">
        <f>IF(H76="Gasht",VLOOKUP(E76,'Savings &amp; Cost'!$A$27:$F$44,6,FALSE),0)/100</f>
        <v>4.8365099999999994E-2</v>
      </c>
      <c r="W76" s="302">
        <f>IF(F76="retro",VLOOKUP(E76,'HVAC Retrofit Data'!$R$23:$S$40,2,FALSE),1)</f>
        <v>1.0092766219506148</v>
      </c>
      <c r="X76" s="147" t="str">
        <f t="shared" si="17"/>
        <v>MiniMart - Retro</v>
      </c>
    </row>
    <row r="77" spans="1:24">
      <c r="A77" s="140" t="str">
        <f t="shared" si="19"/>
        <v>VRF-Retro-Restaurant</v>
      </c>
      <c r="B77" s="141" t="str">
        <f t="shared" si="21"/>
        <v>VRF</v>
      </c>
      <c r="C77" s="140" t="str">
        <f t="shared" si="20"/>
        <v>VRF-Retro</v>
      </c>
      <c r="D77" s="140" t="str">
        <f t="shared" si="22"/>
        <v>VRF-Retro-Restaurant-GasHt</v>
      </c>
      <c r="E77" s="149" t="s">
        <v>378</v>
      </c>
      <c r="F77" s="151" t="s">
        <v>622</v>
      </c>
      <c r="G77" s="142" t="s">
        <v>425</v>
      </c>
      <c r="H77" s="151" t="s">
        <v>383</v>
      </c>
      <c r="I77" s="142"/>
      <c r="J77" s="142"/>
      <c r="K77" s="190">
        <f t="shared" si="23"/>
        <v>20</v>
      </c>
      <c r="L77" s="143">
        <f t="shared" si="11"/>
        <v>0.79365284945968273</v>
      </c>
      <c r="M77" s="143">
        <f t="shared" si="11"/>
        <v>3.0050555941853869E-2</v>
      </c>
      <c r="N77" s="143">
        <f t="shared" si="18"/>
        <v>6.1118576387195395E-2</v>
      </c>
      <c r="O77" s="144">
        <f>INDEX('Savings &amp; Cost'!$B$27:$C$44,MATCH(MMap!E77,'Savings &amp; Cost'!$A$27:$A$44,0),MATCH(MMap!H77,'Savings &amp; Cost'!$B$26:$C$26,0))</f>
        <v>5.9073407643312095</v>
      </c>
      <c r="P77" s="144">
        <f>INDEX('Savings &amp; Cost'!$B$82:$C$99,MATCH(MMap!$E77,'Savings &amp; Cost'!$A$27:$A$44,0),MATCH(MMap!$H77,'Savings &amp; Cost'!$B$26:$C$26,0))</f>
        <v>5.5</v>
      </c>
      <c r="Q77" s="145">
        <f t="shared" si="24"/>
        <v>1.1550071822007237</v>
      </c>
      <c r="R77" s="146">
        <f t="shared" si="16"/>
        <v>0.99999997512427186</v>
      </c>
      <c r="S77" s="145">
        <f>MATCH(E77,[1]!BLDGTYPE,0)</f>
        <v>14</v>
      </c>
      <c r="T77" s="231">
        <f t="shared" si="25"/>
        <v>5.1889638404706258</v>
      </c>
      <c r="U77" s="231">
        <f t="shared" si="26"/>
        <v>5.0417110771500182</v>
      </c>
      <c r="V77" s="231">
        <f>IF(H77="Gasht",VLOOKUP(E77,'Savings &amp; Cost'!$A$27:$F$44,6,FALSE),0)/100</f>
        <v>4.8365099999999994E-2</v>
      </c>
      <c r="W77" s="302">
        <f>IF(F77="retro",VLOOKUP(E77,'HVAC Retrofit Data'!$R$23:$S$40,2,FALSE),1)</f>
        <v>1.106771686976737</v>
      </c>
      <c r="X77" s="147" t="str">
        <f t="shared" si="17"/>
        <v>Restaurant - Retro</v>
      </c>
    </row>
    <row r="78" spans="1:24">
      <c r="A78" s="140" t="str">
        <f t="shared" si="19"/>
        <v>VRF-Retro-Lodging</v>
      </c>
      <c r="B78" s="141" t="str">
        <f t="shared" si="21"/>
        <v>VRF</v>
      </c>
      <c r="C78" s="140" t="str">
        <f t="shared" si="20"/>
        <v>VRF-Retro</v>
      </c>
      <c r="D78" s="140" t="str">
        <f t="shared" si="22"/>
        <v>VRF-Retro-Lodging-GasHt</v>
      </c>
      <c r="E78" s="149" t="s">
        <v>379</v>
      </c>
      <c r="F78" s="151" t="s">
        <v>622</v>
      </c>
      <c r="G78" s="142" t="s">
        <v>425</v>
      </c>
      <c r="H78" s="151" t="s">
        <v>383</v>
      </c>
      <c r="I78" s="142"/>
      <c r="J78" s="142"/>
      <c r="K78" s="190">
        <f t="shared" si="23"/>
        <v>20</v>
      </c>
      <c r="L78" s="143">
        <f t="shared" si="11"/>
        <v>0.24941748529786834</v>
      </c>
      <c r="M78" s="143">
        <f t="shared" si="11"/>
        <v>0.44679184687802564</v>
      </c>
      <c r="N78" s="143">
        <f t="shared" si="18"/>
        <v>0.12040568596637012</v>
      </c>
      <c r="O78" s="144">
        <f>INDEX('Savings &amp; Cost'!$B$27:$C$44,MATCH(MMap!E78,'Savings &amp; Cost'!$A$27:$A$44,0),MATCH(MMap!H78,'Savings &amp; Cost'!$B$26:$C$26,0))</f>
        <v>4</v>
      </c>
      <c r="P78" s="144">
        <f>INDEX('Savings &amp; Cost'!$B$82:$C$99,MATCH(MMap!$E78,'Savings &amp; Cost'!$A$27:$A$44,0),MATCH(MMap!$H78,'Savings &amp; Cost'!$B$26:$C$26,0))</f>
        <v>4.0888888888888895</v>
      </c>
      <c r="Q78" s="145">
        <f t="shared" si="24"/>
        <v>1.1550071822007237</v>
      </c>
      <c r="R78" s="146">
        <f t="shared" si="16"/>
        <v>0.94438859080377269</v>
      </c>
      <c r="S78" s="145">
        <f>MATCH(E78,[1]!BLDGTYPE,0)</f>
        <v>15</v>
      </c>
      <c r="T78" s="231">
        <f t="shared" si="25"/>
        <v>1.0560695467087726</v>
      </c>
      <c r="U78" s="231">
        <f t="shared" si="26"/>
        <v>1.1779229685984127</v>
      </c>
      <c r="V78" s="231">
        <f>IF(H78="Gasht",VLOOKUP(E78,'Savings &amp; Cost'!$A$27:$F$44,6,FALSE),0)/100</f>
        <v>4.8365099999999994E-2</v>
      </c>
      <c r="W78" s="302">
        <f>IF(F78="retro",VLOOKUP(E78,'HVAC Retrofit Data'!$R$23:$S$40,2,FALSE),1)</f>
        <v>1.0585359978346698</v>
      </c>
      <c r="X78" s="147" t="str">
        <f t="shared" si="17"/>
        <v>Lodging - Retro</v>
      </c>
    </row>
    <row r="79" spans="1:24">
      <c r="A79" s="140" t="str">
        <f t="shared" si="19"/>
        <v>VRF-Retro-Hospital</v>
      </c>
      <c r="B79" s="141" t="str">
        <f t="shared" si="21"/>
        <v>VRF</v>
      </c>
      <c r="C79" s="140" t="str">
        <f t="shared" si="20"/>
        <v>VRF-Retro</v>
      </c>
      <c r="D79" s="140" t="str">
        <f t="shared" si="22"/>
        <v>VRF-Retro-Hospital-GasHt</v>
      </c>
      <c r="E79" s="149" t="s">
        <v>380</v>
      </c>
      <c r="F79" s="151" t="s">
        <v>622</v>
      </c>
      <c r="G79" s="142" t="s">
        <v>425</v>
      </c>
      <c r="H79" s="151" t="s">
        <v>383</v>
      </c>
      <c r="I79" s="142"/>
      <c r="J79" s="142"/>
      <c r="K79" s="190">
        <f t="shared" si="23"/>
        <v>20</v>
      </c>
      <c r="L79" s="143">
        <f t="shared" si="11"/>
        <v>0.91</v>
      </c>
      <c r="M79" s="143">
        <f t="shared" si="11"/>
        <v>0.08</v>
      </c>
      <c r="N79" s="143">
        <f t="shared" si="18"/>
        <v>0.15495929331387026</v>
      </c>
      <c r="O79" s="144">
        <f>INDEX('Savings &amp; Cost'!$B$27:$C$44,MATCH(MMap!E79,'Savings &amp; Cost'!$A$27:$A$44,0),MATCH(MMap!H79,'Savings &amp; Cost'!$B$26:$C$26,0))</f>
        <v>3.9009713375796173</v>
      </c>
      <c r="P79" s="144">
        <f>INDEX('Savings &amp; Cost'!$B$82:$C$99,MATCH(MMap!$E79,'Savings &amp; Cost'!$A$27:$A$44,0),MATCH(MMap!$H79,'Savings &amp; Cost'!$B$26:$C$26,0))</f>
        <v>4.5888888888888886</v>
      </c>
      <c r="Q79" s="145">
        <f t="shared" si="24"/>
        <v>1.1550071822007237</v>
      </c>
      <c r="R79" s="146">
        <f t="shared" si="16"/>
        <v>0.95</v>
      </c>
      <c r="S79" s="145">
        <f>MATCH(E79,[1]!BLDGTYPE,0)</f>
        <v>16</v>
      </c>
      <c r="T79" s="231">
        <f t="shared" si="25"/>
        <v>3.5498839171974521</v>
      </c>
      <c r="U79" s="231">
        <f t="shared" si="26"/>
        <v>4.8231816587388661</v>
      </c>
      <c r="V79" s="231">
        <f>IF(H79="Gasht",VLOOKUP(E79,'Savings &amp; Cost'!$A$27:$F$44,6,FALSE),0)/100</f>
        <v>4.8365099999999994E-2</v>
      </c>
      <c r="W79" s="302">
        <f>IF(F79="retro",VLOOKUP(E79,'HVAC Retrofit Data'!$R$23:$S$40,2,FALSE),1)</f>
        <v>1</v>
      </c>
      <c r="X79" s="147" t="str">
        <f t="shared" si="17"/>
        <v>Hospital - Retro</v>
      </c>
    </row>
    <row r="80" spans="1:24">
      <c r="A80" s="140" t="str">
        <f t="shared" si="19"/>
        <v>VRF-Retro-Residential Care</v>
      </c>
      <c r="B80" s="141" t="str">
        <f t="shared" si="21"/>
        <v>VRF</v>
      </c>
      <c r="C80" s="140" t="str">
        <f t="shared" si="20"/>
        <v>VRF-Retro</v>
      </c>
      <c r="D80" s="140" t="str">
        <f t="shared" si="22"/>
        <v>VRF-Retro-Residential Care-GasHt</v>
      </c>
      <c r="E80" s="149" t="s">
        <v>407</v>
      </c>
      <c r="F80" s="151" t="s">
        <v>622</v>
      </c>
      <c r="G80" s="142" t="s">
        <v>425</v>
      </c>
      <c r="H80" s="151" t="s">
        <v>383</v>
      </c>
      <c r="I80" s="142"/>
      <c r="J80" s="142"/>
      <c r="K80" s="190">
        <f t="shared" si="23"/>
        <v>20</v>
      </c>
      <c r="L80" s="143">
        <f t="shared" si="11"/>
        <v>0.40556621261939335</v>
      </c>
      <c r="M80" s="143">
        <f t="shared" si="11"/>
        <v>0.33985691133471541</v>
      </c>
      <c r="N80" s="143">
        <f t="shared" si="18"/>
        <v>8.6344757210899958E-3</v>
      </c>
      <c r="O80" s="144">
        <f>INDEX('Savings &amp; Cost'!$B$27:$C$44,MATCH(MMap!E80,'Savings &amp; Cost'!$A$27:$A$44,0),MATCH(MMap!H80,'Savings &amp; Cost'!$B$26:$C$26,0))</f>
        <v>3.9009713375796173</v>
      </c>
      <c r="P80" s="144">
        <f>INDEX('Savings &amp; Cost'!$B$82:$C$99,MATCH(MMap!$E80,'Savings &amp; Cost'!$A$27:$A$44,0),MATCH(MMap!$H80,'Savings &amp; Cost'!$B$26:$C$26,0))</f>
        <v>4.5888888888888886</v>
      </c>
      <c r="Q80" s="145">
        <f t="shared" si="24"/>
        <v>1.1550071822007237</v>
      </c>
      <c r="R80" s="146">
        <f t="shared" si="16"/>
        <v>0.8423386600487599</v>
      </c>
      <c r="S80" s="145">
        <f>MATCH(E80,[1]!BLDGTYPE,0)</f>
        <v>17</v>
      </c>
      <c r="T80" s="231">
        <f t="shared" si="25"/>
        <v>1.7335968189865898</v>
      </c>
      <c r="U80" s="231">
        <f t="shared" si="26"/>
        <v>2.1495818880330169</v>
      </c>
      <c r="V80" s="231">
        <f>IF(H80="Gasht",VLOOKUP(E80,'Savings &amp; Cost'!$A$27:$F$44,6,FALSE),0)/100</f>
        <v>4.8365099999999994E-2</v>
      </c>
      <c r="W80" s="302">
        <f>IF(F80="retro",VLOOKUP(E80,'HVAC Retrofit Data'!$R$23:$S$40,2,FALSE),1)</f>
        <v>1.0957552873969061</v>
      </c>
      <c r="X80" s="147" t="str">
        <f t="shared" si="17"/>
        <v>Residential Care - Retro</v>
      </c>
    </row>
    <row r="81" spans="1:24">
      <c r="A81" s="140" t="str">
        <f t="shared" si="19"/>
        <v>VRF-Retro-Assembly</v>
      </c>
      <c r="B81" s="141" t="str">
        <f t="shared" si="21"/>
        <v>VRF</v>
      </c>
      <c r="C81" s="140" t="str">
        <f t="shared" si="20"/>
        <v>VRF-Retro</v>
      </c>
      <c r="D81" s="140" t="str">
        <f t="shared" si="22"/>
        <v>VRF-Retro-Assembly-GasHt</v>
      </c>
      <c r="E81" s="149" t="s">
        <v>381</v>
      </c>
      <c r="F81" s="151" t="s">
        <v>622</v>
      </c>
      <c r="G81" s="142" t="s">
        <v>425</v>
      </c>
      <c r="H81" s="151" t="s">
        <v>383</v>
      </c>
      <c r="I81" s="142"/>
      <c r="J81" s="142"/>
      <c r="K81" s="190">
        <f t="shared" si="23"/>
        <v>20</v>
      </c>
      <c r="L81" s="143">
        <f t="shared" si="11"/>
        <v>0.77815390025512432</v>
      </c>
      <c r="M81" s="143">
        <f t="shared" si="11"/>
        <v>0.10640191237323121</v>
      </c>
      <c r="N81" s="143">
        <f t="shared" si="18"/>
        <v>8.6344757210899958E-3</v>
      </c>
      <c r="O81" s="144">
        <f>INDEX('Savings &amp; Cost'!$B$27:$C$44,MATCH(MMap!E81,'Savings &amp; Cost'!$A$27:$A$44,0),MATCH(MMap!H81,'Savings &amp; Cost'!$B$26:$C$26,0))</f>
        <v>3.9009713375796173</v>
      </c>
      <c r="P81" s="144">
        <f>INDEX('Savings &amp; Cost'!$B$82:$C$99,MATCH(MMap!$E81,'Savings &amp; Cost'!$A$27:$A$44,0),MATCH(MMap!$H81,'Savings &amp; Cost'!$B$26:$C$26,0))</f>
        <v>2.9629629629629641</v>
      </c>
      <c r="Q81" s="145">
        <f t="shared" si="24"/>
        <v>1.1550071822007237</v>
      </c>
      <c r="R81" s="146">
        <f t="shared" si="16"/>
        <v>0.91177234717447209</v>
      </c>
      <c r="S81" s="145">
        <f>MATCH(E81,[1]!BLDGTYPE,0)</f>
        <v>18</v>
      </c>
      <c r="T81" s="231">
        <f t="shared" si="25"/>
        <v>2.5143595128773089</v>
      </c>
      <c r="U81" s="231">
        <f t="shared" si="26"/>
        <v>2.6630321293397765</v>
      </c>
      <c r="V81" s="231">
        <f>IF(H81="Gasht",VLOOKUP(E81,'Savings &amp; Cost'!$A$27:$F$44,6,FALSE),0)/100</f>
        <v>4.8365099999999994E-2</v>
      </c>
      <c r="W81" s="302">
        <f>IF(F81="retro",VLOOKUP(E81,'HVAC Retrofit Data'!$R$23:$S$40,2,FALSE),1)</f>
        <v>0.82830277624612803</v>
      </c>
      <c r="X81" s="147" t="str">
        <f t="shared" si="17"/>
        <v>Assembly - Retro</v>
      </c>
    </row>
    <row r="82" spans="1:24">
      <c r="A82" s="140" t="str">
        <f t="shared" si="19"/>
        <v>VRF-Retro-Other</v>
      </c>
      <c r="B82" s="141" t="str">
        <f t="shared" si="21"/>
        <v>VRF</v>
      </c>
      <c r="C82" s="140" t="str">
        <f t="shared" si="20"/>
        <v>VRF-Retro</v>
      </c>
      <c r="D82" s="140" t="str">
        <f t="shared" si="22"/>
        <v>VRF-Retro-Other-GasHt</v>
      </c>
      <c r="E82" s="149" t="s">
        <v>382</v>
      </c>
      <c r="F82" s="151" t="s">
        <v>622</v>
      </c>
      <c r="G82" s="142" t="s">
        <v>425</v>
      </c>
      <c r="H82" s="151" t="s">
        <v>383</v>
      </c>
      <c r="I82" s="142"/>
      <c r="J82" s="142"/>
      <c r="K82" s="190">
        <f t="shared" si="23"/>
        <v>20</v>
      </c>
      <c r="L82" s="143">
        <f t="shared" si="11"/>
        <v>0.7257160432726234</v>
      </c>
      <c r="M82" s="143">
        <f t="shared" si="11"/>
        <v>0.16939513747697868</v>
      </c>
      <c r="N82" s="143">
        <f t="shared" si="18"/>
        <v>8.1325185384101065E-2</v>
      </c>
      <c r="O82" s="144">
        <f>INDEX('Savings &amp; Cost'!$B$27:$C$44,MATCH(MMap!E82,'Savings &amp; Cost'!$A$27:$A$44,0),MATCH(MMap!H82,'Savings &amp; Cost'!$B$26:$C$26,0))</f>
        <v>3.9009713375796173</v>
      </c>
      <c r="P82" s="144">
        <f>INDEX('Savings &amp; Cost'!$B$82:$C$99,MATCH(MMap!$E82,'Savings &amp; Cost'!$A$27:$A$44,0),MATCH(MMap!$H82,'Savings &amp; Cost'!$B$26:$C$26,0))</f>
        <v>2.9629629629629641</v>
      </c>
      <c r="Q82" s="145">
        <f t="shared" si="24"/>
        <v>1.1550071822007237</v>
      </c>
      <c r="R82" s="146">
        <f t="shared" si="16"/>
        <v>0.87717751610580841</v>
      </c>
      <c r="S82" s="145">
        <f>MATCH(E82,[1]!BLDGTYPE,0)</f>
        <v>19</v>
      </c>
      <c r="T82" s="231">
        <f t="shared" si="25"/>
        <v>3.0430399683558509</v>
      </c>
      <c r="U82" s="231">
        <f t="shared" si="26"/>
        <v>2.4835770139797679</v>
      </c>
      <c r="V82" s="231">
        <f>IF(H82="Gasht",VLOOKUP(E82,'Savings &amp; Cost'!$A$27:$F$44,6,FALSE),0)/100</f>
        <v>4.8365099999999994E-2</v>
      </c>
      <c r="W82" s="302">
        <f>IF(F82="retro",VLOOKUP(E82,'HVAC Retrofit Data'!$R$23:$S$40,2,FALSE),1)</f>
        <v>1.074900272968786</v>
      </c>
      <c r="X82" s="147" t="str">
        <f t="shared" si="17"/>
        <v>Other - Retro</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dimension ref="A1:AJ104"/>
  <sheetViews>
    <sheetView zoomScale="85" zoomScaleNormal="85" workbookViewId="0">
      <selection activeCell="K89" sqref="K89"/>
    </sheetView>
  </sheetViews>
  <sheetFormatPr defaultRowHeight="12.75"/>
  <cols>
    <col min="1" max="1" width="15.5703125" style="165" customWidth="1"/>
    <col min="2" max="2" width="11.7109375" style="165" customWidth="1"/>
    <col min="3" max="3" width="14.42578125" style="165" customWidth="1"/>
    <col min="4" max="4" width="13.85546875" style="165" customWidth="1"/>
    <col min="5" max="5" width="13.28515625" style="165" customWidth="1"/>
    <col min="6" max="6" width="21.5703125" style="165" customWidth="1"/>
    <col min="7" max="7" width="17.140625" style="165" customWidth="1"/>
    <col min="8" max="8" width="14.85546875" style="165" customWidth="1"/>
    <col min="9" max="9" width="9.140625" style="165"/>
    <col min="10" max="10" width="16.42578125" style="165" customWidth="1"/>
    <col min="11" max="11" width="23.28515625" style="165" customWidth="1"/>
    <col min="12" max="12" width="12.7109375" style="165" customWidth="1"/>
    <col min="13" max="13" width="19.7109375" style="165" customWidth="1"/>
    <col min="14" max="14" width="13.7109375" style="165" customWidth="1"/>
    <col min="15" max="15" width="18" style="165" customWidth="1"/>
    <col min="16" max="16" width="16.85546875" style="165" customWidth="1"/>
    <col min="17" max="17" width="15.5703125" style="165" customWidth="1"/>
    <col min="18" max="18" width="18.28515625" style="165" customWidth="1"/>
    <col min="19" max="19" width="18.5703125" style="165" customWidth="1"/>
    <col min="20" max="20" width="16.5703125" style="165" customWidth="1"/>
    <col min="21" max="26" width="9.140625" style="165"/>
    <col min="27" max="29" width="9.140625" style="165" hidden="1" customWidth="1"/>
    <col min="30" max="30" width="29.140625" style="165" customWidth="1"/>
    <col min="31" max="16384" width="9.140625" style="165"/>
  </cols>
  <sheetData>
    <row r="1" spans="1:36">
      <c r="A1" s="224" t="s">
        <v>131</v>
      </c>
      <c r="B1" s="225"/>
      <c r="C1" s="225"/>
      <c r="D1" s="225"/>
      <c r="E1" s="225"/>
      <c r="F1" s="225"/>
      <c r="G1" s="225"/>
      <c r="H1" s="225"/>
      <c r="I1" s="225"/>
      <c r="J1" s="225"/>
      <c r="K1" s="225"/>
      <c r="L1" s="225"/>
      <c r="M1" s="225"/>
      <c r="N1" s="225"/>
      <c r="O1" s="225"/>
      <c r="P1" s="225"/>
      <c r="Q1" s="225"/>
      <c r="R1" s="225"/>
      <c r="S1" s="225"/>
      <c r="T1" s="225"/>
      <c r="U1" s="225"/>
      <c r="V1" s="225"/>
      <c r="W1" s="225"/>
      <c r="X1" s="225"/>
      <c r="Y1" s="225"/>
      <c r="Z1" s="225"/>
      <c r="AA1" s="225"/>
      <c r="AB1" s="225"/>
      <c r="AC1" s="225"/>
      <c r="AD1" s="225"/>
      <c r="AE1" s="225"/>
      <c r="AF1" s="225"/>
      <c r="AG1" s="225"/>
      <c r="AH1" s="225"/>
      <c r="AI1" s="225"/>
      <c r="AJ1" s="225"/>
    </row>
    <row r="2" spans="1:36">
      <c r="A2" s="417"/>
    </row>
    <row r="3" spans="1:36">
      <c r="A3" s="417"/>
    </row>
    <row r="4" spans="1:36">
      <c r="A4" s="417" t="s">
        <v>781</v>
      </c>
    </row>
    <row r="5" spans="1:36">
      <c r="A5" s="417"/>
    </row>
    <row r="6" spans="1:36" ht="38.25">
      <c r="A6" s="199"/>
      <c r="B6" s="421"/>
      <c r="C6" s="186" t="s">
        <v>443</v>
      </c>
      <c r="D6" s="185" t="s">
        <v>444</v>
      </c>
      <c r="H6" s="165" t="s">
        <v>728</v>
      </c>
    </row>
    <row r="7" spans="1:36">
      <c r="A7" s="417" t="s">
        <v>771</v>
      </c>
      <c r="B7" s="165" t="s">
        <v>373</v>
      </c>
      <c r="C7" s="418">
        <f>T31</f>
        <v>2.6</v>
      </c>
      <c r="D7" s="418">
        <f>K18</f>
        <v>2.83</v>
      </c>
      <c r="F7" s="165" t="s">
        <v>438</v>
      </c>
      <c r="H7" s="165" t="s">
        <v>778</v>
      </c>
    </row>
    <row r="8" spans="1:36">
      <c r="A8" s="417" t="s">
        <v>572</v>
      </c>
      <c r="B8" s="165" t="s">
        <v>403</v>
      </c>
      <c r="C8" s="418">
        <f>T34</f>
        <v>2.04</v>
      </c>
      <c r="D8" s="418">
        <f>T41</f>
        <v>2.94</v>
      </c>
      <c r="F8" s="165" t="s">
        <v>780</v>
      </c>
    </row>
    <row r="9" spans="1:36">
      <c r="A9" s="417" t="s">
        <v>772</v>
      </c>
      <c r="B9" s="165" t="s">
        <v>374</v>
      </c>
      <c r="C9" s="418">
        <f>J20</f>
        <v>4</v>
      </c>
      <c r="D9" s="418">
        <f>K20</f>
        <v>5.2</v>
      </c>
      <c r="F9" s="165" t="s">
        <v>773</v>
      </c>
    </row>
    <row r="10" spans="1:36">
      <c r="A10" s="417" t="s">
        <v>775</v>
      </c>
      <c r="B10" s="165" t="s">
        <v>776</v>
      </c>
      <c r="C10" s="418">
        <f>D10-L21</f>
        <v>3.9009713375796173</v>
      </c>
      <c r="D10" s="418">
        <f>M56</f>
        <v>5.3184713375796173</v>
      </c>
      <c r="F10" s="165" t="s">
        <v>777</v>
      </c>
      <c r="H10" s="165" t="s">
        <v>779</v>
      </c>
    </row>
    <row r="11" spans="1:36">
      <c r="A11" s="417" t="s">
        <v>573</v>
      </c>
      <c r="B11" s="165" t="s">
        <v>377</v>
      </c>
      <c r="C11" s="418">
        <f>D11-L21</f>
        <v>5.9073407643312095</v>
      </c>
      <c r="D11" s="418">
        <f>U22</f>
        <v>7.3248407643312099</v>
      </c>
      <c r="F11" s="165" t="s">
        <v>774</v>
      </c>
      <c r="H11" s="165" t="s">
        <v>779</v>
      </c>
    </row>
    <row r="12" spans="1:36">
      <c r="A12" s="417"/>
      <c r="C12" s="418"/>
      <c r="D12" s="418"/>
    </row>
    <row r="13" spans="1:36">
      <c r="A13" s="417"/>
    </row>
    <row r="14" spans="1:36">
      <c r="A14" s="417"/>
    </row>
    <row r="15" spans="1:36" ht="13.5" thickBot="1">
      <c r="H15" s="351" t="s">
        <v>733</v>
      </c>
      <c r="I15" s="352"/>
      <c r="J15" s="352"/>
      <c r="K15" s="353"/>
      <c r="Q15" s="165" t="s">
        <v>477</v>
      </c>
      <c r="U15" s="165" t="s">
        <v>131</v>
      </c>
    </row>
    <row r="16" spans="1:36" ht="26.25" thickBot="1">
      <c r="F16" s="128"/>
      <c r="H16" s="183"/>
      <c r="I16" s="184"/>
      <c r="J16" s="186" t="s">
        <v>443</v>
      </c>
      <c r="K16" s="185" t="s">
        <v>444</v>
      </c>
      <c r="L16" s="124"/>
      <c r="Q16" s="235" t="s">
        <v>550</v>
      </c>
      <c r="R16" s="236" t="s">
        <v>551</v>
      </c>
      <c r="S16" s="236" t="s">
        <v>552</v>
      </c>
      <c r="T16" s="237" t="s">
        <v>553</v>
      </c>
      <c r="U16" s="254" t="s">
        <v>570</v>
      </c>
      <c r="AD16" s="165" t="s">
        <v>557</v>
      </c>
      <c r="AE16" s="165" t="s">
        <v>472</v>
      </c>
      <c r="AF16" s="165" t="s">
        <v>558</v>
      </c>
      <c r="AG16" s="165" t="s">
        <v>559</v>
      </c>
      <c r="AH16" s="165" t="s">
        <v>560</v>
      </c>
      <c r="AI16" s="165" t="s">
        <v>561</v>
      </c>
    </row>
    <row r="17" spans="1:35" ht="27" thickTop="1" thickBot="1">
      <c r="F17" s="124"/>
      <c r="G17" s="127"/>
      <c r="H17" s="177" t="s">
        <v>438</v>
      </c>
      <c r="I17" s="178" t="s">
        <v>440</v>
      </c>
      <c r="J17" s="187">
        <f>K37</f>
        <v>1.06</v>
      </c>
      <c r="K17" s="179">
        <f>L37</f>
        <v>2.69</v>
      </c>
      <c r="L17" s="191">
        <f>K17-J17</f>
        <v>1.63</v>
      </c>
      <c r="M17" s="168"/>
      <c r="N17" s="124"/>
      <c r="O17" s="124"/>
      <c r="P17" s="124"/>
      <c r="Q17" s="238" t="s">
        <v>554</v>
      </c>
      <c r="R17" s="239">
        <v>30</v>
      </c>
      <c r="S17" s="240">
        <v>66</v>
      </c>
      <c r="T17" s="241">
        <v>70</v>
      </c>
      <c r="U17" s="165">
        <f t="shared" ref="U17:V19" si="0">S17-$R17</f>
        <v>36</v>
      </c>
      <c r="V17" s="165">
        <f t="shared" si="0"/>
        <v>40</v>
      </c>
      <c r="AD17" s="165" t="s">
        <v>562</v>
      </c>
      <c r="AE17" s="165" t="s">
        <v>563</v>
      </c>
      <c r="AF17" s="165">
        <v>48.1</v>
      </c>
      <c r="AG17" s="165">
        <v>60.7</v>
      </c>
      <c r="AH17" s="165">
        <v>79</v>
      </c>
      <c r="AI17" s="165">
        <v>55</v>
      </c>
    </row>
    <row r="18" spans="1:35" ht="13.5" thickBot="1">
      <c r="F18" s="128"/>
      <c r="G18" s="127"/>
      <c r="H18" s="180"/>
      <c r="I18" s="181" t="s">
        <v>441</v>
      </c>
      <c r="J18" s="188">
        <f>K40</f>
        <v>1.2</v>
      </c>
      <c r="K18" s="182">
        <f>L40</f>
        <v>2.83</v>
      </c>
      <c r="L18" s="191">
        <f>K18-J18</f>
        <v>1.6300000000000001</v>
      </c>
      <c r="M18" s="168"/>
      <c r="N18" s="124"/>
      <c r="O18" s="124"/>
      <c r="P18" s="124"/>
      <c r="Q18" s="242" t="s">
        <v>555</v>
      </c>
      <c r="R18" s="243">
        <v>33</v>
      </c>
      <c r="S18" s="244">
        <v>56</v>
      </c>
      <c r="T18" s="245">
        <v>67</v>
      </c>
      <c r="U18" s="165">
        <f t="shared" si="0"/>
        <v>23</v>
      </c>
      <c r="V18" s="165">
        <f t="shared" si="0"/>
        <v>34</v>
      </c>
      <c r="AD18" s="165" t="s">
        <v>564</v>
      </c>
      <c r="AE18" s="165" t="s">
        <v>563</v>
      </c>
      <c r="AF18" s="165">
        <v>10.4</v>
      </c>
      <c r="AG18" s="165">
        <v>13.1</v>
      </c>
      <c r="AH18" s="165">
        <v>17</v>
      </c>
      <c r="AI18" s="165">
        <v>9</v>
      </c>
    </row>
    <row r="19" spans="1:35" ht="13.5" thickBot="1">
      <c r="F19" s="124"/>
      <c r="G19" s="127"/>
      <c r="H19" s="177" t="s">
        <v>442</v>
      </c>
      <c r="I19" s="178" t="s">
        <v>440</v>
      </c>
      <c r="J19" s="187">
        <f>K42</f>
        <v>4.2</v>
      </c>
      <c r="K19" s="179">
        <f>L42</f>
        <v>5.41</v>
      </c>
      <c r="L19" s="191">
        <f>K19-J19</f>
        <v>1.21</v>
      </c>
      <c r="M19" s="168"/>
      <c r="N19" s="124"/>
      <c r="O19" s="124"/>
      <c r="P19" s="124"/>
      <c r="Q19" s="246" t="s">
        <v>556</v>
      </c>
      <c r="R19" s="247">
        <v>16</v>
      </c>
      <c r="S19" s="248">
        <v>33</v>
      </c>
      <c r="T19" s="249">
        <v>28</v>
      </c>
      <c r="U19" s="165">
        <f t="shared" si="0"/>
        <v>17</v>
      </c>
      <c r="V19" s="165">
        <f t="shared" si="0"/>
        <v>12</v>
      </c>
      <c r="AD19" s="165" t="s">
        <v>565</v>
      </c>
      <c r="AE19" s="165" t="s">
        <v>563</v>
      </c>
      <c r="AF19" s="165">
        <v>5.8</v>
      </c>
      <c r="AG19" s="165">
        <v>7.3</v>
      </c>
      <c r="AH19" s="165">
        <v>9.5</v>
      </c>
      <c r="AI19" s="165">
        <v>6.9</v>
      </c>
    </row>
    <row r="20" spans="1:35">
      <c r="F20" s="124"/>
      <c r="H20" s="180"/>
      <c r="I20" s="181" t="s">
        <v>441</v>
      </c>
      <c r="J20" s="188">
        <f>K43</f>
        <v>4</v>
      </c>
      <c r="K20" s="182">
        <f>L43</f>
        <v>5.2</v>
      </c>
      <c r="L20" s="191">
        <f>K20-J20</f>
        <v>1.2000000000000002</v>
      </c>
      <c r="M20" s="168"/>
      <c r="N20" s="124"/>
      <c r="O20" s="124"/>
      <c r="P20" s="124"/>
      <c r="Q20" s="124"/>
      <c r="R20" s="124"/>
      <c r="S20" s="124"/>
      <c r="U20" s="165" t="s">
        <v>571</v>
      </c>
      <c r="AD20" s="165" t="s">
        <v>566</v>
      </c>
      <c r="AE20" s="165" t="s">
        <v>563</v>
      </c>
      <c r="AF20" s="165">
        <v>4.3</v>
      </c>
      <c r="AG20" s="165">
        <v>5.5</v>
      </c>
      <c r="AH20" s="165">
        <v>7.1</v>
      </c>
      <c r="AI20" s="165">
        <v>5.2</v>
      </c>
    </row>
    <row r="21" spans="1:35">
      <c r="A21" s="128"/>
      <c r="B21" s="124"/>
      <c r="C21" s="124"/>
      <c r="D21" s="168"/>
      <c r="F21" s="124"/>
      <c r="L21" s="191">
        <f>AVERAGE(L17:L20)</f>
        <v>1.4175</v>
      </c>
      <c r="Q21" s="252" t="s">
        <v>417</v>
      </c>
      <c r="R21" s="251">
        <f>R17/3.14</f>
        <v>9.5541401273885338</v>
      </c>
      <c r="S21" s="251">
        <f>S17/3.14</f>
        <v>21.019108280254777</v>
      </c>
      <c r="T21" s="251">
        <f>T17/3.14</f>
        <v>22.292993630573246</v>
      </c>
      <c r="U21" s="250">
        <f t="shared" ref="U21:V23" si="1">S21-$R21</f>
        <v>11.464968152866243</v>
      </c>
      <c r="V21" s="250">
        <f t="shared" si="1"/>
        <v>12.738853503184712</v>
      </c>
      <c r="W21" s="250"/>
      <c r="AD21" s="253" t="s">
        <v>567</v>
      </c>
      <c r="AE21" s="253" t="s">
        <v>563</v>
      </c>
      <c r="AF21" s="253">
        <v>4</v>
      </c>
      <c r="AG21" s="253">
        <v>5.0999999999999996</v>
      </c>
      <c r="AH21" s="253">
        <v>6.6</v>
      </c>
      <c r="AI21" s="253">
        <v>3.8</v>
      </c>
    </row>
    <row r="22" spans="1:35">
      <c r="A22" s="166"/>
      <c r="B22" s="166"/>
      <c r="C22" s="422"/>
      <c r="D22" s="422"/>
      <c r="E22" s="124"/>
      <c r="F22" s="124"/>
      <c r="L22" s="124"/>
      <c r="M22" s="124"/>
      <c r="N22" s="167"/>
      <c r="O22" s="124"/>
      <c r="P22" s="124"/>
      <c r="Q22" s="124"/>
      <c r="R22" s="251">
        <f t="shared" ref="R22:T23" si="2">R18/3.14</f>
        <v>10.509554140127388</v>
      </c>
      <c r="S22" s="251">
        <f t="shared" si="2"/>
        <v>17.834394904458598</v>
      </c>
      <c r="T22" s="251">
        <f t="shared" si="2"/>
        <v>21.337579617834393</v>
      </c>
      <c r="U22" s="250">
        <f t="shared" si="1"/>
        <v>7.3248407643312099</v>
      </c>
      <c r="V22" s="250">
        <f t="shared" si="1"/>
        <v>10.828025477707005</v>
      </c>
      <c r="W22" s="250"/>
    </row>
    <row r="23" spans="1:35">
      <c r="A23" s="166"/>
      <c r="B23" s="166"/>
      <c r="C23" s="422"/>
      <c r="D23" s="422"/>
      <c r="E23" s="124"/>
      <c r="F23" s="124"/>
      <c r="N23" s="167"/>
      <c r="O23" s="167"/>
      <c r="P23" s="167"/>
      <c r="Q23" s="167"/>
      <c r="R23" s="251">
        <f t="shared" si="2"/>
        <v>5.0955414012738851</v>
      </c>
      <c r="S23" s="251">
        <f t="shared" si="2"/>
        <v>10.509554140127388</v>
      </c>
      <c r="T23" s="251">
        <f t="shared" si="2"/>
        <v>8.9171974522292992</v>
      </c>
      <c r="U23" s="250">
        <f t="shared" si="1"/>
        <v>5.4140127388535033</v>
      </c>
      <c r="V23" s="250">
        <f t="shared" si="1"/>
        <v>3.8216560509554141</v>
      </c>
      <c r="W23" s="250"/>
      <c r="AG23" s="165" t="s">
        <v>587</v>
      </c>
      <c r="AH23" s="165" t="s">
        <v>588</v>
      </c>
      <c r="AI23" s="165" t="s">
        <v>84</v>
      </c>
    </row>
    <row r="24" spans="1:35">
      <c r="B24" s="141"/>
      <c r="C24" s="124"/>
      <c r="D24" s="124"/>
      <c r="E24" s="124"/>
      <c r="F24" s="192" t="s">
        <v>589</v>
      </c>
      <c r="N24" s="169"/>
      <c r="O24" s="128"/>
      <c r="P24" s="124"/>
      <c r="Q24" s="124"/>
      <c r="R24" s="170"/>
      <c r="S24" s="124"/>
      <c r="AE24" s="165" t="s">
        <v>131</v>
      </c>
      <c r="AF24" s="165" t="s">
        <v>131</v>
      </c>
    </row>
    <row r="25" spans="1:35">
      <c r="A25" s="199" t="s">
        <v>450</v>
      </c>
      <c r="B25" s="200" t="s">
        <v>417</v>
      </c>
      <c r="C25" s="201" t="s">
        <v>417</v>
      </c>
      <c r="D25" s="192" t="s">
        <v>459</v>
      </c>
      <c r="E25" s="192" t="s">
        <v>459</v>
      </c>
      <c r="F25" s="192" t="s">
        <v>459</v>
      </c>
      <c r="N25" s="169"/>
      <c r="O25" s="128"/>
      <c r="P25" s="124"/>
      <c r="Q25" s="128"/>
      <c r="R25" s="170"/>
      <c r="S25" s="124"/>
      <c r="AE25" s="165" t="s">
        <v>575</v>
      </c>
      <c r="AF25" s="165" t="s">
        <v>580</v>
      </c>
      <c r="AG25" s="165" t="s">
        <v>583</v>
      </c>
      <c r="AH25" s="165" t="s">
        <v>417</v>
      </c>
      <c r="AI25" s="165" t="s">
        <v>459</v>
      </c>
    </row>
    <row r="26" spans="1:35" ht="13.5" thickBot="1">
      <c r="A26" s="193"/>
      <c r="B26" s="194" t="s">
        <v>383</v>
      </c>
      <c r="C26" s="195" t="s">
        <v>372</v>
      </c>
      <c r="D26" s="124"/>
      <c r="E26" s="124"/>
      <c r="F26" s="124"/>
      <c r="I26" s="165" t="s">
        <v>569</v>
      </c>
      <c r="N26" s="169"/>
      <c r="O26" s="128"/>
      <c r="P26" s="124"/>
      <c r="R26" s="170"/>
      <c r="S26" s="124"/>
      <c r="AD26" s="165" t="s">
        <v>574</v>
      </c>
      <c r="AE26" s="165">
        <v>3.81</v>
      </c>
      <c r="AG26" s="165">
        <f>AE26</f>
        <v>3.81</v>
      </c>
      <c r="AH26" s="255">
        <f t="shared" ref="AH26:AH35" si="3">AG26-$L$21</f>
        <v>2.3925000000000001</v>
      </c>
      <c r="AI26" s="255">
        <f t="shared" ref="AI26:AI35" si="4">$L$21*3.412</f>
        <v>4.8365099999999996</v>
      </c>
    </row>
    <row r="27" spans="1:35">
      <c r="A27" s="419" t="s">
        <v>370</v>
      </c>
      <c r="B27" s="420">
        <f>INDEX($A$7:$D$11,MATCH(G27,$A$7:$A$11,0),3)</f>
        <v>4</v>
      </c>
      <c r="C27" s="420">
        <f>INDEX($A$7:$D$11,MATCH(G27,$A$7:$A$11,0),4)</f>
        <v>5.2</v>
      </c>
      <c r="D27" s="191">
        <f>B27*3.412</f>
        <v>13.648</v>
      </c>
      <c r="E27" s="191">
        <f>C27*3.412</f>
        <v>17.7424</v>
      </c>
      <c r="F27" s="191">
        <f t="shared" ref="F27:F44" si="5">$L$21*3.412</f>
        <v>4.8365099999999996</v>
      </c>
      <c r="G27" s="165" t="s">
        <v>772</v>
      </c>
      <c r="J27" s="128" t="s">
        <v>568</v>
      </c>
      <c r="K27" s="165" t="s">
        <v>417</v>
      </c>
      <c r="N27" s="169"/>
      <c r="O27" s="128"/>
      <c r="P27" s="124"/>
      <c r="Q27" s="355"/>
      <c r="R27" s="356" t="s">
        <v>736</v>
      </c>
      <c r="S27" s="356"/>
      <c r="T27" s="357"/>
      <c r="AD27" s="165" t="s">
        <v>576</v>
      </c>
      <c r="AE27" s="165">
        <v>3.22</v>
      </c>
      <c r="AG27" s="165">
        <f>AE27</f>
        <v>3.22</v>
      </c>
      <c r="AH27" s="255">
        <f t="shared" si="3"/>
        <v>1.8025000000000002</v>
      </c>
      <c r="AI27" s="255">
        <f t="shared" si="4"/>
        <v>4.8365099999999996</v>
      </c>
    </row>
    <row r="28" spans="1:35" ht="13.5" thickBot="1">
      <c r="A28" s="419" t="s">
        <v>373</v>
      </c>
      <c r="B28" s="420">
        <f t="shared" ref="B28:B44" si="6">INDEX($A$7:$D$11,MATCH(G28,$A$7:$A$11,0),3)</f>
        <v>2.6</v>
      </c>
      <c r="C28" s="420">
        <f t="shared" ref="C28:C44" si="7">INDEX($A$7:$D$11,MATCH(G28,$A$7:$A$11,0),4)</f>
        <v>2.83</v>
      </c>
      <c r="D28" s="191">
        <f>B28*3.412</f>
        <v>8.8712</v>
      </c>
      <c r="E28" s="191">
        <f>C28*3.412</f>
        <v>9.6559600000000003</v>
      </c>
      <c r="F28" s="191">
        <f t="shared" si="5"/>
        <v>4.8365099999999996</v>
      </c>
      <c r="G28" s="165" t="s">
        <v>771</v>
      </c>
      <c r="I28" s="128" t="s">
        <v>442</v>
      </c>
      <c r="J28" s="124">
        <v>13</v>
      </c>
      <c r="K28" s="250">
        <f>J28/3.412</f>
        <v>3.8100820633059791</v>
      </c>
      <c r="N28" s="169"/>
      <c r="O28" s="128"/>
      <c r="P28" s="124"/>
      <c r="Q28" s="362"/>
      <c r="R28" s="363" t="s">
        <v>737</v>
      </c>
      <c r="S28" s="363"/>
      <c r="T28" s="361"/>
      <c r="AD28" s="165" t="s">
        <v>577</v>
      </c>
      <c r="AF28" s="250">
        <v>12.74</v>
      </c>
      <c r="AG28" s="250">
        <f>AF28/3.412</f>
        <v>3.7338804220398596</v>
      </c>
      <c r="AH28" s="255">
        <f t="shared" si="3"/>
        <v>2.3163804220398596</v>
      </c>
      <c r="AI28" s="255">
        <f t="shared" si="4"/>
        <v>4.8365099999999996</v>
      </c>
    </row>
    <row r="29" spans="1:35">
      <c r="A29" s="419" t="s">
        <v>374</v>
      </c>
      <c r="B29" s="420">
        <f t="shared" si="6"/>
        <v>4</v>
      </c>
      <c r="C29" s="420">
        <f t="shared" si="7"/>
        <v>5.2</v>
      </c>
      <c r="D29" s="191">
        <f t="shared" ref="D29:D44" si="8">B29*3.412</f>
        <v>13.648</v>
      </c>
      <c r="E29" s="191">
        <f t="shared" ref="E29:E44" si="9">C29*3.412</f>
        <v>17.7424</v>
      </c>
      <c r="F29" s="191">
        <f t="shared" si="5"/>
        <v>4.8365099999999996</v>
      </c>
      <c r="G29" s="165" t="s">
        <v>772</v>
      </c>
      <c r="I29" s="128" t="s">
        <v>438</v>
      </c>
      <c r="J29" s="124">
        <v>11</v>
      </c>
      <c r="K29" s="250">
        <f>J29/3.412</f>
        <v>3.2239155920281362</v>
      </c>
      <c r="N29" s="169"/>
      <c r="O29" s="128"/>
      <c r="P29" s="124"/>
      <c r="Q29" s="364" t="s">
        <v>467</v>
      </c>
      <c r="S29" s="165" t="s">
        <v>738</v>
      </c>
      <c r="T29" s="358" t="s">
        <v>131</v>
      </c>
      <c r="AD29" s="165" t="s">
        <v>578</v>
      </c>
      <c r="AF29" s="250">
        <v>10.83</v>
      </c>
      <c r="AG29" s="250">
        <f>AF29/3.412</f>
        <v>3.1740914419695194</v>
      </c>
      <c r="AH29" s="255">
        <f t="shared" si="3"/>
        <v>1.7565914419695194</v>
      </c>
      <c r="AI29" s="255">
        <f t="shared" si="4"/>
        <v>4.8365099999999996</v>
      </c>
    </row>
    <row r="30" spans="1:35">
      <c r="A30" s="419" t="s">
        <v>401</v>
      </c>
      <c r="B30" s="420">
        <f t="shared" si="6"/>
        <v>2.04</v>
      </c>
      <c r="C30" s="420">
        <f t="shared" si="7"/>
        <v>2.94</v>
      </c>
      <c r="D30" s="191">
        <f t="shared" si="8"/>
        <v>6.9604799999999996</v>
      </c>
      <c r="E30" s="191">
        <f t="shared" si="9"/>
        <v>10.031279999999999</v>
      </c>
      <c r="F30" s="191">
        <f t="shared" si="5"/>
        <v>4.8365099999999996</v>
      </c>
      <c r="G30" s="165" t="s">
        <v>572</v>
      </c>
      <c r="H30" s="166" t="s">
        <v>543</v>
      </c>
      <c r="I30" s="124"/>
      <c r="J30" s="124"/>
      <c r="K30" s="124"/>
      <c r="L30" s="202"/>
      <c r="N30" s="169"/>
      <c r="O30" s="128"/>
      <c r="P30" s="124"/>
      <c r="Q30" s="365"/>
      <c r="R30" s="354" t="s">
        <v>716</v>
      </c>
      <c r="S30" s="414">
        <v>2.29</v>
      </c>
      <c r="T30" s="368">
        <v>3.16</v>
      </c>
      <c r="AD30" s="165" t="s">
        <v>579</v>
      </c>
      <c r="AF30" s="250">
        <f>U23</f>
        <v>5.4140127388535033</v>
      </c>
      <c r="AG30" s="250">
        <f>AF30/3.412</f>
        <v>1.5867563712935238</v>
      </c>
      <c r="AH30" s="255">
        <f t="shared" si="3"/>
        <v>0.16925637129352378</v>
      </c>
      <c r="AI30" s="255">
        <f t="shared" si="4"/>
        <v>4.8365099999999996</v>
      </c>
    </row>
    <row r="31" spans="1:35">
      <c r="A31" s="419" t="s">
        <v>402</v>
      </c>
      <c r="B31" s="420">
        <f t="shared" si="6"/>
        <v>2.04</v>
      </c>
      <c r="C31" s="420">
        <f t="shared" si="7"/>
        <v>2.94</v>
      </c>
      <c r="D31" s="191">
        <f t="shared" si="8"/>
        <v>6.9604799999999996</v>
      </c>
      <c r="E31" s="191">
        <f t="shared" si="9"/>
        <v>10.031279999999999</v>
      </c>
      <c r="F31" s="191">
        <f t="shared" si="5"/>
        <v>4.8365099999999996</v>
      </c>
      <c r="G31" s="165" t="s">
        <v>572</v>
      </c>
      <c r="M31" s="124"/>
      <c r="N31" s="169"/>
      <c r="O31" s="128"/>
      <c r="P31" s="124"/>
      <c r="Q31" s="365"/>
      <c r="R31" s="354" t="s">
        <v>717</v>
      </c>
      <c r="S31" s="414">
        <v>3.68</v>
      </c>
      <c r="T31" s="368">
        <v>2.6</v>
      </c>
      <c r="AD31" s="165" t="s">
        <v>581</v>
      </c>
      <c r="AF31" s="165">
        <v>13.6</v>
      </c>
      <c r="AG31" s="250">
        <f>AF31/3.412</f>
        <v>3.9859320046893316</v>
      </c>
      <c r="AH31" s="255">
        <f t="shared" si="3"/>
        <v>2.5684320046893316</v>
      </c>
      <c r="AI31" s="255">
        <f t="shared" si="4"/>
        <v>4.8365099999999996</v>
      </c>
    </row>
    <row r="32" spans="1:35">
      <c r="A32" s="419" t="s">
        <v>403</v>
      </c>
      <c r="B32" s="420">
        <f t="shared" si="6"/>
        <v>2.04</v>
      </c>
      <c r="C32" s="420">
        <f t="shared" si="7"/>
        <v>2.94</v>
      </c>
      <c r="D32" s="191">
        <f t="shared" si="8"/>
        <v>6.9604799999999996</v>
      </c>
      <c r="E32" s="191">
        <f t="shared" si="9"/>
        <v>10.031279999999999</v>
      </c>
      <c r="F32" s="191">
        <f t="shared" si="5"/>
        <v>4.8365099999999996</v>
      </c>
      <c r="G32" s="165" t="s">
        <v>572</v>
      </c>
      <c r="H32" s="128" t="s">
        <v>438</v>
      </c>
      <c r="I32" s="124"/>
      <c r="J32" s="124"/>
      <c r="K32" s="128" t="s">
        <v>430</v>
      </c>
      <c r="L32" s="172" t="s">
        <v>431</v>
      </c>
      <c r="M32" s="124"/>
      <c r="N32" s="169"/>
      <c r="O32" s="128"/>
      <c r="P32" s="124"/>
      <c r="Q32" s="365"/>
      <c r="R32" s="354" t="s">
        <v>718</v>
      </c>
      <c r="S32" s="414">
        <v>4.33</v>
      </c>
      <c r="T32" s="368">
        <v>2.6</v>
      </c>
      <c r="AD32" s="165" t="s">
        <v>582</v>
      </c>
      <c r="AF32" s="165">
        <v>16.7</v>
      </c>
      <c r="AG32" s="250">
        <f>AF32/3.412</f>
        <v>4.894490035169988</v>
      </c>
      <c r="AH32" s="255">
        <f t="shared" si="3"/>
        <v>3.4769900351699881</v>
      </c>
      <c r="AI32" s="255">
        <f t="shared" si="4"/>
        <v>4.8365099999999996</v>
      </c>
    </row>
    <row r="33" spans="1:35">
      <c r="A33" s="419" t="s">
        <v>404</v>
      </c>
      <c r="B33" s="420">
        <f t="shared" si="6"/>
        <v>2.04</v>
      </c>
      <c r="C33" s="420">
        <f t="shared" si="7"/>
        <v>2.94</v>
      </c>
      <c r="D33" s="191">
        <f t="shared" si="8"/>
        <v>6.9604799999999996</v>
      </c>
      <c r="E33" s="191">
        <f t="shared" si="9"/>
        <v>10.031279999999999</v>
      </c>
      <c r="F33" s="191">
        <f t="shared" si="5"/>
        <v>4.8365099999999996</v>
      </c>
      <c r="G33" s="165" t="s">
        <v>572</v>
      </c>
      <c r="H33" s="124"/>
      <c r="I33" s="128" t="s">
        <v>432</v>
      </c>
      <c r="J33" s="124"/>
      <c r="K33" s="128" t="s">
        <v>131</v>
      </c>
      <c r="L33" s="128" t="s">
        <v>131</v>
      </c>
      <c r="N33" s="169"/>
      <c r="O33" s="128"/>
      <c r="P33" s="124"/>
      <c r="Q33" s="364" t="s">
        <v>719</v>
      </c>
      <c r="R33" s="354"/>
      <c r="S33" s="414"/>
      <c r="T33" s="358"/>
      <c r="AD33" s="165" t="s">
        <v>584</v>
      </c>
      <c r="AE33" s="165">
        <v>4</v>
      </c>
      <c r="AG33" s="250">
        <f>AE33</f>
        <v>4</v>
      </c>
      <c r="AH33" s="255">
        <f t="shared" si="3"/>
        <v>2.5825</v>
      </c>
      <c r="AI33" s="255">
        <f t="shared" si="4"/>
        <v>4.8365099999999996</v>
      </c>
    </row>
    <row r="34" spans="1:35">
      <c r="A34" s="419" t="s">
        <v>405</v>
      </c>
      <c r="B34" s="420">
        <f t="shared" si="6"/>
        <v>2.04</v>
      </c>
      <c r="C34" s="420">
        <f t="shared" si="7"/>
        <v>2.94</v>
      </c>
      <c r="D34" s="191">
        <f t="shared" si="8"/>
        <v>6.9604799999999996</v>
      </c>
      <c r="E34" s="191">
        <f t="shared" si="9"/>
        <v>10.031279999999999</v>
      </c>
      <c r="F34" s="191">
        <f t="shared" si="5"/>
        <v>4.8365099999999996</v>
      </c>
      <c r="G34" s="165" t="s">
        <v>572</v>
      </c>
      <c r="I34" s="124"/>
      <c r="K34" s="128" t="s">
        <v>429</v>
      </c>
      <c r="L34" s="128" t="s">
        <v>429</v>
      </c>
      <c r="N34" s="169"/>
      <c r="O34" s="128"/>
      <c r="P34" s="124"/>
      <c r="Q34" s="365"/>
      <c r="R34" s="354" t="s">
        <v>717</v>
      </c>
      <c r="S34" s="414">
        <v>4.13</v>
      </c>
      <c r="T34" s="358">
        <v>2.04</v>
      </c>
      <c r="AD34" s="165" t="s">
        <v>585</v>
      </c>
      <c r="AE34" s="165">
        <v>5.0999999999999996</v>
      </c>
      <c r="AG34" s="250">
        <f>AE34</f>
        <v>5.0999999999999996</v>
      </c>
      <c r="AH34" s="255">
        <f t="shared" si="3"/>
        <v>3.6824999999999997</v>
      </c>
      <c r="AI34" s="255">
        <f t="shared" si="4"/>
        <v>4.8365099999999996</v>
      </c>
    </row>
    <row r="35" spans="1:35">
      <c r="A35" s="419" t="s">
        <v>375</v>
      </c>
      <c r="B35" s="420">
        <f t="shared" si="6"/>
        <v>2.04</v>
      </c>
      <c r="C35" s="420">
        <f t="shared" si="7"/>
        <v>2.94</v>
      </c>
      <c r="D35" s="191">
        <f t="shared" si="8"/>
        <v>6.9604799999999996</v>
      </c>
      <c r="E35" s="191">
        <f t="shared" si="9"/>
        <v>10.031279999999999</v>
      </c>
      <c r="F35" s="191">
        <f t="shared" si="5"/>
        <v>4.8365099999999996</v>
      </c>
      <c r="G35" s="165" t="s">
        <v>572</v>
      </c>
      <c r="H35" s="124"/>
      <c r="I35" s="124"/>
      <c r="J35" s="128" t="s">
        <v>421</v>
      </c>
      <c r="K35" s="124">
        <v>1.2</v>
      </c>
      <c r="L35" s="168">
        <v>2.5299999999999998</v>
      </c>
      <c r="N35" s="169"/>
      <c r="O35" s="128"/>
      <c r="P35" s="124"/>
      <c r="Q35" s="365"/>
      <c r="R35" s="354" t="s">
        <v>718</v>
      </c>
      <c r="S35" s="414">
        <v>4.95</v>
      </c>
      <c r="T35" s="358">
        <v>2.04</v>
      </c>
      <c r="AD35" s="165" t="s">
        <v>586</v>
      </c>
      <c r="AE35" s="165">
        <v>6.6</v>
      </c>
      <c r="AG35" s="250">
        <f>AE35</f>
        <v>6.6</v>
      </c>
      <c r="AH35" s="255">
        <f t="shared" si="3"/>
        <v>5.1824999999999992</v>
      </c>
      <c r="AI35" s="255">
        <f t="shared" si="4"/>
        <v>4.8365099999999996</v>
      </c>
    </row>
    <row r="36" spans="1:35">
      <c r="A36" s="419" t="s">
        <v>376</v>
      </c>
      <c r="B36" s="420">
        <f t="shared" si="6"/>
        <v>2.04</v>
      </c>
      <c r="C36" s="420">
        <f t="shared" si="7"/>
        <v>2.94</v>
      </c>
      <c r="D36" s="191">
        <f t="shared" si="8"/>
        <v>6.9604799999999996</v>
      </c>
      <c r="E36" s="191">
        <f t="shared" si="9"/>
        <v>10.031279999999999</v>
      </c>
      <c r="F36" s="191">
        <f t="shared" si="5"/>
        <v>4.8365099999999996</v>
      </c>
      <c r="G36" s="165" t="s">
        <v>572</v>
      </c>
      <c r="H36" s="124"/>
      <c r="I36" s="124"/>
      <c r="J36" s="128" t="s">
        <v>427</v>
      </c>
      <c r="K36" s="174">
        <v>0.92</v>
      </c>
      <c r="L36" s="175">
        <v>2.85</v>
      </c>
      <c r="N36" s="169"/>
      <c r="O36" s="128"/>
      <c r="P36" s="124"/>
      <c r="Q36" s="364" t="s">
        <v>471</v>
      </c>
      <c r="R36" s="354"/>
      <c r="S36" s="414"/>
      <c r="T36" s="358"/>
      <c r="AD36" s="165" t="s">
        <v>766</v>
      </c>
      <c r="AE36" s="165">
        <v>3.16</v>
      </c>
      <c r="AI36" s="255"/>
    </row>
    <row r="37" spans="1:35">
      <c r="A37" s="419" t="s">
        <v>377</v>
      </c>
      <c r="B37" s="420">
        <f t="shared" si="6"/>
        <v>5.9073407643312095</v>
      </c>
      <c r="C37" s="420">
        <f t="shared" si="7"/>
        <v>7.3248407643312099</v>
      </c>
      <c r="D37" s="191">
        <f t="shared" si="8"/>
        <v>20.155846687898087</v>
      </c>
      <c r="E37" s="191">
        <f t="shared" si="9"/>
        <v>24.992356687898088</v>
      </c>
      <c r="F37" s="191">
        <f t="shared" si="5"/>
        <v>4.8365099999999996</v>
      </c>
      <c r="G37" s="165" t="s">
        <v>573</v>
      </c>
      <c r="H37" s="124"/>
      <c r="I37" s="124"/>
      <c r="J37" s="128" t="s">
        <v>428</v>
      </c>
      <c r="K37" s="124">
        <v>1.06</v>
      </c>
      <c r="L37" s="168">
        <f>AVERAGE(L35:L36)</f>
        <v>2.69</v>
      </c>
      <c r="M37" s="124"/>
      <c r="N37" s="169"/>
      <c r="O37" s="128"/>
      <c r="P37" s="124"/>
      <c r="Q37" s="366"/>
      <c r="R37" s="354" t="s">
        <v>717</v>
      </c>
      <c r="S37" s="414">
        <v>5.13</v>
      </c>
      <c r="T37" s="358">
        <v>2.17</v>
      </c>
      <c r="AD37" s="165" t="s">
        <v>767</v>
      </c>
      <c r="AE37" s="165">
        <v>2.6</v>
      </c>
    </row>
    <row r="38" spans="1:35">
      <c r="A38" s="419" t="s">
        <v>406</v>
      </c>
      <c r="B38" s="420">
        <f t="shared" si="6"/>
        <v>5.9073407643312095</v>
      </c>
      <c r="C38" s="420">
        <f t="shared" si="7"/>
        <v>7.3248407643312099</v>
      </c>
      <c r="D38" s="191">
        <f t="shared" si="8"/>
        <v>20.155846687898087</v>
      </c>
      <c r="E38" s="191">
        <f t="shared" si="9"/>
        <v>24.992356687898088</v>
      </c>
      <c r="F38" s="191">
        <f t="shared" si="5"/>
        <v>4.8365099999999996</v>
      </c>
      <c r="G38" s="165" t="s">
        <v>573</v>
      </c>
      <c r="H38" s="124"/>
      <c r="I38" s="124"/>
      <c r="J38" s="124"/>
      <c r="K38" s="124"/>
      <c r="L38" s="168"/>
      <c r="M38" s="124"/>
      <c r="N38" s="169"/>
      <c r="O38" s="128"/>
      <c r="P38" s="124"/>
      <c r="Q38" s="364" t="s">
        <v>720</v>
      </c>
      <c r="R38" s="354"/>
      <c r="S38" s="414"/>
      <c r="T38" s="358"/>
      <c r="AD38" s="165" t="s">
        <v>768</v>
      </c>
      <c r="AE38" s="165">
        <v>2.04</v>
      </c>
    </row>
    <row r="39" spans="1:35">
      <c r="A39" s="419" t="s">
        <v>378</v>
      </c>
      <c r="B39" s="420">
        <f t="shared" si="6"/>
        <v>5.9073407643312095</v>
      </c>
      <c r="C39" s="420">
        <f t="shared" si="7"/>
        <v>7.3248407643312099</v>
      </c>
      <c r="D39" s="191">
        <f t="shared" si="8"/>
        <v>20.155846687898087</v>
      </c>
      <c r="E39" s="191">
        <f t="shared" si="9"/>
        <v>24.992356687898088</v>
      </c>
      <c r="F39" s="191">
        <f t="shared" si="5"/>
        <v>4.8365099999999996</v>
      </c>
      <c r="G39" s="165" t="s">
        <v>573</v>
      </c>
      <c r="H39" s="124"/>
      <c r="I39" s="128" t="s">
        <v>433</v>
      </c>
      <c r="J39" s="124"/>
      <c r="K39" s="124"/>
      <c r="L39" s="168"/>
      <c r="M39" s="124"/>
      <c r="N39" s="169"/>
      <c r="O39" s="128"/>
      <c r="P39" s="124"/>
      <c r="Q39" s="359"/>
      <c r="R39" s="354" t="s">
        <v>721</v>
      </c>
      <c r="S39" s="414">
        <v>2.04</v>
      </c>
      <c r="T39" s="358">
        <v>2.2000000000000002</v>
      </c>
      <c r="AD39" s="165" t="s">
        <v>769</v>
      </c>
      <c r="AE39" s="165">
        <v>2.17</v>
      </c>
    </row>
    <row r="40" spans="1:35">
      <c r="A40" s="419" t="s">
        <v>379</v>
      </c>
      <c r="B40" s="420">
        <f t="shared" si="6"/>
        <v>4</v>
      </c>
      <c r="C40" s="420">
        <f t="shared" si="7"/>
        <v>5.2</v>
      </c>
      <c r="D40" s="191">
        <f t="shared" si="8"/>
        <v>13.648</v>
      </c>
      <c r="E40" s="191">
        <f t="shared" si="9"/>
        <v>17.7424</v>
      </c>
      <c r="F40" s="191">
        <f t="shared" si="5"/>
        <v>4.8365099999999996</v>
      </c>
      <c r="G40" s="165" t="s">
        <v>772</v>
      </c>
      <c r="H40" s="124"/>
      <c r="I40" s="124"/>
      <c r="J40" s="128" t="s">
        <v>428</v>
      </c>
      <c r="K40" s="124">
        <v>1.2</v>
      </c>
      <c r="L40" s="168">
        <v>2.83</v>
      </c>
      <c r="M40" s="124"/>
      <c r="N40" s="169"/>
      <c r="O40" s="128"/>
      <c r="P40" s="124"/>
      <c r="Q40" s="359"/>
      <c r="S40" s="414"/>
      <c r="T40" s="358"/>
      <c r="AD40" s="165" t="s">
        <v>770</v>
      </c>
      <c r="AE40" s="165">
        <f>2.2</f>
        <v>2.2000000000000002</v>
      </c>
    </row>
    <row r="41" spans="1:35" ht="13.5" thickBot="1">
      <c r="A41" s="419" t="s">
        <v>380</v>
      </c>
      <c r="B41" s="420">
        <f t="shared" si="6"/>
        <v>3.9009713375796173</v>
      </c>
      <c r="C41" s="420">
        <f t="shared" si="7"/>
        <v>5.3184713375796173</v>
      </c>
      <c r="D41" s="191">
        <f t="shared" si="8"/>
        <v>13.310114203821653</v>
      </c>
      <c r="E41" s="191">
        <f t="shared" si="9"/>
        <v>18.146624203821656</v>
      </c>
      <c r="F41" s="191">
        <f t="shared" si="5"/>
        <v>4.8365099999999996</v>
      </c>
      <c r="G41" s="165" t="s">
        <v>775</v>
      </c>
      <c r="H41" s="124"/>
      <c r="I41" s="124"/>
      <c r="J41" s="124"/>
      <c r="K41" s="124"/>
      <c r="L41" s="168"/>
      <c r="M41" s="124"/>
      <c r="N41" s="169"/>
      <c r="O41" s="128"/>
      <c r="P41" s="124"/>
      <c r="Q41" s="367" t="s">
        <v>740</v>
      </c>
      <c r="R41" s="360" t="s">
        <v>739</v>
      </c>
      <c r="S41" s="415">
        <v>3.65</v>
      </c>
      <c r="T41" s="361">
        <v>2.94</v>
      </c>
    </row>
    <row r="42" spans="1:35">
      <c r="A42" s="419" t="s">
        <v>407</v>
      </c>
      <c r="B42" s="420">
        <f t="shared" si="6"/>
        <v>3.9009713375796173</v>
      </c>
      <c r="C42" s="420">
        <f t="shared" si="7"/>
        <v>5.3184713375796173</v>
      </c>
      <c r="D42" s="191">
        <f t="shared" si="8"/>
        <v>13.310114203821653</v>
      </c>
      <c r="E42" s="191">
        <f t="shared" si="9"/>
        <v>18.146624203821656</v>
      </c>
      <c r="F42" s="191">
        <f t="shared" si="5"/>
        <v>4.8365099999999996</v>
      </c>
      <c r="G42" s="165" t="s">
        <v>775</v>
      </c>
      <c r="H42" s="128" t="s">
        <v>439</v>
      </c>
      <c r="I42" s="124"/>
      <c r="J42" s="128" t="s">
        <v>440</v>
      </c>
      <c r="K42" s="124">
        <v>4.2</v>
      </c>
      <c r="L42" s="168">
        <v>5.41</v>
      </c>
      <c r="M42" s="124"/>
      <c r="N42" s="169"/>
      <c r="O42" s="128"/>
      <c r="P42" s="124"/>
      <c r="Q42" s="124"/>
      <c r="R42" s="170"/>
      <c r="S42" s="124"/>
    </row>
    <row r="43" spans="1:35">
      <c r="A43" s="419" t="s">
        <v>381</v>
      </c>
      <c r="B43" s="420">
        <f t="shared" si="6"/>
        <v>3.9009713375796173</v>
      </c>
      <c r="C43" s="420">
        <f t="shared" si="7"/>
        <v>5.3184713375796173</v>
      </c>
      <c r="D43" s="191">
        <f t="shared" si="8"/>
        <v>13.310114203821653</v>
      </c>
      <c r="E43" s="191">
        <f t="shared" si="9"/>
        <v>18.146624203821656</v>
      </c>
      <c r="F43" s="191">
        <f t="shared" si="5"/>
        <v>4.8365099999999996</v>
      </c>
      <c r="G43" s="165" t="s">
        <v>775</v>
      </c>
      <c r="H43" s="124"/>
      <c r="I43" s="124"/>
      <c r="J43" s="128" t="s">
        <v>441</v>
      </c>
      <c r="K43" s="124">
        <v>4</v>
      </c>
      <c r="L43" s="168">
        <v>5.2</v>
      </c>
      <c r="M43" s="124"/>
      <c r="N43" s="169"/>
      <c r="O43" s="128"/>
      <c r="P43" s="124"/>
      <c r="Q43" s="124"/>
      <c r="R43" s="170"/>
      <c r="S43" s="124"/>
    </row>
    <row r="44" spans="1:35">
      <c r="A44" s="419" t="s">
        <v>382</v>
      </c>
      <c r="B44" s="420">
        <f t="shared" si="6"/>
        <v>3.9009713375796173</v>
      </c>
      <c r="C44" s="420">
        <f t="shared" si="7"/>
        <v>5.3184713375796173</v>
      </c>
      <c r="D44" s="191">
        <f t="shared" si="8"/>
        <v>13.310114203821653</v>
      </c>
      <c r="E44" s="191">
        <f t="shared" si="9"/>
        <v>18.146624203821656</v>
      </c>
      <c r="F44" s="191">
        <f t="shared" si="5"/>
        <v>4.8365099999999996</v>
      </c>
      <c r="G44" s="128" t="s">
        <v>775</v>
      </c>
      <c r="H44" s="124"/>
      <c r="I44" s="124"/>
      <c r="J44" s="124"/>
      <c r="K44" s="165" t="s">
        <v>460</v>
      </c>
      <c r="L44" s="165" t="s">
        <v>417</v>
      </c>
      <c r="M44" s="124"/>
      <c r="N44" s="169"/>
      <c r="O44" s="128"/>
      <c r="P44" s="124"/>
      <c r="Q44" s="124"/>
      <c r="R44" s="170"/>
      <c r="S44" s="124"/>
    </row>
    <row r="45" spans="1:35">
      <c r="B45" s="141"/>
      <c r="C45" s="124"/>
      <c r="D45" s="124"/>
      <c r="E45" s="124"/>
      <c r="F45" s="191"/>
      <c r="G45" s="124"/>
      <c r="K45" s="202">
        <v>3412.1414798999999</v>
      </c>
      <c r="L45" s="165">
        <v>1</v>
      </c>
      <c r="N45" s="169"/>
      <c r="O45" s="128"/>
      <c r="P45" s="124"/>
      <c r="Q45" s="124"/>
      <c r="R45" s="170"/>
      <c r="S45" s="124"/>
    </row>
    <row r="46" spans="1:35">
      <c r="B46" s="141"/>
      <c r="C46" s="124"/>
      <c r="D46" s="124"/>
      <c r="E46" s="124"/>
      <c r="F46" s="124"/>
      <c r="G46" s="124"/>
      <c r="N46" s="169"/>
      <c r="O46" s="128"/>
      <c r="P46" s="124"/>
      <c r="Q46" s="124"/>
      <c r="R46" s="170"/>
      <c r="S46" s="124"/>
    </row>
    <row r="47" spans="1:35">
      <c r="B47" s="141"/>
      <c r="C47" s="124"/>
      <c r="D47" s="124"/>
      <c r="E47" s="124"/>
      <c r="F47" s="124"/>
      <c r="G47" s="124"/>
      <c r="H47" s="173" t="s">
        <v>424</v>
      </c>
      <c r="I47" s="167"/>
      <c r="J47" s="167"/>
      <c r="K47" s="128" t="s">
        <v>166</v>
      </c>
      <c r="L47" s="128" t="s">
        <v>417</v>
      </c>
      <c r="M47" s="167"/>
      <c r="N47" s="167"/>
      <c r="O47" s="128"/>
      <c r="P47" s="124"/>
      <c r="Q47" s="124"/>
      <c r="R47" s="170"/>
      <c r="S47" s="124"/>
    </row>
    <row r="48" spans="1:35">
      <c r="A48" s="165" t="s">
        <v>413</v>
      </c>
      <c r="B48" s="171">
        <v>0.22</v>
      </c>
      <c r="D48" s="128"/>
      <c r="E48" s="128" t="s">
        <v>414</v>
      </c>
      <c r="F48" s="124"/>
      <c r="G48" s="124"/>
      <c r="H48" s="128" t="s">
        <v>423</v>
      </c>
      <c r="I48" s="124"/>
      <c r="J48" s="124"/>
      <c r="K48" s="128" t="s">
        <v>425</v>
      </c>
      <c r="L48" s="168"/>
      <c r="M48" s="124"/>
      <c r="N48" s="124"/>
      <c r="O48" s="128"/>
      <c r="P48" s="124"/>
      <c r="Q48" s="124"/>
      <c r="R48" s="170"/>
      <c r="S48" s="124"/>
    </row>
    <row r="49" spans="1:36">
      <c r="A49" s="165" t="s">
        <v>413</v>
      </c>
      <c r="B49" s="165">
        <f>12-7.5</f>
        <v>4.5</v>
      </c>
      <c r="C49" s="165" t="s">
        <v>415</v>
      </c>
      <c r="D49" s="165" t="s">
        <v>416</v>
      </c>
      <c r="F49" s="124"/>
      <c r="G49" s="124"/>
      <c r="H49" s="124"/>
      <c r="I49" s="124"/>
      <c r="J49" s="124"/>
      <c r="K49" s="128" t="s">
        <v>418</v>
      </c>
      <c r="L49" s="172" t="s">
        <v>412</v>
      </c>
      <c r="M49" s="128" t="s">
        <v>419</v>
      </c>
      <c r="N49" s="128" t="s">
        <v>420</v>
      </c>
      <c r="O49" s="128"/>
      <c r="P49" s="124"/>
      <c r="Q49" s="124"/>
      <c r="R49" s="170"/>
      <c r="S49" s="124"/>
    </row>
    <row r="50" spans="1:36">
      <c r="A50" s="165" t="s">
        <v>445</v>
      </c>
      <c r="B50" s="171">
        <v>0.2</v>
      </c>
      <c r="C50" s="128" t="s">
        <v>446</v>
      </c>
      <c r="D50" s="128" t="s">
        <v>447</v>
      </c>
      <c r="E50" s="124"/>
      <c r="F50" s="124"/>
      <c r="G50" s="124"/>
      <c r="J50" s="128" t="s">
        <v>421</v>
      </c>
      <c r="K50" s="124">
        <v>12.2</v>
      </c>
      <c r="L50" s="168">
        <v>8</v>
      </c>
      <c r="M50" s="124">
        <v>4.2</v>
      </c>
      <c r="N50" s="126">
        <f>M50/K50</f>
        <v>0.34426229508196726</v>
      </c>
      <c r="O50" s="128"/>
      <c r="P50" s="124"/>
      <c r="Q50" s="124"/>
      <c r="R50" s="170"/>
      <c r="S50" s="124"/>
    </row>
    <row r="51" spans="1:36">
      <c r="E51" s="124"/>
      <c r="F51" s="124"/>
      <c r="G51" s="124"/>
      <c r="J51" s="128" t="s">
        <v>422</v>
      </c>
      <c r="K51" s="124">
        <v>16.8</v>
      </c>
      <c r="L51" s="168">
        <v>9.1999999999999993</v>
      </c>
      <c r="M51" s="124">
        <v>7.6</v>
      </c>
      <c r="N51" s="126">
        <f>M51/K51</f>
        <v>0.45238095238095233</v>
      </c>
      <c r="O51" s="128"/>
      <c r="P51" s="124"/>
      <c r="Q51" s="124"/>
      <c r="R51" s="170"/>
      <c r="S51" s="124"/>
    </row>
    <row r="52" spans="1:36">
      <c r="E52" s="124"/>
      <c r="F52" s="124"/>
      <c r="G52" s="124"/>
      <c r="H52" s="124"/>
      <c r="I52" s="124"/>
      <c r="J52" s="124"/>
      <c r="K52" s="124"/>
      <c r="L52" s="168"/>
      <c r="M52" s="124"/>
      <c r="N52" s="124"/>
      <c r="O52" s="128"/>
      <c r="P52" s="124"/>
      <c r="Q52" s="124"/>
      <c r="R52" s="170"/>
      <c r="S52" s="124"/>
    </row>
    <row r="53" spans="1:36">
      <c r="E53" s="124"/>
      <c r="F53" s="124"/>
      <c r="G53" s="124"/>
      <c r="H53" s="128" t="s">
        <v>426</v>
      </c>
      <c r="I53" s="124"/>
      <c r="J53" s="128" t="s">
        <v>421</v>
      </c>
      <c r="K53" s="124">
        <v>19.600000000000001</v>
      </c>
      <c r="L53" s="168">
        <v>6</v>
      </c>
      <c r="M53" s="124">
        <v>13.6</v>
      </c>
      <c r="N53" s="126">
        <f>M53/K53</f>
        <v>0.69387755102040805</v>
      </c>
      <c r="O53" s="128"/>
      <c r="P53" s="124"/>
      <c r="Q53" s="124"/>
      <c r="R53" s="170"/>
      <c r="S53" s="124"/>
    </row>
    <row r="54" spans="1:36">
      <c r="E54" s="124"/>
      <c r="F54" s="124"/>
      <c r="G54" s="124"/>
      <c r="H54" s="124"/>
      <c r="I54" s="124"/>
      <c r="J54" s="128" t="s">
        <v>422</v>
      </c>
      <c r="K54" s="124">
        <v>24.6</v>
      </c>
      <c r="L54" s="168">
        <v>7.9</v>
      </c>
      <c r="M54" s="124">
        <v>16.7</v>
      </c>
      <c r="N54" s="126">
        <f>M54/K54</f>
        <v>0.67886178861788615</v>
      </c>
      <c r="O54" s="128"/>
      <c r="P54" s="124"/>
      <c r="Q54" s="124"/>
      <c r="R54" s="170"/>
      <c r="S54" s="125"/>
    </row>
    <row r="55" spans="1:36">
      <c r="B55" s="141"/>
      <c r="C55" s="124"/>
      <c r="D55" s="124"/>
      <c r="E55" s="124"/>
      <c r="F55" s="124"/>
      <c r="G55" s="124"/>
      <c r="H55" s="124"/>
      <c r="I55" s="124"/>
      <c r="J55" s="124"/>
      <c r="K55" s="168"/>
      <c r="L55" s="124"/>
      <c r="M55" s="168">
        <f>M53/3.14</f>
        <v>4.3312101910828025</v>
      </c>
      <c r="N55" s="169"/>
      <c r="O55" s="128"/>
      <c r="P55" s="124"/>
      <c r="Q55" s="124"/>
      <c r="R55" s="170"/>
      <c r="S55" s="125"/>
    </row>
    <row r="56" spans="1:36">
      <c r="B56" s="141"/>
      <c r="C56" s="124"/>
      <c r="D56" s="124"/>
      <c r="E56" s="124"/>
      <c r="F56" s="124"/>
      <c r="G56" s="124"/>
      <c r="H56" s="124"/>
      <c r="I56" s="124"/>
      <c r="J56" s="124"/>
      <c r="K56" s="168"/>
      <c r="L56" s="124"/>
      <c r="M56" s="168">
        <f>M54/3.14</f>
        <v>5.3184713375796173</v>
      </c>
      <c r="N56" s="169"/>
      <c r="O56" s="128"/>
      <c r="P56" s="124"/>
      <c r="Q56" s="124"/>
      <c r="R56" s="170"/>
      <c r="S56" s="125"/>
    </row>
    <row r="57" spans="1:36">
      <c r="A57" s="220" t="s">
        <v>472</v>
      </c>
      <c r="B57" s="221"/>
      <c r="C57" s="222"/>
      <c r="D57" s="222"/>
      <c r="E57" s="222"/>
      <c r="F57" s="222"/>
      <c r="G57" s="222"/>
      <c r="H57" s="222"/>
      <c r="I57" s="222"/>
      <c r="J57" s="222"/>
      <c r="K57" s="223"/>
      <c r="L57" s="222"/>
      <c r="M57" s="276"/>
      <c r="N57" s="277"/>
      <c r="O57" s="276"/>
      <c r="P57" s="276"/>
      <c r="Q57" s="276"/>
      <c r="R57" s="278"/>
      <c r="S57" s="279"/>
      <c r="T57" s="280"/>
      <c r="U57" s="280"/>
      <c r="V57" s="280"/>
      <c r="W57" s="280"/>
      <c r="X57" s="280"/>
      <c r="Y57" s="280"/>
      <c r="Z57" s="280"/>
      <c r="AA57" s="280"/>
      <c r="AB57" s="280"/>
      <c r="AD57" s="416"/>
      <c r="AE57" s="416"/>
      <c r="AF57" s="416"/>
      <c r="AG57" s="416"/>
      <c r="AH57" s="416"/>
      <c r="AI57" s="416"/>
      <c r="AJ57" s="416"/>
    </row>
    <row r="58" spans="1:36">
      <c r="K58" s="141"/>
      <c r="L58" s="124"/>
      <c r="M58" s="124"/>
      <c r="N58" s="124"/>
      <c r="O58" s="124"/>
      <c r="P58" s="124"/>
      <c r="Q58" s="128" t="s">
        <v>759</v>
      </c>
      <c r="R58" s="124"/>
      <c r="S58" s="124"/>
      <c r="T58" s="168"/>
      <c r="U58" s="124"/>
      <c r="V58" s="124"/>
      <c r="W58" s="169"/>
    </row>
    <row r="59" spans="1:36">
      <c r="A59" s="165" t="s">
        <v>451</v>
      </c>
      <c r="K59" s="141" t="s">
        <v>755</v>
      </c>
      <c r="L59" s="124"/>
      <c r="M59" s="124"/>
      <c r="N59" s="124"/>
      <c r="O59" s="124"/>
      <c r="P59" s="124"/>
      <c r="Q59" t="s">
        <v>760</v>
      </c>
      <c r="R59" s="124"/>
      <c r="S59" s="124"/>
      <c r="T59" s="168"/>
      <c r="U59" s="124"/>
      <c r="V59" s="124"/>
      <c r="W59" s="169"/>
    </row>
    <row r="60" spans="1:36" ht="13.5" thickBot="1">
      <c r="J60" t="s">
        <v>477</v>
      </c>
      <c r="K60"/>
      <c r="L60"/>
      <c r="M60" s="407" t="s">
        <v>756</v>
      </c>
      <c r="N60" s="407" t="s">
        <v>757</v>
      </c>
      <c r="O60" s="407" t="s">
        <v>758</v>
      </c>
      <c r="P60"/>
      <c r="R60"/>
      <c r="S60"/>
      <c r="T60" s="168"/>
      <c r="U60" s="124"/>
      <c r="V60" s="124"/>
      <c r="W60" s="169"/>
    </row>
    <row r="61" spans="1:36" ht="39.75" thickBot="1">
      <c r="A61" s="199"/>
      <c r="B61" s="421"/>
      <c r="C61" s="186" t="s">
        <v>443</v>
      </c>
      <c r="D61" s="185" t="s">
        <v>444</v>
      </c>
      <c r="J61" s="1"/>
      <c r="K61" s="203" t="s">
        <v>461</v>
      </c>
      <c r="L61" s="204" t="s">
        <v>462</v>
      </c>
      <c r="M61" s="205" t="s">
        <v>463</v>
      </c>
      <c r="N61" s="205" t="s">
        <v>464</v>
      </c>
      <c r="O61" s="206" t="s">
        <v>465</v>
      </c>
      <c r="P61" s="1"/>
      <c r="Q61" s="1"/>
      <c r="R61" s="1"/>
      <c r="S61" s="411" t="s">
        <v>762</v>
      </c>
      <c r="T61" s="412" t="s">
        <v>761</v>
      </c>
      <c r="U61" s="413" t="s">
        <v>454</v>
      </c>
      <c r="V61" s="124"/>
      <c r="W61" s="169"/>
    </row>
    <row r="62" spans="1:36" ht="31.5" thickTop="1" thickBot="1">
      <c r="A62" s="417" t="s">
        <v>771</v>
      </c>
      <c r="B62" s="165" t="s">
        <v>373</v>
      </c>
      <c r="C62" s="418">
        <f>D62*$F$76</f>
        <v>2.5444444444444447</v>
      </c>
      <c r="D62" s="418">
        <f>H93</f>
        <v>2.29</v>
      </c>
      <c r="F62" s="165" t="s">
        <v>438</v>
      </c>
      <c r="J62"/>
      <c r="K62" s="207" t="s">
        <v>466</v>
      </c>
      <c r="L62" s="208" t="s">
        <v>467</v>
      </c>
      <c r="M62" s="209">
        <v>16</v>
      </c>
      <c r="N62" s="210">
        <v>9.1</v>
      </c>
      <c r="O62" s="211">
        <v>14.8</v>
      </c>
      <c r="P62" s="212">
        <f>M62/N62</f>
        <v>1.7582417582417582</v>
      </c>
      <c r="Q62" s="212">
        <f>M62/O62</f>
        <v>1.0810810810810809</v>
      </c>
      <c r="R62"/>
      <c r="S62" s="409">
        <f t="shared" ref="S62:T64" si="10">$M62-N62</f>
        <v>6.9</v>
      </c>
      <c r="T62" s="409">
        <f t="shared" si="10"/>
        <v>1.1999999999999993</v>
      </c>
      <c r="U62" s="410">
        <f>AVERAGE(S62:T62)</f>
        <v>4.05</v>
      </c>
      <c r="V62" s="124"/>
      <c r="W62" s="169"/>
    </row>
    <row r="63" spans="1:36" ht="15.75" thickBot="1">
      <c r="A63" s="417" t="s">
        <v>572</v>
      </c>
      <c r="B63" s="165" t="s">
        <v>403</v>
      </c>
      <c r="C63" s="418">
        <f t="shared" ref="C63:C66" si="11">D63*$F$76</f>
        <v>2.9629629629629641</v>
      </c>
      <c r="D63" s="418">
        <f>T65</f>
        <v>2.6666666666666674</v>
      </c>
      <c r="F63" s="165" t="s">
        <v>780</v>
      </c>
      <c r="J63"/>
      <c r="K63" s="207" t="s">
        <v>468</v>
      </c>
      <c r="L63" s="213" t="s">
        <v>469</v>
      </c>
      <c r="M63" s="214">
        <v>24.8</v>
      </c>
      <c r="N63" s="210">
        <v>30.5</v>
      </c>
      <c r="O63" s="211">
        <v>17.7</v>
      </c>
      <c r="P63" s="212">
        <f>M63/N63</f>
        <v>0.81311475409836065</v>
      </c>
      <c r="Q63" s="212">
        <f>M63/O63</f>
        <v>1.401129943502825</v>
      </c>
      <c r="R63"/>
      <c r="S63" s="409">
        <f t="shared" si="10"/>
        <v>-5.6999999999999993</v>
      </c>
      <c r="T63" s="409">
        <f t="shared" si="10"/>
        <v>7.1000000000000014</v>
      </c>
      <c r="U63" s="410">
        <f>AVERAGE(S63:T63)</f>
        <v>0.70000000000000107</v>
      </c>
      <c r="V63" s="124"/>
      <c r="W63" s="169"/>
    </row>
    <row r="64" spans="1:36" ht="15.75" thickBot="1">
      <c r="A64" s="417" t="s">
        <v>772</v>
      </c>
      <c r="B64" s="165" t="s">
        <v>374</v>
      </c>
      <c r="C64" s="418">
        <f t="shared" si="11"/>
        <v>4.0888888888888895</v>
      </c>
      <c r="D64" s="418">
        <f>H94</f>
        <v>3.68</v>
      </c>
      <c r="F64" s="165" t="s">
        <v>773</v>
      </c>
      <c r="J64"/>
      <c r="K64" s="215" t="s">
        <v>470</v>
      </c>
      <c r="L64" s="216" t="s">
        <v>471</v>
      </c>
      <c r="M64" s="217">
        <v>10.8</v>
      </c>
      <c r="N64" s="218">
        <v>8.8000000000000007</v>
      </c>
      <c r="O64" s="219">
        <v>6.3</v>
      </c>
      <c r="P64" s="212">
        <f>M64/N64</f>
        <v>1.2272727272727273</v>
      </c>
      <c r="Q64" s="212">
        <f>M64/O64</f>
        <v>1.7142857142857144</v>
      </c>
      <c r="R64"/>
      <c r="S64" s="409">
        <f t="shared" si="10"/>
        <v>2</v>
      </c>
      <c r="T64" s="409">
        <f t="shared" si="10"/>
        <v>4.5000000000000009</v>
      </c>
      <c r="U64" s="410">
        <f>AVERAGE(S64:T64)</f>
        <v>3.2500000000000004</v>
      </c>
      <c r="V64" s="124"/>
      <c r="W64" s="169"/>
    </row>
    <row r="65" spans="1:23">
      <c r="A65" s="417" t="s">
        <v>775</v>
      </c>
      <c r="B65" s="165" t="s">
        <v>776</v>
      </c>
      <c r="C65" s="418">
        <f t="shared" si="11"/>
        <v>4.5888888888888886</v>
      </c>
      <c r="D65" s="418">
        <f>H97</f>
        <v>4.13</v>
      </c>
      <c r="F65" s="165" t="s">
        <v>777</v>
      </c>
      <c r="J65"/>
      <c r="K65"/>
      <c r="L65"/>
      <c r="M65"/>
      <c r="N65"/>
      <c r="O65"/>
      <c r="P65"/>
      <c r="Q65"/>
      <c r="R65"/>
      <c r="S65"/>
      <c r="T65" s="168">
        <f>AVERAGE(S62:T64)</f>
        <v>2.6666666666666674</v>
      </c>
      <c r="U65" s="128" t="s">
        <v>544</v>
      </c>
      <c r="V65" s="124"/>
      <c r="W65" s="169"/>
    </row>
    <row r="66" spans="1:23">
      <c r="A66" s="417" t="s">
        <v>573</v>
      </c>
      <c r="B66" s="165" t="s">
        <v>377</v>
      </c>
      <c r="C66" s="418">
        <f t="shared" si="11"/>
        <v>5.5</v>
      </c>
      <c r="D66" s="418">
        <f>H98</f>
        <v>4.95</v>
      </c>
      <c r="F66" s="165" t="s">
        <v>783</v>
      </c>
      <c r="J66"/>
      <c r="K66"/>
      <c r="L66"/>
      <c r="M66"/>
      <c r="N66"/>
      <c r="O66"/>
      <c r="P66"/>
      <c r="Q66"/>
      <c r="R66"/>
      <c r="S66"/>
      <c r="T66" s="168">
        <v>0.97401991722376213</v>
      </c>
      <c r="U66" s="128" t="s">
        <v>784</v>
      </c>
      <c r="V66" s="124"/>
      <c r="W66" s="169"/>
    </row>
    <row r="67" spans="1:23">
      <c r="B67" s="141"/>
      <c r="C67" s="124"/>
      <c r="D67" s="124"/>
      <c r="E67" s="124"/>
      <c r="F67" s="124"/>
      <c r="G67" s="124"/>
      <c r="H67" s="124"/>
      <c r="I67" s="124"/>
      <c r="J67" s="124"/>
      <c r="K67" s="168"/>
      <c r="L67" s="124"/>
      <c r="M67" s="124"/>
      <c r="N67" s="169"/>
      <c r="O67" s="128"/>
      <c r="P67" s="124"/>
      <c r="Q67" s="124"/>
      <c r="R67" s="170"/>
      <c r="S67" s="125"/>
      <c r="T67" s="425">
        <f>T65*T66</f>
        <v>2.5973864459300331</v>
      </c>
    </row>
    <row r="68" spans="1:23">
      <c r="G68" s="124"/>
      <c r="H68" s="124"/>
      <c r="I68" s="124"/>
      <c r="J68" s="124"/>
      <c r="K68" s="168"/>
      <c r="L68" s="124"/>
      <c r="M68" s="124"/>
      <c r="N68" s="169"/>
      <c r="O68" s="128"/>
      <c r="P68" s="124"/>
      <c r="Q68" s="124"/>
      <c r="R68" s="170"/>
      <c r="S68" s="125"/>
    </row>
    <row r="69" spans="1:23">
      <c r="B69" s="141"/>
      <c r="C69" s="124"/>
      <c r="D69" s="124"/>
      <c r="E69" s="124"/>
      <c r="F69" s="124"/>
      <c r="G69" s="124"/>
      <c r="H69" s="124"/>
      <c r="I69" s="124"/>
      <c r="J69" s="124"/>
      <c r="K69" s="168"/>
      <c r="L69" s="124"/>
      <c r="M69" s="124"/>
      <c r="N69" s="169"/>
      <c r="O69" s="128"/>
      <c r="P69" s="124"/>
      <c r="Q69" s="124"/>
      <c r="R69" s="170"/>
      <c r="S69" s="125"/>
    </row>
    <row r="70" spans="1:23">
      <c r="B70" s="141"/>
      <c r="C70" s="124"/>
      <c r="D70" s="124"/>
      <c r="E70" s="124"/>
      <c r="F70" s="124"/>
      <c r="G70" s="124"/>
      <c r="H70" s="124"/>
      <c r="I70" s="124"/>
      <c r="J70" s="124"/>
      <c r="K70" s="168"/>
      <c r="L70" s="124"/>
      <c r="M70" s="165" t="s">
        <v>473</v>
      </c>
      <c r="N70" s="141" t="s">
        <v>474</v>
      </c>
      <c r="O70" s="128" t="s">
        <v>475</v>
      </c>
      <c r="P70" s="124"/>
      <c r="Q70" s="128" t="s">
        <v>476</v>
      </c>
      <c r="R70" s="124"/>
      <c r="S70" s="125"/>
    </row>
    <row r="71" spans="1:23">
      <c r="A71" s="165" t="s">
        <v>478</v>
      </c>
      <c r="C71" s="226" t="s">
        <v>479</v>
      </c>
      <c r="D71" s="124">
        <v>20</v>
      </c>
      <c r="E71" s="128" t="s">
        <v>454</v>
      </c>
      <c r="F71" s="124"/>
      <c r="G71" s="124"/>
      <c r="H71" s="124"/>
      <c r="I71" s="124"/>
      <c r="J71" s="124"/>
      <c r="K71" s="168"/>
      <c r="L71" s="124"/>
      <c r="M71" s="124"/>
      <c r="N71" s="169"/>
      <c r="O71" s="128"/>
      <c r="P71" s="124"/>
      <c r="Q71" s="124"/>
      <c r="R71" s="170"/>
      <c r="S71" s="125"/>
    </row>
    <row r="72" spans="1:23">
      <c r="C72" s="226" t="s">
        <v>480</v>
      </c>
      <c r="D72" s="124">
        <v>18</v>
      </c>
      <c r="E72" s="128" t="s">
        <v>481</v>
      </c>
      <c r="F72" s="124"/>
      <c r="G72" s="124"/>
      <c r="H72" s="124"/>
      <c r="I72" s="124"/>
      <c r="J72" s="124"/>
      <c r="K72" s="168"/>
      <c r="L72" s="124"/>
      <c r="M72" s="124"/>
      <c r="N72" s="169"/>
      <c r="O72" s="128"/>
      <c r="P72" s="124"/>
      <c r="Q72" s="124"/>
      <c r="R72" s="170"/>
      <c r="S72" s="125"/>
    </row>
    <row r="73" spans="1:23">
      <c r="C73" s="226" t="s">
        <v>412</v>
      </c>
      <c r="D73" s="124">
        <v>24</v>
      </c>
      <c r="E73" s="128" t="s">
        <v>481</v>
      </c>
      <c r="G73" s="124"/>
      <c r="H73" s="124"/>
      <c r="I73" s="124"/>
      <c r="J73" s="124"/>
      <c r="K73" s="168"/>
      <c r="L73" s="124"/>
      <c r="M73" s="124"/>
      <c r="N73" s="169"/>
      <c r="O73" s="128"/>
      <c r="P73" s="124"/>
      <c r="Q73" s="124"/>
      <c r="R73" s="170"/>
      <c r="S73" s="125"/>
    </row>
    <row r="74" spans="1:23">
      <c r="C74" s="226" t="s">
        <v>764</v>
      </c>
      <c r="D74" s="124">
        <f>D73-D72</f>
        <v>6</v>
      </c>
      <c r="E74" s="128" t="s">
        <v>454</v>
      </c>
      <c r="F74" s="168">
        <f>D73/D72</f>
        <v>1.3333333333333333</v>
      </c>
      <c r="G74" s="124"/>
      <c r="H74" s="124"/>
      <c r="I74" s="124"/>
      <c r="J74" s="124"/>
      <c r="K74" s="168"/>
      <c r="L74" s="124"/>
      <c r="M74" s="124"/>
      <c r="N74" s="169"/>
      <c r="O74" s="128"/>
      <c r="P74" s="124"/>
      <c r="Q74" s="124"/>
      <c r="R74" s="170"/>
      <c r="S74" s="125"/>
    </row>
    <row r="75" spans="1:23">
      <c r="C75" s="226" t="s">
        <v>763</v>
      </c>
      <c r="D75" s="124">
        <f>D73-D71</f>
        <v>4</v>
      </c>
      <c r="E75" s="128" t="s">
        <v>454</v>
      </c>
      <c r="F75" s="168">
        <f>D73/D71</f>
        <v>1.2</v>
      </c>
      <c r="G75" s="124"/>
      <c r="H75" s="124"/>
      <c r="I75" s="124"/>
      <c r="J75" s="124"/>
      <c r="K75" s="168"/>
      <c r="L75" s="124"/>
      <c r="M75" s="124"/>
      <c r="N75" s="169"/>
      <c r="O75" s="128"/>
      <c r="P75" s="124"/>
      <c r="Q75" s="124"/>
      <c r="R75" s="170"/>
      <c r="S75" s="125"/>
    </row>
    <row r="76" spans="1:23">
      <c r="B76" s="141"/>
      <c r="D76" s="126">
        <f>D73/D71-1</f>
        <v>0.19999999999999996</v>
      </c>
      <c r="E76" s="124"/>
      <c r="F76" s="408">
        <f>F74/F75</f>
        <v>1.1111111111111112</v>
      </c>
      <c r="G76" s="166" t="s">
        <v>765</v>
      </c>
      <c r="H76" s="124"/>
      <c r="I76" s="124"/>
      <c r="J76" s="124"/>
      <c r="K76" s="168"/>
      <c r="L76" s="124"/>
      <c r="M76" s="124"/>
      <c r="N76" s="169"/>
      <c r="O76" s="128"/>
      <c r="P76" s="124"/>
      <c r="Q76" s="124"/>
      <c r="R76" s="170"/>
      <c r="S76" s="125"/>
    </row>
    <row r="77" spans="1:23">
      <c r="B77" s="141"/>
      <c r="C77" s="124"/>
      <c r="D77" s="124"/>
      <c r="E77" s="124"/>
      <c r="F77" s="124"/>
      <c r="G77" s="128" t="s">
        <v>782</v>
      </c>
      <c r="H77" s="124"/>
      <c r="I77" s="124"/>
      <c r="J77" s="124"/>
      <c r="K77" s="168"/>
      <c r="L77" s="124"/>
      <c r="M77" s="124"/>
      <c r="N77" s="169"/>
      <c r="O77" s="128"/>
      <c r="P77" s="124"/>
      <c r="Q77" s="124"/>
      <c r="R77" s="170"/>
      <c r="S77" s="125"/>
    </row>
    <row r="78" spans="1:23">
      <c r="B78" s="141"/>
      <c r="C78" s="124"/>
      <c r="D78" s="124"/>
      <c r="E78" s="124"/>
      <c r="F78" s="124"/>
      <c r="G78" s="124"/>
      <c r="I78" s="124"/>
      <c r="J78" s="128" t="s">
        <v>549</v>
      </c>
      <c r="K78" s="168"/>
      <c r="L78" s="124"/>
      <c r="M78" s="124"/>
      <c r="N78" s="169"/>
      <c r="O78" s="128"/>
      <c r="P78" s="124"/>
      <c r="Q78" s="124"/>
      <c r="R78" s="170"/>
      <c r="S78" s="125"/>
    </row>
    <row r="79" spans="1:23">
      <c r="B79" s="141"/>
      <c r="C79" s="124"/>
      <c r="D79" s="124"/>
      <c r="F79" s="259" t="s">
        <v>545</v>
      </c>
      <c r="G79" s="260"/>
      <c r="H79" s="261"/>
      <c r="I79" s="124"/>
      <c r="J79" s="234">
        <v>41244</v>
      </c>
      <c r="K79" s="124"/>
      <c r="L79" s="124"/>
      <c r="M79" s="124"/>
      <c r="N79" s="169"/>
      <c r="O79" s="128"/>
      <c r="P79" s="124"/>
      <c r="Q79" s="124"/>
      <c r="R79" s="170"/>
      <c r="S79" s="125"/>
    </row>
    <row r="80" spans="1:23">
      <c r="A80" s="199" t="s">
        <v>451</v>
      </c>
      <c r="B80" s="200"/>
      <c r="C80" s="201"/>
      <c r="D80" s="124"/>
      <c r="F80" s="262" t="s">
        <v>452</v>
      </c>
      <c r="G80" s="263"/>
      <c r="H80" s="264" t="s">
        <v>454</v>
      </c>
      <c r="I80" s="124"/>
      <c r="J80" s="124" t="s">
        <v>546</v>
      </c>
      <c r="K80" s="124"/>
      <c r="L80" s="124"/>
      <c r="M80" s="124"/>
      <c r="N80" s="169"/>
      <c r="O80" s="128"/>
      <c r="P80" s="124"/>
      <c r="Q80" s="124"/>
      <c r="R80" s="170"/>
      <c r="S80" s="125"/>
    </row>
    <row r="81" spans="1:10">
      <c r="A81" s="193"/>
      <c r="B81" s="194" t="s">
        <v>383</v>
      </c>
      <c r="C81" s="195" t="s">
        <v>372</v>
      </c>
      <c r="D81" s="124"/>
      <c r="F81" s="256"/>
      <c r="G81" s="166" t="s">
        <v>453</v>
      </c>
      <c r="H81" s="257">
        <v>2</v>
      </c>
      <c r="J81" s="165" t="s">
        <v>547</v>
      </c>
    </row>
    <row r="82" spans="1:10">
      <c r="A82" s="196" t="s">
        <v>370</v>
      </c>
      <c r="B82" s="420">
        <f>INDEX($A$62:$D$66,MATCH(D82,$A$62:$A$66,0),3)</f>
        <v>4.0888888888888895</v>
      </c>
      <c r="C82" s="420">
        <f>INDEX($A$62:$D$66,MATCH(D82,$A$62:$A$66,0),4)</f>
        <v>3.68</v>
      </c>
      <c r="D82" s="165" t="s">
        <v>772</v>
      </c>
      <c r="F82" s="256"/>
      <c r="G82" s="166" t="s">
        <v>439</v>
      </c>
      <c r="H82" s="257">
        <v>3</v>
      </c>
      <c r="J82" s="165" t="s">
        <v>548</v>
      </c>
    </row>
    <row r="83" spans="1:10">
      <c r="A83" s="197" t="s">
        <v>373</v>
      </c>
      <c r="B83" s="420">
        <f t="shared" ref="B83:B99" si="12">INDEX($A$62:$D$66,MATCH(D83,$A$62:$A$66,0),3)</f>
        <v>2.5444444444444447</v>
      </c>
      <c r="C83" s="420">
        <f t="shared" ref="C83:C99" si="13">INDEX($A$62:$D$66,MATCH(D83,$A$62:$A$66,0),4)</f>
        <v>2.29</v>
      </c>
      <c r="D83" s="165" t="s">
        <v>771</v>
      </c>
      <c r="F83" s="232"/>
      <c r="G83" s="233" t="s">
        <v>379</v>
      </c>
      <c r="H83" s="258">
        <v>4</v>
      </c>
    </row>
    <row r="84" spans="1:10">
      <c r="A84" s="197" t="s">
        <v>374</v>
      </c>
      <c r="B84" s="420">
        <f t="shared" si="12"/>
        <v>2.5444444444444447</v>
      </c>
      <c r="C84" s="420">
        <f t="shared" si="13"/>
        <v>2.29</v>
      </c>
      <c r="D84" s="165" t="s">
        <v>771</v>
      </c>
    </row>
    <row r="85" spans="1:10">
      <c r="A85" s="197" t="s">
        <v>401</v>
      </c>
      <c r="B85" s="420">
        <f t="shared" si="12"/>
        <v>2.9629629629629641</v>
      </c>
      <c r="C85" s="420">
        <f t="shared" si="13"/>
        <v>2.6666666666666674</v>
      </c>
      <c r="D85" s="165" t="s">
        <v>572</v>
      </c>
      <c r="H85" s="255">
        <f>H82/T67</f>
        <v>1.1550071822007237</v>
      </c>
      <c r="I85" s="165" t="s">
        <v>691</v>
      </c>
    </row>
    <row r="86" spans="1:10">
      <c r="A86" s="197" t="s">
        <v>402</v>
      </c>
      <c r="B86" s="420">
        <f t="shared" si="12"/>
        <v>2.9629629629629641</v>
      </c>
      <c r="C86" s="420">
        <f t="shared" si="13"/>
        <v>2.6666666666666674</v>
      </c>
      <c r="D86" s="165" t="s">
        <v>572</v>
      </c>
    </row>
    <row r="87" spans="1:10">
      <c r="A87" s="197" t="s">
        <v>403</v>
      </c>
      <c r="B87" s="420">
        <f t="shared" si="12"/>
        <v>2.9629629629629641</v>
      </c>
      <c r="C87" s="420">
        <f t="shared" si="13"/>
        <v>2.6666666666666674</v>
      </c>
      <c r="D87" s="165" t="s">
        <v>572</v>
      </c>
      <c r="F87" s="165" t="s">
        <v>690</v>
      </c>
    </row>
    <row r="88" spans="1:10">
      <c r="A88" s="197" t="s">
        <v>404</v>
      </c>
      <c r="B88" s="420">
        <f t="shared" si="12"/>
        <v>2.9629629629629641</v>
      </c>
      <c r="C88" s="420">
        <f t="shared" si="13"/>
        <v>2.6666666666666674</v>
      </c>
      <c r="D88" s="165" t="s">
        <v>572</v>
      </c>
    </row>
    <row r="89" spans="1:10" ht="13.5" thickBot="1">
      <c r="A89" s="197" t="s">
        <v>405</v>
      </c>
      <c r="B89" s="420">
        <f t="shared" si="12"/>
        <v>2.9629629629629641</v>
      </c>
      <c r="C89" s="420">
        <f t="shared" si="13"/>
        <v>2.6666666666666674</v>
      </c>
      <c r="D89" s="165" t="s">
        <v>572</v>
      </c>
    </row>
    <row r="90" spans="1:10">
      <c r="A90" s="197" t="s">
        <v>375</v>
      </c>
      <c r="B90" s="420">
        <f t="shared" si="12"/>
        <v>2.9629629629629641</v>
      </c>
      <c r="C90" s="420">
        <f t="shared" si="13"/>
        <v>2.6666666666666674</v>
      </c>
      <c r="D90" s="165" t="s">
        <v>572</v>
      </c>
      <c r="F90" s="355"/>
      <c r="G90" s="356" t="s">
        <v>736</v>
      </c>
      <c r="H90" s="356"/>
      <c r="I90" s="357"/>
    </row>
    <row r="91" spans="1:10" ht="13.5" thickBot="1">
      <c r="A91" s="197" t="s">
        <v>376</v>
      </c>
      <c r="B91" s="420">
        <f t="shared" si="12"/>
        <v>2.9629629629629641</v>
      </c>
      <c r="C91" s="420">
        <f t="shared" si="13"/>
        <v>2.6666666666666674</v>
      </c>
      <c r="D91" s="165" t="s">
        <v>572</v>
      </c>
      <c r="F91" s="362"/>
      <c r="G91" s="363" t="s">
        <v>737</v>
      </c>
      <c r="H91" s="363"/>
      <c r="I91" s="361"/>
    </row>
    <row r="92" spans="1:10">
      <c r="A92" s="197" t="s">
        <v>377</v>
      </c>
      <c r="B92" s="420">
        <f t="shared" si="12"/>
        <v>5.5</v>
      </c>
      <c r="C92" s="420">
        <f t="shared" si="13"/>
        <v>4.95</v>
      </c>
      <c r="D92" s="165" t="s">
        <v>573</v>
      </c>
      <c r="F92" s="364" t="str">
        <f>'Notes &amp; ETO Data'!B27</f>
        <v>Office</v>
      </c>
      <c r="H92" s="165" t="s">
        <v>738</v>
      </c>
      <c r="I92" s="358" t="s">
        <v>131</v>
      </c>
    </row>
    <row r="93" spans="1:10">
      <c r="A93" s="197" t="s">
        <v>406</v>
      </c>
      <c r="B93" s="420">
        <f t="shared" si="12"/>
        <v>5.5</v>
      </c>
      <c r="C93" s="420">
        <f t="shared" si="13"/>
        <v>4.95</v>
      </c>
      <c r="D93" s="165" t="s">
        <v>573</v>
      </c>
      <c r="F93" s="365"/>
      <c r="G93" s="354" t="str">
        <f>'Notes &amp; ETO Data'!B28</f>
        <v>VAV</v>
      </c>
      <c r="H93" s="414">
        <f>'Notes &amp; ETO Data'!L28</f>
        <v>2.29</v>
      </c>
      <c r="I93" s="368">
        <f>'Notes &amp; ETO Data'!C28</f>
        <v>3.16</v>
      </c>
    </row>
    <row r="94" spans="1:10">
      <c r="A94" s="197" t="s">
        <v>378</v>
      </c>
      <c r="B94" s="420">
        <f t="shared" si="12"/>
        <v>5.5</v>
      </c>
      <c r="C94" s="420">
        <f t="shared" si="13"/>
        <v>4.95</v>
      </c>
      <c r="D94" s="165" t="s">
        <v>573</v>
      </c>
      <c r="F94" s="365"/>
      <c r="G94" s="354" t="str">
        <f>'Notes &amp; ETO Data'!B29</f>
        <v>PSZ</v>
      </c>
      <c r="H94" s="414">
        <f>'Notes &amp; ETO Data'!L29</f>
        <v>3.68</v>
      </c>
      <c r="I94" s="368">
        <f>'Notes &amp; ETO Data'!C29</f>
        <v>2.6</v>
      </c>
    </row>
    <row r="95" spans="1:10">
      <c r="A95" s="197" t="s">
        <v>379</v>
      </c>
      <c r="B95" s="420">
        <f t="shared" si="12"/>
        <v>4.0888888888888895</v>
      </c>
      <c r="C95" s="420">
        <f t="shared" si="13"/>
        <v>3.68</v>
      </c>
      <c r="D95" s="165" t="s">
        <v>772</v>
      </c>
      <c r="F95" s="365"/>
      <c r="G95" s="354" t="str">
        <f>'Notes &amp; ETO Data'!B30</f>
        <v>Split</v>
      </c>
      <c r="H95" s="414">
        <f>'Notes &amp; ETO Data'!L30</f>
        <v>4.33</v>
      </c>
      <c r="I95" s="368">
        <f>'Notes &amp; ETO Data'!C30</f>
        <v>2.6</v>
      </c>
    </row>
    <row r="96" spans="1:10">
      <c r="A96" s="197" t="s">
        <v>380</v>
      </c>
      <c r="B96" s="420">
        <f t="shared" si="12"/>
        <v>4.5888888888888886</v>
      </c>
      <c r="C96" s="420">
        <f t="shared" si="13"/>
        <v>4.13</v>
      </c>
      <c r="D96" s="165" t="s">
        <v>775</v>
      </c>
      <c r="F96" s="364" t="str">
        <f>'Notes &amp; ETO Data'!B31</f>
        <v>Retail</v>
      </c>
      <c r="G96" s="354"/>
      <c r="H96" s="414"/>
      <c r="I96" s="358"/>
    </row>
    <row r="97" spans="1:9">
      <c r="A97" s="197" t="s">
        <v>407</v>
      </c>
      <c r="B97" s="420">
        <f t="shared" si="12"/>
        <v>4.5888888888888886</v>
      </c>
      <c r="C97" s="420">
        <f t="shared" si="13"/>
        <v>4.13</v>
      </c>
      <c r="D97" s="165" t="s">
        <v>775</v>
      </c>
      <c r="F97" s="365"/>
      <c r="G97" s="354" t="str">
        <f>'Notes &amp; ETO Data'!B32</f>
        <v>PSZ</v>
      </c>
      <c r="H97" s="414">
        <f>'Notes &amp; ETO Data'!L32</f>
        <v>4.13</v>
      </c>
      <c r="I97" s="358">
        <f>'Notes &amp; ETO Data'!C32</f>
        <v>2.04</v>
      </c>
    </row>
    <row r="98" spans="1:9">
      <c r="A98" s="197" t="s">
        <v>381</v>
      </c>
      <c r="B98" s="420">
        <f t="shared" si="12"/>
        <v>2.9629629629629641</v>
      </c>
      <c r="C98" s="420">
        <f t="shared" si="13"/>
        <v>2.6666666666666674</v>
      </c>
      <c r="D98" s="165" t="s">
        <v>572</v>
      </c>
      <c r="F98" s="365"/>
      <c r="G98" s="354" t="str">
        <f>'Notes &amp; ETO Data'!B33</f>
        <v>Split</v>
      </c>
      <c r="H98" s="414">
        <f>'Notes &amp; ETO Data'!L33</f>
        <v>4.95</v>
      </c>
      <c r="I98" s="358">
        <f>'Notes &amp; ETO Data'!C33</f>
        <v>2.04</v>
      </c>
    </row>
    <row r="99" spans="1:9">
      <c r="A99" s="198" t="s">
        <v>382</v>
      </c>
      <c r="B99" s="420">
        <f t="shared" si="12"/>
        <v>2.9629629629629641</v>
      </c>
      <c r="C99" s="420">
        <f t="shared" si="13"/>
        <v>2.6666666666666674</v>
      </c>
      <c r="D99" s="128" t="s">
        <v>572</v>
      </c>
      <c r="F99" s="364" t="str">
        <f>'Notes &amp; ETO Data'!B34</f>
        <v>School</v>
      </c>
      <c r="G99" s="354"/>
      <c r="H99" s="414"/>
      <c r="I99" s="358"/>
    </row>
    <row r="100" spans="1:9">
      <c r="B100" s="141"/>
      <c r="C100" s="124"/>
      <c r="F100" s="366"/>
      <c r="G100" s="354" t="str">
        <f>'Notes &amp; ETO Data'!B35</f>
        <v>PSZ</v>
      </c>
      <c r="H100" s="414">
        <f>'Notes &amp; ETO Data'!L35</f>
        <v>5.13</v>
      </c>
      <c r="I100" s="358">
        <f>'Notes &amp; ETO Data'!C35</f>
        <v>2.17</v>
      </c>
    </row>
    <row r="101" spans="1:9">
      <c r="B101" s="141"/>
      <c r="C101" s="124"/>
      <c r="F101" s="364" t="str">
        <f>'Notes &amp; ETO Data'!B36</f>
        <v>Multi-Family</v>
      </c>
      <c r="G101" s="354"/>
      <c r="H101" s="414"/>
      <c r="I101" s="358"/>
    </row>
    <row r="102" spans="1:9">
      <c r="F102" s="359"/>
      <c r="G102" s="354" t="str">
        <f>'Notes &amp; ETO Data'!B37</f>
        <v>PTHP</v>
      </c>
      <c r="H102" s="414">
        <f>'Notes &amp; ETO Data'!L37</f>
        <v>2.04</v>
      </c>
      <c r="I102" s="358">
        <f>'Notes &amp; ETO Data'!C37</f>
        <v>2.2000000000000002</v>
      </c>
    </row>
    <row r="103" spans="1:9">
      <c r="F103" s="359"/>
      <c r="H103" s="414"/>
      <c r="I103" s="358"/>
    </row>
    <row r="104" spans="1:9" ht="13.5" thickBot="1">
      <c r="F104" s="367" t="s">
        <v>740</v>
      </c>
      <c r="G104" s="360" t="s">
        <v>739</v>
      </c>
      <c r="H104" s="415">
        <f>'Notes &amp; ETO Data'!L39</f>
        <v>3.65</v>
      </c>
      <c r="I104" s="361">
        <f>'Notes &amp; ETO Data'!C39</f>
        <v>2.94</v>
      </c>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dimension ref="B19:R41"/>
  <sheetViews>
    <sheetView workbookViewId="0">
      <selection activeCell="C29" sqref="C29"/>
    </sheetView>
  </sheetViews>
  <sheetFormatPr defaultRowHeight="12.75"/>
  <sheetData>
    <row r="19" spans="2:18">
      <c r="R19" t="s">
        <v>728</v>
      </c>
    </row>
    <row r="20" spans="2:18" ht="23.25">
      <c r="K20" s="348" t="s">
        <v>725</v>
      </c>
      <c r="R20" t="s">
        <v>729</v>
      </c>
    </row>
    <row r="21" spans="2:18" ht="21">
      <c r="K21" s="349" t="s">
        <v>726</v>
      </c>
      <c r="R21" t="s">
        <v>730</v>
      </c>
    </row>
    <row r="22" spans="2:18" ht="18.75">
      <c r="B22" t="s">
        <v>723</v>
      </c>
      <c r="K22" s="350" t="s">
        <v>727</v>
      </c>
      <c r="R22" t="s">
        <v>731</v>
      </c>
    </row>
    <row r="23" spans="2:18" ht="13.5" thickBot="1">
      <c r="R23" t="s">
        <v>732</v>
      </c>
    </row>
    <row r="24" spans="2:18" ht="44.25" customHeight="1">
      <c r="B24" s="467" t="s">
        <v>707</v>
      </c>
      <c r="C24" s="459" t="s">
        <v>708</v>
      </c>
      <c r="D24" s="460"/>
      <c r="E24" s="460"/>
      <c r="F24" s="461"/>
      <c r="G24" s="467" t="s">
        <v>710</v>
      </c>
      <c r="H24" s="459" t="s">
        <v>711</v>
      </c>
      <c r="I24" s="460"/>
      <c r="J24" s="460"/>
      <c r="K24" s="461"/>
      <c r="L24" s="459" t="s">
        <v>712</v>
      </c>
      <c r="M24" s="460"/>
      <c r="N24" s="460"/>
      <c r="O24" s="460"/>
      <c r="P24" s="461"/>
    </row>
    <row r="25" spans="2:18" ht="15.75" thickBot="1">
      <c r="B25" s="468"/>
      <c r="C25" s="462" t="s">
        <v>709</v>
      </c>
      <c r="D25" s="463"/>
      <c r="E25" s="463"/>
      <c r="F25" s="464"/>
      <c r="G25" s="468"/>
      <c r="H25" s="462"/>
      <c r="I25" s="463"/>
      <c r="J25" s="463"/>
      <c r="K25" s="464"/>
      <c r="L25" s="462" t="s">
        <v>713</v>
      </c>
      <c r="M25" s="463"/>
      <c r="N25" s="463"/>
      <c r="O25" s="463"/>
      <c r="P25" s="464"/>
    </row>
    <row r="26" spans="2:18" ht="15.75" thickBot="1">
      <c r="B26" s="340"/>
      <c r="C26" s="341" t="s">
        <v>714</v>
      </c>
      <c r="D26" s="465" t="s">
        <v>715</v>
      </c>
      <c r="E26" s="466"/>
      <c r="F26" s="341" t="s">
        <v>362</v>
      </c>
      <c r="G26" s="341" t="s">
        <v>714</v>
      </c>
      <c r="H26" s="341" t="s">
        <v>714</v>
      </c>
      <c r="I26" s="465" t="s">
        <v>715</v>
      </c>
      <c r="J26" s="466"/>
      <c r="K26" s="341" t="s">
        <v>362</v>
      </c>
      <c r="L26" s="341" t="s">
        <v>714</v>
      </c>
      <c r="M26" s="465" t="s">
        <v>715</v>
      </c>
      <c r="N26" s="466"/>
      <c r="O26" s="465" t="s">
        <v>362</v>
      </c>
      <c r="P26" s="466"/>
    </row>
    <row r="27" spans="2:18" ht="15.75" thickBot="1">
      <c r="B27" s="456" t="s">
        <v>467</v>
      </c>
      <c r="C27" s="457"/>
      <c r="D27" s="457"/>
      <c r="E27" s="457"/>
      <c r="F27" s="457"/>
      <c r="G27" s="457"/>
      <c r="H27" s="457"/>
      <c r="I27" s="457"/>
      <c r="J27" s="457"/>
      <c r="K27" s="457"/>
      <c r="L27" s="457"/>
      <c r="M27" s="457"/>
      <c r="N27" s="457"/>
      <c r="O27" s="457"/>
      <c r="P27" s="458"/>
    </row>
    <row r="28" spans="2:18" ht="15.75" thickBot="1">
      <c r="B28" s="342" t="s">
        <v>716</v>
      </c>
      <c r="C28" s="343">
        <v>3.16</v>
      </c>
      <c r="D28" s="343">
        <v>1.73</v>
      </c>
      <c r="E28" s="447">
        <v>4.82</v>
      </c>
      <c r="F28" s="448"/>
      <c r="G28" s="344">
        <v>0.19700000000000001</v>
      </c>
      <c r="H28" s="449">
        <v>0.35299999999999998</v>
      </c>
      <c r="I28" s="450"/>
      <c r="J28" s="344">
        <v>0.23300000000000001</v>
      </c>
      <c r="K28" s="344">
        <v>0.63400000000000001</v>
      </c>
      <c r="L28" s="445">
        <v>2.29</v>
      </c>
      <c r="M28" s="446"/>
      <c r="N28" s="445">
        <v>0.23</v>
      </c>
      <c r="O28" s="446"/>
      <c r="P28" s="345">
        <v>4.83</v>
      </c>
    </row>
    <row r="29" spans="2:18" ht="15.75" thickBot="1">
      <c r="B29" s="342" t="s">
        <v>717</v>
      </c>
      <c r="C29" s="343">
        <v>2.6</v>
      </c>
      <c r="D29" s="343">
        <v>1.97</v>
      </c>
      <c r="E29" s="447">
        <v>3.31</v>
      </c>
      <c r="F29" s="448"/>
      <c r="G29" s="344">
        <v>0.14299999999999999</v>
      </c>
      <c r="H29" s="452">
        <v>0.32</v>
      </c>
      <c r="I29" s="454"/>
      <c r="J29" s="344">
        <v>0.13100000000000001</v>
      </c>
      <c r="K29" s="344">
        <v>0.47699999999999998</v>
      </c>
      <c r="L29" s="445">
        <v>3.68</v>
      </c>
      <c r="M29" s="446"/>
      <c r="N29" s="445">
        <v>0.23</v>
      </c>
      <c r="O29" s="446"/>
      <c r="P29" s="345">
        <v>8.69</v>
      </c>
    </row>
    <row r="30" spans="2:18" ht="15.75" thickBot="1">
      <c r="B30" s="342" t="s">
        <v>718</v>
      </c>
      <c r="C30" s="343">
        <v>2.6</v>
      </c>
      <c r="D30" s="343">
        <v>1.97</v>
      </c>
      <c r="E30" s="447">
        <v>3.31</v>
      </c>
      <c r="F30" s="448"/>
      <c r="G30" s="344">
        <v>0.14299999999999999</v>
      </c>
      <c r="H30" s="452">
        <v>0.32</v>
      </c>
      <c r="I30" s="454"/>
      <c r="J30" s="344">
        <v>0.13100000000000001</v>
      </c>
      <c r="K30" s="344">
        <v>0.47699999999999998</v>
      </c>
      <c r="L30" s="445">
        <v>4.33</v>
      </c>
      <c r="M30" s="446"/>
      <c r="N30" s="445">
        <v>0.23</v>
      </c>
      <c r="O30" s="446"/>
      <c r="P30" s="345">
        <v>11.97</v>
      </c>
    </row>
    <row r="31" spans="2:18" ht="15.75" thickBot="1">
      <c r="B31" s="456" t="s">
        <v>719</v>
      </c>
      <c r="C31" s="457"/>
      <c r="D31" s="457"/>
      <c r="E31" s="457"/>
      <c r="F31" s="457"/>
      <c r="G31" s="457"/>
      <c r="H31" s="457"/>
      <c r="I31" s="457"/>
      <c r="J31" s="457"/>
      <c r="K31" s="457"/>
      <c r="L31" s="457"/>
      <c r="M31" s="457"/>
      <c r="N31" s="457"/>
      <c r="O31" s="457"/>
      <c r="P31" s="458"/>
    </row>
    <row r="32" spans="2:18" ht="15.75" thickBot="1">
      <c r="B32" s="342" t="s">
        <v>717</v>
      </c>
      <c r="C32" s="343">
        <v>2.04</v>
      </c>
      <c r="D32" s="343">
        <v>1.73</v>
      </c>
      <c r="E32" s="447">
        <v>2.23</v>
      </c>
      <c r="F32" s="448"/>
      <c r="G32" s="344">
        <v>0.14899999999999999</v>
      </c>
      <c r="H32" s="449">
        <v>0.36799999999999999</v>
      </c>
      <c r="I32" s="450"/>
      <c r="J32" s="344">
        <v>0.30099999999999999</v>
      </c>
      <c r="K32" s="344">
        <v>0.47699999999999998</v>
      </c>
      <c r="L32" s="445">
        <v>4.13</v>
      </c>
      <c r="M32" s="446"/>
      <c r="N32" s="445">
        <v>0.41</v>
      </c>
      <c r="O32" s="446"/>
      <c r="P32" s="345">
        <v>8.69</v>
      </c>
    </row>
    <row r="33" spans="2:16" ht="15.75" thickBot="1">
      <c r="B33" s="342" t="s">
        <v>718</v>
      </c>
      <c r="C33" s="343">
        <v>2.04</v>
      </c>
      <c r="D33" s="343">
        <v>1.73</v>
      </c>
      <c r="E33" s="447">
        <v>2.23</v>
      </c>
      <c r="F33" s="448"/>
      <c r="G33" s="344">
        <v>0.14899999999999999</v>
      </c>
      <c r="H33" s="449">
        <v>0.36799999999999999</v>
      </c>
      <c r="I33" s="450"/>
      <c r="J33" s="344">
        <v>0.30099999999999999</v>
      </c>
      <c r="K33" s="344">
        <v>0.47699999999999998</v>
      </c>
      <c r="L33" s="445">
        <v>4.95</v>
      </c>
      <c r="M33" s="446"/>
      <c r="N33" s="445">
        <v>0.41</v>
      </c>
      <c r="O33" s="446"/>
      <c r="P33" s="345">
        <v>11.97</v>
      </c>
    </row>
    <row r="34" spans="2:16" ht="15.75" thickBot="1">
      <c r="B34" s="456" t="s">
        <v>471</v>
      </c>
      <c r="C34" s="457"/>
      <c r="D34" s="457"/>
      <c r="E34" s="457"/>
      <c r="F34" s="457"/>
      <c r="G34" s="457"/>
      <c r="H34" s="457"/>
      <c r="I34" s="457"/>
      <c r="J34" s="457"/>
      <c r="K34" s="457"/>
      <c r="L34" s="457"/>
      <c r="M34" s="457"/>
      <c r="N34" s="457"/>
      <c r="O34" s="457"/>
      <c r="P34" s="458"/>
    </row>
    <row r="35" spans="2:16" ht="15.75" thickBot="1">
      <c r="B35" s="342" t="s">
        <v>717</v>
      </c>
      <c r="C35" s="343">
        <v>2.17</v>
      </c>
      <c r="D35" s="343">
        <v>1.73</v>
      </c>
      <c r="E35" s="447">
        <v>2.62</v>
      </c>
      <c r="F35" s="448"/>
      <c r="G35" s="346">
        <v>0.17</v>
      </c>
      <c r="H35" s="449">
        <v>0.36299999999999999</v>
      </c>
      <c r="I35" s="450"/>
      <c r="J35" s="344">
        <v>0.30099999999999999</v>
      </c>
      <c r="K35" s="344">
        <v>0.47699999999999998</v>
      </c>
      <c r="L35" s="445">
        <v>5.13</v>
      </c>
      <c r="M35" s="446"/>
      <c r="N35" s="445">
        <v>0.32</v>
      </c>
      <c r="O35" s="446"/>
      <c r="P35" s="345">
        <v>11.97</v>
      </c>
    </row>
    <row r="36" spans="2:16" ht="15.75" thickBot="1">
      <c r="B36" s="456" t="s">
        <v>720</v>
      </c>
      <c r="C36" s="457"/>
      <c r="D36" s="457"/>
      <c r="E36" s="457"/>
      <c r="F36" s="457"/>
      <c r="G36" s="457"/>
      <c r="H36" s="457"/>
      <c r="I36" s="457"/>
      <c r="J36" s="457"/>
      <c r="K36" s="457"/>
      <c r="L36" s="457"/>
      <c r="M36" s="457"/>
      <c r="N36" s="457"/>
      <c r="O36" s="457"/>
      <c r="P36" s="458"/>
    </row>
    <row r="37" spans="2:16" ht="15.75" thickBot="1">
      <c r="B37" s="342" t="s">
        <v>721</v>
      </c>
      <c r="C37" s="343">
        <v>2.2000000000000002</v>
      </c>
      <c r="D37" s="343">
        <v>1.64</v>
      </c>
      <c r="E37" s="447">
        <v>3.24</v>
      </c>
      <c r="F37" s="448"/>
      <c r="G37" s="346">
        <v>0.31</v>
      </c>
      <c r="H37" s="449">
        <v>0.29299999999999998</v>
      </c>
      <c r="I37" s="450"/>
      <c r="J37" s="344">
        <v>0.25</v>
      </c>
      <c r="K37" s="344">
        <v>0.46800000000000003</v>
      </c>
      <c r="L37" s="445">
        <v>2.04</v>
      </c>
      <c r="M37" s="446"/>
      <c r="N37" s="445">
        <v>0.33</v>
      </c>
      <c r="O37" s="446"/>
      <c r="P37" s="345">
        <v>3.8</v>
      </c>
    </row>
    <row r="38" spans="2:16" ht="15.75" thickBot="1">
      <c r="B38" s="456" t="s">
        <v>722</v>
      </c>
      <c r="C38" s="457"/>
      <c r="D38" s="457"/>
      <c r="E38" s="457"/>
      <c r="F38" s="457"/>
      <c r="G38" s="457"/>
      <c r="H38" s="457"/>
      <c r="I38" s="457"/>
      <c r="J38" s="457"/>
      <c r="K38" s="457"/>
      <c r="L38" s="457"/>
      <c r="M38" s="457"/>
      <c r="N38" s="457"/>
      <c r="O38" s="457"/>
      <c r="P38" s="458"/>
    </row>
    <row r="39" spans="2:16" ht="15.75" thickBot="1">
      <c r="B39" s="342" t="s">
        <v>428</v>
      </c>
      <c r="C39" s="447">
        <v>2.94</v>
      </c>
      <c r="D39" s="451"/>
      <c r="E39" s="451"/>
      <c r="F39" s="448"/>
      <c r="G39" s="346">
        <v>0.21</v>
      </c>
      <c r="H39" s="452">
        <v>0.38</v>
      </c>
      <c r="I39" s="453"/>
      <c r="J39" s="453"/>
      <c r="K39" s="454"/>
      <c r="L39" s="445">
        <v>3.65</v>
      </c>
      <c r="M39" s="455"/>
      <c r="N39" s="455"/>
      <c r="O39" s="455"/>
      <c r="P39" s="446"/>
    </row>
    <row r="41" spans="2:16" ht="15.75">
      <c r="B41" s="347" t="s">
        <v>724</v>
      </c>
    </row>
  </sheetData>
  <mergeCells count="47">
    <mergeCell ref="B27:P27"/>
    <mergeCell ref="L24:P24"/>
    <mergeCell ref="L25:P25"/>
    <mergeCell ref="D26:E26"/>
    <mergeCell ref="I26:J26"/>
    <mergeCell ref="M26:N26"/>
    <mergeCell ref="O26:P26"/>
    <mergeCell ref="B24:B25"/>
    <mergeCell ref="C24:F24"/>
    <mergeCell ref="C25:F25"/>
    <mergeCell ref="G24:G25"/>
    <mergeCell ref="H24:K25"/>
    <mergeCell ref="E28:F28"/>
    <mergeCell ref="H28:I28"/>
    <mergeCell ref="L28:M28"/>
    <mergeCell ref="B31:P31"/>
    <mergeCell ref="E32:F32"/>
    <mergeCell ref="H32:I32"/>
    <mergeCell ref="L32:M32"/>
    <mergeCell ref="N32:O32"/>
    <mergeCell ref="E29:F29"/>
    <mergeCell ref="H29:I29"/>
    <mergeCell ref="L29:M29"/>
    <mergeCell ref="N29:O29"/>
    <mergeCell ref="E30:F30"/>
    <mergeCell ref="H30:I30"/>
    <mergeCell ref="N28:O28"/>
    <mergeCell ref="C39:F39"/>
    <mergeCell ref="H39:K39"/>
    <mergeCell ref="L39:P39"/>
    <mergeCell ref="B34:P34"/>
    <mergeCell ref="E35:F35"/>
    <mergeCell ref="H35:I35"/>
    <mergeCell ref="L35:M35"/>
    <mergeCell ref="N35:O35"/>
    <mergeCell ref="B36:P36"/>
    <mergeCell ref="E37:F37"/>
    <mergeCell ref="H37:I37"/>
    <mergeCell ref="L37:M37"/>
    <mergeCell ref="N37:O37"/>
    <mergeCell ref="B38:P38"/>
    <mergeCell ref="N33:O33"/>
    <mergeCell ref="L30:M30"/>
    <mergeCell ref="N30:O30"/>
    <mergeCell ref="L33:M33"/>
    <mergeCell ref="E33:F33"/>
    <mergeCell ref="H33:I33"/>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dimension ref="B2:K51"/>
  <sheetViews>
    <sheetView workbookViewId="0">
      <selection activeCell="Q25" sqref="Q25"/>
    </sheetView>
  </sheetViews>
  <sheetFormatPr defaultRowHeight="12.75"/>
  <cols>
    <col min="2" max="2" width="20.140625" customWidth="1"/>
    <col min="3" max="3" width="16.28515625" customWidth="1"/>
    <col min="10" max="10" width="15" customWidth="1"/>
  </cols>
  <sheetData>
    <row r="2" spans="2:10">
      <c r="B2" s="274" t="s">
        <v>596</v>
      </c>
      <c r="C2" t="s">
        <v>607</v>
      </c>
    </row>
    <row r="3" spans="2:10">
      <c r="B3" s="274" t="s">
        <v>595</v>
      </c>
      <c r="D3" t="s">
        <v>412</v>
      </c>
      <c r="E3" t="s">
        <v>605</v>
      </c>
      <c r="G3" t="s">
        <v>606</v>
      </c>
    </row>
    <row r="4" spans="2:10">
      <c r="C4" t="s">
        <v>370</v>
      </c>
      <c r="D4" s="228">
        <v>0.05</v>
      </c>
      <c r="E4" s="281">
        <f>D4</f>
        <v>0.05</v>
      </c>
      <c r="G4" s="273">
        <f>1-D4</f>
        <v>0.95</v>
      </c>
      <c r="J4" s="274" t="s">
        <v>621</v>
      </c>
    </row>
    <row r="5" spans="2:10">
      <c r="C5" t="s">
        <v>373</v>
      </c>
      <c r="D5" s="228">
        <v>0.7</v>
      </c>
      <c r="E5" s="281">
        <f t="shared" ref="E5:E21" si="0">D5</f>
        <v>0.7</v>
      </c>
      <c r="G5" s="273">
        <f t="shared" ref="G5:G21" si="1">1-D5</f>
        <v>0.30000000000000004</v>
      </c>
    </row>
    <row r="6" spans="2:10">
      <c r="C6" t="s">
        <v>374</v>
      </c>
      <c r="D6" s="228">
        <v>0.7</v>
      </c>
      <c r="E6" s="281">
        <f t="shared" si="0"/>
        <v>0.7</v>
      </c>
      <c r="G6" s="273">
        <f t="shared" si="1"/>
        <v>0.30000000000000004</v>
      </c>
    </row>
    <row r="7" spans="2:10">
      <c r="C7" t="s">
        <v>401</v>
      </c>
      <c r="D7" s="228">
        <v>0.25</v>
      </c>
      <c r="E7" s="281">
        <f t="shared" si="0"/>
        <v>0.25</v>
      </c>
      <c r="G7" s="273">
        <f t="shared" si="1"/>
        <v>0.75</v>
      </c>
    </row>
    <row r="8" spans="2:10">
      <c r="C8" t="s">
        <v>402</v>
      </c>
      <c r="D8" s="228">
        <v>0.25</v>
      </c>
      <c r="E8" s="281">
        <f t="shared" si="0"/>
        <v>0.25</v>
      </c>
      <c r="G8" s="273">
        <f t="shared" si="1"/>
        <v>0.75</v>
      </c>
    </row>
    <row r="9" spans="2:10">
      <c r="C9" t="s">
        <v>403</v>
      </c>
      <c r="D9" s="228">
        <v>0.25</v>
      </c>
      <c r="E9" s="281">
        <f t="shared" si="0"/>
        <v>0.25</v>
      </c>
      <c r="G9" s="273">
        <f t="shared" si="1"/>
        <v>0.75</v>
      </c>
    </row>
    <row r="10" spans="2:10">
      <c r="C10" t="s">
        <v>404</v>
      </c>
      <c r="D10" s="228">
        <v>0.25</v>
      </c>
      <c r="E10" s="281">
        <f t="shared" si="0"/>
        <v>0.25</v>
      </c>
      <c r="G10" s="273">
        <f t="shared" si="1"/>
        <v>0.75</v>
      </c>
    </row>
    <row r="11" spans="2:10">
      <c r="C11" t="s">
        <v>405</v>
      </c>
      <c r="D11" s="228">
        <v>0.7</v>
      </c>
      <c r="E11" s="281">
        <f t="shared" si="0"/>
        <v>0.7</v>
      </c>
      <c r="G11" s="273">
        <f t="shared" si="1"/>
        <v>0.30000000000000004</v>
      </c>
    </row>
    <row r="12" spans="2:10">
      <c r="C12" t="s">
        <v>375</v>
      </c>
      <c r="D12" s="228">
        <v>0.7</v>
      </c>
      <c r="E12" s="281">
        <f t="shared" si="0"/>
        <v>0.7</v>
      </c>
      <c r="G12" s="273">
        <f t="shared" si="1"/>
        <v>0.30000000000000004</v>
      </c>
    </row>
    <row r="13" spans="2:10">
      <c r="C13" t="s">
        <v>376</v>
      </c>
      <c r="D13" s="228">
        <v>0.01</v>
      </c>
      <c r="E13" s="281">
        <f t="shared" si="0"/>
        <v>0.01</v>
      </c>
      <c r="G13" s="273">
        <f t="shared" si="1"/>
        <v>0.99</v>
      </c>
    </row>
    <row r="14" spans="2:10">
      <c r="C14" t="s">
        <v>377</v>
      </c>
      <c r="D14" s="228">
        <v>0.05</v>
      </c>
      <c r="E14" s="281">
        <f t="shared" si="0"/>
        <v>0.05</v>
      </c>
      <c r="G14" s="273">
        <f t="shared" si="1"/>
        <v>0.95</v>
      </c>
    </row>
    <row r="15" spans="2:10">
      <c r="C15" t="s">
        <v>601</v>
      </c>
      <c r="D15" s="228">
        <v>0.05</v>
      </c>
      <c r="E15" s="281">
        <f t="shared" si="0"/>
        <v>0.05</v>
      </c>
      <c r="G15" s="273">
        <f t="shared" si="1"/>
        <v>0.95</v>
      </c>
    </row>
    <row r="16" spans="2:10">
      <c r="C16" t="s">
        <v>378</v>
      </c>
      <c r="D16" s="228">
        <v>0.25</v>
      </c>
      <c r="E16" s="281">
        <f t="shared" si="0"/>
        <v>0.25</v>
      </c>
      <c r="G16" s="273">
        <f t="shared" si="1"/>
        <v>0.75</v>
      </c>
    </row>
    <row r="17" spans="3:11">
      <c r="C17" t="s">
        <v>379</v>
      </c>
      <c r="D17" s="228">
        <v>0.7</v>
      </c>
      <c r="E17" s="281">
        <f t="shared" si="0"/>
        <v>0.7</v>
      </c>
      <c r="G17" s="273">
        <f t="shared" si="1"/>
        <v>0.30000000000000004</v>
      </c>
    </row>
    <row r="18" spans="3:11">
      <c r="C18" t="s">
        <v>380</v>
      </c>
      <c r="D18" s="228">
        <v>0.05</v>
      </c>
      <c r="E18" s="281">
        <f t="shared" si="0"/>
        <v>0.05</v>
      </c>
      <c r="G18" s="273">
        <f t="shared" si="1"/>
        <v>0.95</v>
      </c>
    </row>
    <row r="19" spans="3:11">
      <c r="C19" t="s">
        <v>407</v>
      </c>
      <c r="D19" s="228">
        <v>0.7</v>
      </c>
      <c r="E19" s="281">
        <f t="shared" si="0"/>
        <v>0.7</v>
      </c>
      <c r="G19" s="273">
        <f t="shared" si="1"/>
        <v>0.30000000000000004</v>
      </c>
    </row>
    <row r="20" spans="3:11">
      <c r="C20" t="s">
        <v>381</v>
      </c>
      <c r="D20" s="228">
        <v>0.25</v>
      </c>
      <c r="E20" s="281">
        <f t="shared" si="0"/>
        <v>0.25</v>
      </c>
      <c r="G20" s="273">
        <f t="shared" si="1"/>
        <v>0.75</v>
      </c>
    </row>
    <row r="21" spans="3:11">
      <c r="C21" t="s">
        <v>382</v>
      </c>
      <c r="D21" s="228">
        <v>0.7</v>
      </c>
      <c r="E21" s="281">
        <f t="shared" si="0"/>
        <v>0.7</v>
      </c>
      <c r="G21" s="273">
        <f t="shared" si="1"/>
        <v>0.30000000000000004</v>
      </c>
    </row>
    <row r="31" spans="3:11">
      <c r="K31" t="s">
        <v>619</v>
      </c>
    </row>
    <row r="32" spans="3:11">
      <c r="K32" t="s">
        <v>791</v>
      </c>
    </row>
    <row r="33" spans="2:11" ht="13.5" thickBot="1">
      <c r="B33" t="s">
        <v>602</v>
      </c>
      <c r="E33" t="s">
        <v>604</v>
      </c>
      <c r="K33" s="294">
        <f>30%*0.33</f>
        <v>9.9000000000000005E-2</v>
      </c>
    </row>
    <row r="34" spans="2:11">
      <c r="C34" s="265" t="s">
        <v>370</v>
      </c>
      <c r="D34" s="266" t="s">
        <v>597</v>
      </c>
      <c r="J34" t="s">
        <v>370</v>
      </c>
      <c r="K34" s="293">
        <f>D4*$K$33</f>
        <v>4.9500000000000004E-3</v>
      </c>
    </row>
    <row r="35" spans="2:11">
      <c r="C35" s="267" t="s">
        <v>373</v>
      </c>
      <c r="D35" s="268" t="s">
        <v>598</v>
      </c>
      <c r="J35" t="s">
        <v>373</v>
      </c>
      <c r="K35" s="293">
        <f t="shared" ref="K35:K51" si="2">D5*$K$33</f>
        <v>6.93E-2</v>
      </c>
    </row>
    <row r="36" spans="2:11">
      <c r="C36" s="267" t="s">
        <v>374</v>
      </c>
      <c r="D36" s="268" t="s">
        <v>599</v>
      </c>
      <c r="J36" t="s">
        <v>374</v>
      </c>
      <c r="K36" s="293">
        <f t="shared" si="2"/>
        <v>6.93E-2</v>
      </c>
    </row>
    <row r="37" spans="2:11">
      <c r="C37" s="269" t="s">
        <v>401</v>
      </c>
      <c r="D37" s="270" t="s">
        <v>600</v>
      </c>
      <c r="J37" t="s">
        <v>401</v>
      </c>
      <c r="K37" s="293">
        <f t="shared" si="2"/>
        <v>2.4750000000000001E-2</v>
      </c>
    </row>
    <row r="38" spans="2:11">
      <c r="C38" s="269" t="s">
        <v>402</v>
      </c>
      <c r="D38" s="270" t="s">
        <v>600</v>
      </c>
      <c r="J38" t="s">
        <v>402</v>
      </c>
      <c r="K38" s="293">
        <f t="shared" si="2"/>
        <v>2.4750000000000001E-2</v>
      </c>
    </row>
    <row r="39" spans="2:11">
      <c r="C39" s="269" t="s">
        <v>403</v>
      </c>
      <c r="D39" s="270" t="s">
        <v>600</v>
      </c>
      <c r="J39" t="s">
        <v>403</v>
      </c>
      <c r="K39" s="293">
        <f t="shared" si="2"/>
        <v>2.4750000000000001E-2</v>
      </c>
    </row>
    <row r="40" spans="2:11">
      <c r="C40" s="269" t="s">
        <v>404</v>
      </c>
      <c r="D40" s="270" t="s">
        <v>600</v>
      </c>
      <c r="J40" t="s">
        <v>404</v>
      </c>
      <c r="K40" s="293">
        <f t="shared" si="2"/>
        <v>2.4750000000000001E-2</v>
      </c>
    </row>
    <row r="41" spans="2:11">
      <c r="C41" s="267" t="s">
        <v>405</v>
      </c>
      <c r="D41" s="268" t="s">
        <v>598</v>
      </c>
      <c r="J41" t="s">
        <v>405</v>
      </c>
      <c r="K41" s="293">
        <f t="shared" si="2"/>
        <v>6.93E-2</v>
      </c>
    </row>
    <row r="42" spans="2:11">
      <c r="C42" s="267" t="s">
        <v>375</v>
      </c>
      <c r="D42" s="268" t="s">
        <v>598</v>
      </c>
      <c r="J42" t="s">
        <v>375</v>
      </c>
      <c r="K42" s="293">
        <f t="shared" si="2"/>
        <v>6.93E-2</v>
      </c>
    </row>
    <row r="43" spans="2:11">
      <c r="C43" s="269" t="s">
        <v>376</v>
      </c>
      <c r="D43" s="270" t="s">
        <v>600</v>
      </c>
      <c r="J43" t="s">
        <v>376</v>
      </c>
      <c r="K43" s="293">
        <f t="shared" si="2"/>
        <v>9.8999999999999999E-4</v>
      </c>
    </row>
    <row r="44" spans="2:11">
      <c r="C44" s="269" t="s">
        <v>377</v>
      </c>
      <c r="D44" s="270" t="s">
        <v>600</v>
      </c>
      <c r="J44" t="s">
        <v>377</v>
      </c>
      <c r="K44" s="293">
        <f t="shared" si="2"/>
        <v>4.9500000000000004E-3</v>
      </c>
    </row>
    <row r="45" spans="2:11">
      <c r="C45" s="269" t="s">
        <v>601</v>
      </c>
      <c r="D45" s="270" t="s">
        <v>600</v>
      </c>
      <c r="J45" t="s">
        <v>601</v>
      </c>
      <c r="K45" s="293">
        <f t="shared" si="2"/>
        <v>4.9500000000000004E-3</v>
      </c>
    </row>
    <row r="46" spans="2:11">
      <c r="C46" s="269" t="s">
        <v>378</v>
      </c>
      <c r="D46" s="270" t="s">
        <v>600</v>
      </c>
      <c r="E46" t="s">
        <v>603</v>
      </c>
      <c r="J46" t="s">
        <v>378</v>
      </c>
      <c r="K46" s="293">
        <f t="shared" si="2"/>
        <v>2.4750000000000001E-2</v>
      </c>
    </row>
    <row r="47" spans="2:11">
      <c r="C47" s="267" t="s">
        <v>379</v>
      </c>
      <c r="D47" s="268" t="s">
        <v>598</v>
      </c>
      <c r="J47" t="s">
        <v>379</v>
      </c>
      <c r="K47" s="293">
        <f t="shared" si="2"/>
        <v>6.93E-2</v>
      </c>
    </row>
    <row r="48" spans="2:11">
      <c r="C48" s="267" t="s">
        <v>380</v>
      </c>
      <c r="D48" s="268" t="s">
        <v>598</v>
      </c>
      <c r="J48" t="s">
        <v>380</v>
      </c>
      <c r="K48" s="293">
        <f t="shared" si="2"/>
        <v>4.9500000000000004E-3</v>
      </c>
    </row>
    <row r="49" spans="3:11">
      <c r="C49" s="267" t="s">
        <v>407</v>
      </c>
      <c r="D49" s="268" t="s">
        <v>598</v>
      </c>
      <c r="J49" t="s">
        <v>407</v>
      </c>
      <c r="K49" s="293">
        <f t="shared" si="2"/>
        <v>6.93E-2</v>
      </c>
    </row>
    <row r="50" spans="3:11">
      <c r="C50" s="269" t="s">
        <v>381</v>
      </c>
      <c r="D50" s="270" t="s">
        <v>600</v>
      </c>
      <c r="J50" t="s">
        <v>381</v>
      </c>
      <c r="K50" s="293">
        <f t="shared" si="2"/>
        <v>2.4750000000000001E-2</v>
      </c>
    </row>
    <row r="51" spans="3:11" ht="13.5" thickBot="1">
      <c r="C51" s="271" t="s">
        <v>382</v>
      </c>
      <c r="D51" s="272" t="s">
        <v>598</v>
      </c>
      <c r="J51" t="s">
        <v>382</v>
      </c>
      <c r="K51" s="293">
        <f t="shared" si="2"/>
        <v>6.93E-2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S54"/>
  <sheetViews>
    <sheetView topLeftCell="H1" workbookViewId="0">
      <selection activeCell="R35" sqref="R35"/>
    </sheetView>
  </sheetViews>
  <sheetFormatPr defaultRowHeight="12.75"/>
  <cols>
    <col min="1" max="1" width="14.85546875" customWidth="1"/>
    <col min="2" max="2" width="19.5703125" customWidth="1"/>
    <col min="9" max="9" width="18.5703125" customWidth="1"/>
    <col min="10" max="10" width="23.7109375" customWidth="1"/>
    <col min="11" max="11" width="15.85546875" customWidth="1"/>
    <col min="12" max="12" width="19.5703125" customWidth="1"/>
    <col min="17" max="17" width="12.28515625" customWidth="1"/>
    <col min="18" max="18" width="12.42578125" customWidth="1"/>
  </cols>
  <sheetData>
    <row r="2" spans="1:18">
      <c r="A2" s="291" t="s">
        <v>618</v>
      </c>
      <c r="I2" t="s">
        <v>678</v>
      </c>
      <c r="J2" t="s">
        <v>679</v>
      </c>
    </row>
    <row r="3" spans="1:18">
      <c r="B3" t="s">
        <v>609</v>
      </c>
    </row>
    <row r="4" spans="1:18">
      <c r="A4" t="s">
        <v>610</v>
      </c>
      <c r="B4" t="s">
        <v>611</v>
      </c>
      <c r="C4" t="s">
        <v>612</v>
      </c>
      <c r="J4" t="s">
        <v>680</v>
      </c>
    </row>
    <row r="5" spans="1:18">
      <c r="A5" s="282" t="s">
        <v>613</v>
      </c>
      <c r="B5" s="283">
        <v>1986091349.2749093</v>
      </c>
      <c r="C5" s="283">
        <v>129428.0818727828</v>
      </c>
      <c r="D5" s="273">
        <v>0.63625563086640735</v>
      </c>
      <c r="J5" s="296" t="s">
        <v>681</v>
      </c>
      <c r="K5" s="296"/>
      <c r="L5" s="296"/>
      <c r="M5" t="s">
        <v>682</v>
      </c>
      <c r="P5" t="s">
        <v>683</v>
      </c>
    </row>
    <row r="6" spans="1:18">
      <c r="A6" s="282" t="s">
        <v>614</v>
      </c>
      <c r="B6" s="283">
        <v>205716789.93655679</v>
      </c>
      <c r="C6" s="283">
        <v>17272.34711735704</v>
      </c>
      <c r="D6" s="273">
        <v>6.5902540690629091E-2</v>
      </c>
      <c r="I6" s="296" t="s">
        <v>610</v>
      </c>
      <c r="J6" t="s">
        <v>684</v>
      </c>
      <c r="K6" t="s">
        <v>685</v>
      </c>
      <c r="L6" t="s">
        <v>686</v>
      </c>
      <c r="M6" t="s">
        <v>684</v>
      </c>
      <c r="N6" t="s">
        <v>685</v>
      </c>
      <c r="O6" t="s">
        <v>686</v>
      </c>
      <c r="P6" t="s">
        <v>684</v>
      </c>
      <c r="Q6" t="s">
        <v>685</v>
      </c>
      <c r="R6" t="s">
        <v>686</v>
      </c>
    </row>
    <row r="7" spans="1:18">
      <c r="A7" s="282" t="s">
        <v>603</v>
      </c>
      <c r="B7" s="283">
        <v>929722347.78853536</v>
      </c>
      <c r="C7" s="283">
        <v>56504.895938183014</v>
      </c>
      <c r="D7" s="292">
        <v>0.29784182844296375</v>
      </c>
      <c r="I7" s="282" t="s">
        <v>381</v>
      </c>
      <c r="J7" s="283">
        <v>121252835.22915903</v>
      </c>
      <c r="K7" s="283">
        <v>67010842.443577453</v>
      </c>
      <c r="L7" s="283">
        <v>154297762.37763166</v>
      </c>
      <c r="M7" s="297">
        <v>41</v>
      </c>
      <c r="N7" s="297">
        <v>21</v>
      </c>
      <c r="O7" s="297">
        <v>35</v>
      </c>
      <c r="P7" s="298">
        <v>66.084236252017362</v>
      </c>
      <c r="Q7" s="298">
        <v>56.894788750307249</v>
      </c>
      <c r="R7" s="298">
        <v>86.100175403012472</v>
      </c>
    </row>
    <row r="8" spans="1:18">
      <c r="A8" s="282" t="s">
        <v>615</v>
      </c>
      <c r="B8" s="283">
        <v>3121530487.000001</v>
      </c>
      <c r="C8" s="283">
        <v>203205.32492832284</v>
      </c>
      <c r="D8" s="273">
        <v>1</v>
      </c>
      <c r="I8" s="282" t="s">
        <v>616</v>
      </c>
      <c r="J8" s="283">
        <v>25857894.868736852</v>
      </c>
      <c r="K8" s="283">
        <v>24517146.800384197</v>
      </c>
      <c r="L8" s="283">
        <v>25836108.003527328</v>
      </c>
      <c r="M8" s="297">
        <v>30</v>
      </c>
      <c r="N8" s="297">
        <v>21</v>
      </c>
      <c r="O8" s="297">
        <v>20</v>
      </c>
      <c r="P8" s="298">
        <v>252.64304071904132</v>
      </c>
      <c r="Q8" s="298">
        <v>341.03720088394289</v>
      </c>
      <c r="R8" s="298">
        <v>285.35540995479198</v>
      </c>
    </row>
    <row r="9" spans="1:18">
      <c r="I9" s="282" t="s">
        <v>379</v>
      </c>
      <c r="J9" s="283">
        <v>33203141.281341508</v>
      </c>
      <c r="K9" s="283">
        <v>65528615.350381784</v>
      </c>
      <c r="L9" s="283">
        <v>71484168.00000003</v>
      </c>
      <c r="M9" s="297">
        <v>20</v>
      </c>
      <c r="N9" s="297">
        <v>26</v>
      </c>
      <c r="O9" s="297">
        <v>25</v>
      </c>
      <c r="P9" s="298">
        <v>88.038726030207997</v>
      </c>
      <c r="Q9" s="298">
        <v>96.021102264822446</v>
      </c>
      <c r="R9" s="298">
        <v>84.881538383701923</v>
      </c>
    </row>
    <row r="10" spans="1:18">
      <c r="I10" s="282" t="s">
        <v>467</v>
      </c>
      <c r="J10" s="283">
        <v>172821476.69236717</v>
      </c>
      <c r="K10" s="283">
        <v>228728277.50933334</v>
      </c>
      <c r="L10" s="283">
        <v>297625499.48267698</v>
      </c>
      <c r="M10" s="297">
        <v>37</v>
      </c>
      <c r="N10" s="297">
        <v>30</v>
      </c>
      <c r="O10" s="297">
        <v>46</v>
      </c>
      <c r="P10" s="298">
        <v>78.187432631189864</v>
      </c>
      <c r="Q10" s="298">
        <v>89.868972059906682</v>
      </c>
      <c r="R10" s="298">
        <v>67.40654318628485</v>
      </c>
    </row>
    <row r="11" spans="1:18">
      <c r="I11" s="282" t="s">
        <v>382</v>
      </c>
      <c r="J11" s="283">
        <v>83830286.537057266</v>
      </c>
      <c r="K11" s="283">
        <v>86711674.696896002</v>
      </c>
      <c r="L11" s="283">
        <v>157213911.99999997</v>
      </c>
      <c r="M11" s="297">
        <v>27</v>
      </c>
      <c r="N11" s="297">
        <v>25</v>
      </c>
      <c r="O11" s="297">
        <v>28</v>
      </c>
      <c r="P11" s="298">
        <v>76.454252984528139</v>
      </c>
      <c r="Q11" s="298">
        <v>83.870719352195991</v>
      </c>
      <c r="R11" s="298">
        <v>71.751814862510287</v>
      </c>
    </row>
    <row r="12" spans="1:18" ht="15">
      <c r="A12" s="284"/>
      <c r="B12" s="284" t="s">
        <v>609</v>
      </c>
      <c r="C12" s="284"/>
      <c r="I12" s="282" t="s">
        <v>407</v>
      </c>
      <c r="J12" s="283">
        <v>24779967.180502053</v>
      </c>
      <c r="K12" s="283">
        <v>46413928.819497935</v>
      </c>
      <c r="L12" s="283">
        <v>53966739.999999955</v>
      </c>
      <c r="M12" s="297">
        <v>16</v>
      </c>
      <c r="N12" s="297">
        <v>30</v>
      </c>
      <c r="O12" s="297">
        <v>24</v>
      </c>
      <c r="P12" s="298">
        <v>121.15043124209976</v>
      </c>
      <c r="Q12" s="298">
        <v>93.767518562830418</v>
      </c>
      <c r="R12" s="298">
        <v>90.15509869082517</v>
      </c>
    </row>
    <row r="13" spans="1:18" ht="15">
      <c r="A13" s="285" t="s">
        <v>610</v>
      </c>
      <c r="B13" s="285" t="s">
        <v>611</v>
      </c>
      <c r="C13" s="285" t="s">
        <v>612</v>
      </c>
      <c r="I13" s="282" t="s">
        <v>378</v>
      </c>
      <c r="J13" s="283">
        <v>19737566.196642451</v>
      </c>
      <c r="K13" s="283">
        <v>17219241.803357556</v>
      </c>
      <c r="L13" s="283">
        <v>16079931</v>
      </c>
      <c r="M13" s="297">
        <v>14</v>
      </c>
      <c r="N13" s="297">
        <v>10</v>
      </c>
      <c r="O13" s="297">
        <v>19</v>
      </c>
      <c r="P13" s="298">
        <v>476.86454023366565</v>
      </c>
      <c r="Q13" s="298">
        <v>328.69667526836002</v>
      </c>
      <c r="R13" s="298">
        <v>348.46653516399215</v>
      </c>
    </row>
    <row r="14" spans="1:18" ht="15">
      <c r="A14" s="286" t="s">
        <v>381</v>
      </c>
      <c r="B14" s="287">
        <v>368872051.99999994</v>
      </c>
      <c r="C14" s="287">
        <v>21261.89032171858</v>
      </c>
      <c r="I14" s="282" t="s">
        <v>617</v>
      </c>
      <c r="J14" s="283">
        <v>171434849.97784674</v>
      </c>
      <c r="K14" s="283">
        <v>164535491.78007039</v>
      </c>
      <c r="L14" s="283">
        <v>205249496.01386845</v>
      </c>
      <c r="M14" s="297">
        <v>42</v>
      </c>
      <c r="N14" s="297">
        <v>34</v>
      </c>
      <c r="O14" s="297">
        <v>49</v>
      </c>
      <c r="P14" s="298">
        <v>67.597000205405919</v>
      </c>
      <c r="Q14" s="298">
        <v>80.94850713854764</v>
      </c>
      <c r="R14" s="298">
        <v>74.894996868988997</v>
      </c>
    </row>
    <row r="15" spans="1:18">
      <c r="A15" s="288" t="s">
        <v>613</v>
      </c>
      <c r="B15" s="283">
        <v>234868147.9965716</v>
      </c>
      <c r="C15" s="283">
        <v>12465.772439390952</v>
      </c>
      <c r="D15" s="273">
        <f>B15/B14</f>
        <v>0.63671982391491033</v>
      </c>
      <c r="I15" s="282" t="s">
        <v>405</v>
      </c>
      <c r="J15" s="283">
        <v>86598684.304834723</v>
      </c>
      <c r="K15" s="283">
        <v>34483926.894813336</v>
      </c>
      <c r="L15" s="283">
        <v>113565709</v>
      </c>
      <c r="M15" s="297">
        <v>31</v>
      </c>
      <c r="N15" s="297">
        <v>17</v>
      </c>
      <c r="O15" s="297">
        <v>23</v>
      </c>
      <c r="P15" s="298">
        <v>67.302679971082839</v>
      </c>
      <c r="Q15" s="298">
        <v>59.653197163558104</v>
      </c>
      <c r="R15" s="298">
        <v>67.468742898776171</v>
      </c>
    </row>
    <row r="16" spans="1:18">
      <c r="A16" s="288" t="s">
        <v>614</v>
      </c>
      <c r="B16" s="283">
        <v>16697870.877533719</v>
      </c>
      <c r="C16" s="283">
        <v>1026.9162803197526</v>
      </c>
      <c r="D16" s="273">
        <f>B16/B14</f>
        <v>4.5267378721155382E-2</v>
      </c>
      <c r="I16" s="282" t="s">
        <v>376</v>
      </c>
      <c r="J16" s="283">
        <v>212412102.80602443</v>
      </c>
      <c r="K16" s="283">
        <v>106473964.19397557</v>
      </c>
      <c r="L16" s="283">
        <v>123337987.00000003</v>
      </c>
      <c r="M16" s="297">
        <v>14</v>
      </c>
      <c r="N16" s="297">
        <v>9</v>
      </c>
      <c r="O16" s="297">
        <v>20</v>
      </c>
      <c r="P16" s="298">
        <v>47.140590036383706</v>
      </c>
      <c r="Q16" s="298">
        <v>55.675154491356892</v>
      </c>
      <c r="R16" s="298">
        <v>29.984836889194195</v>
      </c>
    </row>
    <row r="17" spans="1:19">
      <c r="A17" s="288" t="s">
        <v>603</v>
      </c>
      <c r="B17" s="283">
        <v>117306033.12589461</v>
      </c>
      <c r="C17" s="283">
        <v>7769.2016020078754</v>
      </c>
      <c r="D17" s="273">
        <f>B17/B14</f>
        <v>0.31801279736393429</v>
      </c>
      <c r="I17" s="282" t="s">
        <v>615</v>
      </c>
      <c r="J17" s="283">
        <v>951928805.07451212</v>
      </c>
      <c r="K17" s="283">
        <v>841623110.29228747</v>
      </c>
      <c r="L17" s="283">
        <v>1218657312.8777041</v>
      </c>
      <c r="M17" s="297">
        <v>272</v>
      </c>
      <c r="N17" s="297">
        <v>223</v>
      </c>
      <c r="O17" s="297">
        <v>289</v>
      </c>
      <c r="P17" s="298">
        <v>114.73034955084297</v>
      </c>
      <c r="Q17" s="298">
        <v>116.65192771878283</v>
      </c>
      <c r="R17" s="298">
        <v>105.73814466520781</v>
      </c>
    </row>
    <row r="18" spans="1:19" ht="15">
      <c r="A18" s="286" t="s">
        <v>616</v>
      </c>
      <c r="B18" s="287">
        <v>77120838</v>
      </c>
      <c r="C18" s="287">
        <v>6846.5638243699595</v>
      </c>
    </row>
    <row r="19" spans="1:19">
      <c r="A19" s="288" t="s">
        <v>613</v>
      </c>
      <c r="B19" s="283">
        <v>59404807.872250773</v>
      </c>
      <c r="C19" s="283">
        <v>5180.9882944084547</v>
      </c>
      <c r="D19" s="273">
        <f>B19/B18</f>
        <v>0.77028218848258334</v>
      </c>
      <c r="I19" t="s">
        <v>678</v>
      </c>
      <c r="J19" t="s">
        <v>679</v>
      </c>
    </row>
    <row r="20" spans="1:19">
      <c r="A20" s="288" t="s">
        <v>614</v>
      </c>
      <c r="B20" s="283">
        <v>1252607.3312890839</v>
      </c>
      <c r="C20" s="283">
        <v>385.28340137264729</v>
      </c>
      <c r="D20" s="273">
        <f>B20/B18</f>
        <v>1.6242138490366039E-2</v>
      </c>
    </row>
    <row r="21" spans="1:19">
      <c r="A21" s="288" t="s">
        <v>603</v>
      </c>
      <c r="B21" s="283">
        <v>16463422.79646014</v>
      </c>
      <c r="C21" s="283">
        <v>1280.2921285888576</v>
      </c>
      <c r="D21" s="273">
        <f>B21/B18</f>
        <v>0.21347567302705062</v>
      </c>
      <c r="J21" t="s">
        <v>609</v>
      </c>
    </row>
    <row r="22" spans="1:19" ht="15">
      <c r="A22" s="286" t="s">
        <v>379</v>
      </c>
      <c r="B22" s="287">
        <v>171040928.00000003</v>
      </c>
      <c r="C22" s="287">
        <v>3557.2085496545378</v>
      </c>
      <c r="I22" s="296" t="s">
        <v>610</v>
      </c>
      <c r="J22" s="296" t="s">
        <v>681</v>
      </c>
      <c r="K22" t="s">
        <v>682</v>
      </c>
      <c r="L22" t="s">
        <v>683</v>
      </c>
      <c r="P22" t="s">
        <v>687</v>
      </c>
      <c r="S22" t="s">
        <v>688</v>
      </c>
    </row>
    <row r="23" spans="1:19">
      <c r="A23" s="288" t="s">
        <v>613</v>
      </c>
      <c r="B23" s="283">
        <v>113372386.37247662</v>
      </c>
      <c r="C23" s="283">
        <v>2380.4666182024125</v>
      </c>
      <c r="D23" s="273">
        <f>B23/B22</f>
        <v>0.66283776461079891</v>
      </c>
      <c r="I23" s="282" t="s">
        <v>381</v>
      </c>
      <c r="J23" s="283">
        <v>342561440.05036801</v>
      </c>
      <c r="K23" s="297">
        <v>97</v>
      </c>
      <c r="L23" s="283">
        <v>71.317014321593817</v>
      </c>
      <c r="N23" s="212">
        <f>R7/P7</f>
        <v>1.302885230823623</v>
      </c>
      <c r="O23" s="212">
        <f>R7/Q7</f>
        <v>1.5133227013264463</v>
      </c>
      <c r="P23" s="300">
        <f t="shared" ref="P23:P33" si="0">L23/R7</f>
        <v>0.82830277624612803</v>
      </c>
      <c r="R23" t="s">
        <v>370</v>
      </c>
      <c r="S23" s="299">
        <f>P26</f>
        <v>1.1408394792375345</v>
      </c>
    </row>
    <row r="24" spans="1:19">
      <c r="A24" s="288" t="s">
        <v>614</v>
      </c>
      <c r="B24" s="283">
        <v>1251647.96729986</v>
      </c>
      <c r="C24" s="283">
        <v>58.9288120197673</v>
      </c>
      <c r="D24" s="273">
        <f>B24/B22</f>
        <v>7.3178272705574877E-3</v>
      </c>
      <c r="I24" s="282" t="s">
        <v>616</v>
      </c>
      <c r="J24" s="283">
        <v>76211149.6726484</v>
      </c>
      <c r="K24" s="297">
        <v>71</v>
      </c>
      <c r="L24" s="283">
        <v>288.00254421450529</v>
      </c>
      <c r="N24" s="212">
        <f t="shared" ref="N24:N33" si="1">R8/P8</f>
        <v>1.1294805870870173</v>
      </c>
      <c r="O24" s="212">
        <f t="shared" ref="O24:O33" si="2">R8/Q8</f>
        <v>0.83672810243331852</v>
      </c>
      <c r="P24" s="300">
        <f t="shared" si="0"/>
        <v>1.0092766219506148</v>
      </c>
      <c r="R24" t="s">
        <v>373</v>
      </c>
      <c r="S24" s="299">
        <f>S23</f>
        <v>1.1408394792375345</v>
      </c>
    </row>
    <row r="25" spans="1:19">
      <c r="A25" s="288" t="s">
        <v>603</v>
      </c>
      <c r="B25" s="283">
        <v>56416893.660223544</v>
      </c>
      <c r="C25" s="283">
        <v>1117.8131194323576</v>
      </c>
      <c r="D25" s="273">
        <f>B25/B22</f>
        <v>0.32984440811864357</v>
      </c>
      <c r="I25" s="282" t="s">
        <v>379</v>
      </c>
      <c r="J25" s="283">
        <v>170215924.63172325</v>
      </c>
      <c r="K25" s="297">
        <v>71</v>
      </c>
      <c r="L25" s="283">
        <v>89.850163930733743</v>
      </c>
      <c r="N25" s="212">
        <f t="shared" si="1"/>
        <v>0.96413864910513614</v>
      </c>
      <c r="O25" s="212">
        <f t="shared" si="2"/>
        <v>0.88398837736315461</v>
      </c>
      <c r="P25" s="300">
        <f t="shared" si="0"/>
        <v>1.0585359978346698</v>
      </c>
      <c r="R25" t="s">
        <v>374</v>
      </c>
      <c r="S25" s="299">
        <f>S24</f>
        <v>1.1408394792375345</v>
      </c>
    </row>
    <row r="26" spans="1:19" ht="15">
      <c r="A26" s="286" t="s">
        <v>467</v>
      </c>
      <c r="B26" s="287">
        <v>734358126.00000012</v>
      </c>
      <c r="C26" s="287">
        <v>61592.887731516486</v>
      </c>
      <c r="I26" s="282" t="s">
        <v>467</v>
      </c>
      <c r="J26" s="283">
        <v>699175253.68437755</v>
      </c>
      <c r="K26" s="297">
        <v>113</v>
      </c>
      <c r="L26" s="283">
        <v>76.900045625843589</v>
      </c>
      <c r="N26" s="212">
        <f t="shared" si="1"/>
        <v>0.8621148043604594</v>
      </c>
      <c r="O26" s="212">
        <f t="shared" si="2"/>
        <v>0.75005356844798032</v>
      </c>
      <c r="P26" s="300">
        <f t="shared" si="0"/>
        <v>1.1408394792375345</v>
      </c>
      <c r="R26" t="s">
        <v>401</v>
      </c>
      <c r="S26" s="299">
        <f>S27</f>
        <v>0.9892439799810242</v>
      </c>
    </row>
    <row r="27" spans="1:19">
      <c r="A27" s="288" t="s">
        <v>613</v>
      </c>
      <c r="B27" s="283">
        <v>486716102.32666117</v>
      </c>
      <c r="C27" s="283">
        <v>37699.713257244046</v>
      </c>
      <c r="D27" s="273">
        <f>B27/B26</f>
        <v>0.66277758098459594</v>
      </c>
      <c r="I27" s="282" t="s">
        <v>382</v>
      </c>
      <c r="J27" s="283">
        <v>327755873.23395348</v>
      </c>
      <c r="K27" s="297">
        <v>80</v>
      </c>
      <c r="L27" s="283">
        <v>77.1260453817181</v>
      </c>
      <c r="N27" s="212">
        <f t="shared" si="1"/>
        <v>0.93849343969171373</v>
      </c>
      <c r="O27" s="212">
        <f t="shared" si="2"/>
        <v>0.85550494161382917</v>
      </c>
      <c r="P27" s="300">
        <f t="shared" si="0"/>
        <v>1.074900272968786</v>
      </c>
      <c r="R27" t="s">
        <v>402</v>
      </c>
      <c r="S27" s="299">
        <f>P30</f>
        <v>0.9892439799810242</v>
      </c>
    </row>
    <row r="28" spans="1:19">
      <c r="A28" s="288" t="s">
        <v>614</v>
      </c>
      <c r="B28" s="283">
        <v>33914892.206166022</v>
      </c>
      <c r="C28" s="283">
        <v>7314.7628637756679</v>
      </c>
      <c r="D28" s="273">
        <f>B28/B26</f>
        <v>4.6183042040942861E-2</v>
      </c>
      <c r="I28" s="282" t="s">
        <v>407</v>
      </c>
      <c r="J28" s="283">
        <v>125160635.99999996</v>
      </c>
      <c r="K28" s="297">
        <v>70</v>
      </c>
      <c r="L28" s="283">
        <v>98.78792607626157</v>
      </c>
      <c r="N28" s="212">
        <f t="shared" si="1"/>
        <v>0.74415829779973819</v>
      </c>
      <c r="O28" s="212">
        <f t="shared" si="2"/>
        <v>0.96147472037894777</v>
      </c>
      <c r="P28" s="300">
        <f t="shared" si="0"/>
        <v>1.0957552873969061</v>
      </c>
      <c r="R28" t="s">
        <v>403</v>
      </c>
      <c r="S28" s="299">
        <f>S27</f>
        <v>0.9892439799810242</v>
      </c>
    </row>
    <row r="29" spans="1:19">
      <c r="A29" s="288" t="s">
        <v>603</v>
      </c>
      <c r="B29" s="283">
        <v>213727131.46717292</v>
      </c>
      <c r="C29" s="283">
        <v>16578.411610496765</v>
      </c>
      <c r="D29" s="273">
        <f>B29/B26</f>
        <v>0.29103937697446119</v>
      </c>
      <c r="I29" s="282" t="s">
        <v>378</v>
      </c>
      <c r="J29" s="283">
        <v>53036739.000000015</v>
      </c>
      <c r="K29" s="297">
        <v>43</v>
      </c>
      <c r="L29" s="283">
        <v>385.67289497839005</v>
      </c>
      <c r="N29" s="212">
        <f t="shared" si="1"/>
        <v>0.73074532862779451</v>
      </c>
      <c r="O29" s="212">
        <f t="shared" si="2"/>
        <v>1.060146211942945</v>
      </c>
      <c r="P29" s="300">
        <f t="shared" si="0"/>
        <v>1.106771686976737</v>
      </c>
      <c r="R29" t="s">
        <v>404</v>
      </c>
      <c r="S29" s="299">
        <f>S28</f>
        <v>0.9892439799810242</v>
      </c>
    </row>
    <row r="30" spans="1:19" ht="15">
      <c r="A30" s="286" t="s">
        <v>382</v>
      </c>
      <c r="B30" s="287">
        <v>333434465</v>
      </c>
      <c r="C30" s="287">
        <v>16636.014205819509</v>
      </c>
      <c r="I30" s="282" t="s">
        <v>617</v>
      </c>
      <c r="J30" s="283">
        <v>541219837.77178538</v>
      </c>
      <c r="K30" s="297">
        <v>125</v>
      </c>
      <c r="L30" s="283">
        <v>74.089424783345024</v>
      </c>
      <c r="N30" s="212">
        <f t="shared" si="1"/>
        <v>1.107963321469988</v>
      </c>
      <c r="O30" s="212">
        <f t="shared" si="2"/>
        <v>0.92521776517511634</v>
      </c>
      <c r="P30" s="300">
        <f t="shared" si="0"/>
        <v>0.9892439799810242</v>
      </c>
      <c r="R30" t="s">
        <v>405</v>
      </c>
      <c r="S30" s="299">
        <f>P31</f>
        <v>0.97118911488061976</v>
      </c>
    </row>
    <row r="31" spans="1:19">
      <c r="A31" s="288" t="s">
        <v>613</v>
      </c>
      <c r="B31" s="283">
        <v>206197720.22227654</v>
      </c>
      <c r="C31" s="283">
        <v>12371.268048264359</v>
      </c>
      <c r="D31" s="273">
        <f>B31/B30</f>
        <v>0.61840553951816746</v>
      </c>
      <c r="I31" s="282" t="s">
        <v>405</v>
      </c>
      <c r="J31" s="283">
        <v>234648320.19964808</v>
      </c>
      <c r="K31" s="297">
        <v>71</v>
      </c>
      <c r="L31" s="283">
        <v>65.524908697970531</v>
      </c>
      <c r="N31" s="212">
        <f t="shared" si="1"/>
        <v>1.0024674043851549</v>
      </c>
      <c r="O31" s="212">
        <f t="shared" si="2"/>
        <v>1.1310163764364427</v>
      </c>
      <c r="P31" s="300">
        <f t="shared" si="0"/>
        <v>0.97118911488061976</v>
      </c>
      <c r="R31" t="s">
        <v>375</v>
      </c>
      <c r="S31">
        <f>1</f>
        <v>1</v>
      </c>
    </row>
    <row r="32" spans="1:19">
      <c r="A32" s="288" t="s">
        <v>614</v>
      </c>
      <c r="B32" s="283">
        <v>18675875.469572399</v>
      </c>
      <c r="C32" s="283">
        <v>793.68991689846598</v>
      </c>
      <c r="D32" s="273">
        <f>B32/B30</f>
        <v>5.6010633062699142E-2</v>
      </c>
      <c r="I32" s="282" t="s">
        <v>376</v>
      </c>
      <c r="J32" s="283">
        <v>442224054.00000012</v>
      </c>
      <c r="K32" s="297">
        <v>43</v>
      </c>
      <c r="L32" s="283">
        <v>40.947474156173683</v>
      </c>
      <c r="N32" s="212">
        <f t="shared" si="1"/>
        <v>0.63607258343715078</v>
      </c>
      <c r="O32" s="212">
        <f t="shared" si="2"/>
        <v>0.53856764589398842</v>
      </c>
      <c r="P32" s="300">
        <f t="shared" si="0"/>
        <v>1.3656060330590012</v>
      </c>
      <c r="R32" t="s">
        <v>376</v>
      </c>
      <c r="S32" s="299">
        <f>P32</f>
        <v>1.3656060330590012</v>
      </c>
    </row>
    <row r="33" spans="1:19">
      <c r="A33" s="288" t="s">
        <v>603</v>
      </c>
      <c r="B33" s="283">
        <v>108560869.30815108</v>
      </c>
      <c r="C33" s="283">
        <v>3471.0562406566846</v>
      </c>
      <c r="D33" s="273">
        <f>B33/B30</f>
        <v>0.32558382741913344</v>
      </c>
      <c r="I33" s="282" t="s">
        <v>615</v>
      </c>
      <c r="J33" s="283">
        <v>3012209228.2445021</v>
      </c>
      <c r="K33" s="297">
        <v>784</v>
      </c>
      <c r="L33" s="298">
        <v>111.96219230530964</v>
      </c>
      <c r="N33" s="212">
        <f t="shared" si="1"/>
        <v>0.92162313702661347</v>
      </c>
      <c r="O33" s="212">
        <f t="shared" si="2"/>
        <v>0.90644146850375862</v>
      </c>
      <c r="P33" s="301">
        <f t="shared" si="0"/>
        <v>1.0588628414070309</v>
      </c>
      <c r="R33" t="s">
        <v>377</v>
      </c>
      <c r="S33" s="299">
        <f>P24</f>
        <v>1.0092766219506148</v>
      </c>
    </row>
    <row r="34" spans="1:19" ht="15">
      <c r="A34" s="286" t="s">
        <v>407</v>
      </c>
      <c r="B34" s="287">
        <v>125160635.99999997</v>
      </c>
      <c r="C34" s="287">
        <v>4242.1114292761258</v>
      </c>
      <c r="P34" s="299">
        <f>AVERAGE(P23:P33)</f>
        <v>1.0635712810853681</v>
      </c>
      <c r="Q34" t="s">
        <v>428</v>
      </c>
      <c r="R34" t="s">
        <v>406</v>
      </c>
      <c r="S34" s="299">
        <f>S33</f>
        <v>1.0092766219506148</v>
      </c>
    </row>
    <row r="35" spans="1:19">
      <c r="A35" s="288" t="s">
        <v>613</v>
      </c>
      <c r="B35" s="283">
        <v>87348144.687633529</v>
      </c>
      <c r="C35" s="283">
        <v>2600.7218121221263</v>
      </c>
      <c r="D35" s="273">
        <f>B35/B34</f>
        <v>0.69788830960904957</v>
      </c>
      <c r="R35" t="s">
        <v>378</v>
      </c>
      <c r="S35" s="299">
        <f>P29</f>
        <v>1.106771686976737</v>
      </c>
    </row>
    <row r="36" spans="1:19">
      <c r="A36" s="288" t="s">
        <v>614</v>
      </c>
      <c r="B36" s="283">
        <v>10502868.693524346</v>
      </c>
      <c r="C36" s="283">
        <v>490.09302068418486</v>
      </c>
      <c r="D36" s="273">
        <f>B36/B34</f>
        <v>8.3915111245714255E-2</v>
      </c>
      <c r="R36" t="s">
        <v>379</v>
      </c>
      <c r="S36" s="299">
        <f>P25</f>
        <v>1.0585359978346698</v>
      </c>
    </row>
    <row r="37" spans="1:19">
      <c r="A37" s="288" t="s">
        <v>603</v>
      </c>
      <c r="B37" s="283">
        <v>27309622.618842088</v>
      </c>
      <c r="C37" s="283">
        <v>1151.2965964698149</v>
      </c>
      <c r="D37" s="273">
        <f>B37/B34</f>
        <v>0.21819657914523616</v>
      </c>
      <c r="R37" t="s">
        <v>380</v>
      </c>
      <c r="S37">
        <v>1</v>
      </c>
    </row>
    <row r="38" spans="1:19" ht="15">
      <c r="A38" s="286" t="s">
        <v>378</v>
      </c>
      <c r="B38" s="287">
        <v>53036739.000000007</v>
      </c>
      <c r="C38" s="287">
        <v>12537.995644585464</v>
      </c>
      <c r="R38" t="s">
        <v>407</v>
      </c>
      <c r="S38" s="299">
        <f>P28</f>
        <v>1.0957552873969061</v>
      </c>
    </row>
    <row r="39" spans="1:19">
      <c r="A39" s="288" t="s">
        <v>613</v>
      </c>
      <c r="B39" s="283">
        <v>31191359.508055206</v>
      </c>
      <c r="C39" s="283">
        <v>6790.3160627954194</v>
      </c>
      <c r="D39" s="273">
        <f>B39/B38</f>
        <v>0.58810854694620651</v>
      </c>
      <c r="R39" t="s">
        <v>381</v>
      </c>
      <c r="S39" s="299">
        <f>P23</f>
        <v>0.82830277624612803</v>
      </c>
    </row>
    <row r="40" spans="1:19">
      <c r="A40" s="288" t="s">
        <v>614</v>
      </c>
      <c r="B40" s="283">
        <v>5171639.3977190023</v>
      </c>
      <c r="C40" s="283">
        <v>1472.3582582880149</v>
      </c>
      <c r="D40" s="273">
        <f>B40/B38</f>
        <v>9.7510508663042075E-2</v>
      </c>
      <c r="R40" t="s">
        <v>382</v>
      </c>
      <c r="S40" s="299">
        <f>P27</f>
        <v>1.074900272968786</v>
      </c>
    </row>
    <row r="41" spans="1:19">
      <c r="A41" s="288" t="s">
        <v>603</v>
      </c>
      <c r="B41" s="283">
        <v>16673740.094225803</v>
      </c>
      <c r="C41" s="283">
        <v>4275.3213235020303</v>
      </c>
      <c r="D41" s="273">
        <f>B41/B38</f>
        <v>0.31438094439075148</v>
      </c>
    </row>
    <row r="42" spans="1:19" ht="15">
      <c r="A42" s="286" t="s">
        <v>617</v>
      </c>
      <c r="B42" s="287">
        <v>570929487.99999988</v>
      </c>
      <c r="C42" s="287">
        <v>48814.493307123797</v>
      </c>
    </row>
    <row r="43" spans="1:19">
      <c r="A43" s="288" t="s">
        <v>613</v>
      </c>
      <c r="B43" s="283">
        <v>385271593.6081813</v>
      </c>
      <c r="C43" s="283">
        <v>31161.679673687544</v>
      </c>
      <c r="D43" s="273">
        <f>B43/B42</f>
        <v>0.67481466924717926</v>
      </c>
    </row>
    <row r="44" spans="1:19">
      <c r="A44" s="288" t="s">
        <v>614</v>
      </c>
      <c r="B44" s="283">
        <v>52988406.209118046</v>
      </c>
      <c r="C44" s="283">
        <v>3895.0295295256101</v>
      </c>
      <c r="D44" s="273">
        <f>B44/B42</f>
        <v>9.2810771422473903E-2</v>
      </c>
    </row>
    <row r="45" spans="1:19">
      <c r="A45" s="288" t="s">
        <v>603</v>
      </c>
      <c r="B45" s="283">
        <v>132669488.18270054</v>
      </c>
      <c r="C45" s="283">
        <v>13757.784103910642</v>
      </c>
      <c r="D45" s="273">
        <f>B45/B42</f>
        <v>0.2323745593303469</v>
      </c>
    </row>
    <row r="46" spans="1:19" ht="15">
      <c r="A46" s="286" t="s">
        <v>405</v>
      </c>
      <c r="B46" s="287">
        <v>245353160.99999994</v>
      </c>
      <c r="C46" s="287">
        <v>5777.1979254897351</v>
      </c>
    </row>
    <row r="47" spans="1:19">
      <c r="A47" s="288" t="s">
        <v>613</v>
      </c>
      <c r="B47" s="283">
        <v>140816869.32444665</v>
      </c>
      <c r="C47" s="283">
        <v>3655.0890889218176</v>
      </c>
      <c r="D47" s="273" t="e">
        <f>B47/$B$217</f>
        <v>#DIV/0!</v>
      </c>
    </row>
    <row r="48" spans="1:19">
      <c r="A48" s="288" t="s">
        <v>614</v>
      </c>
      <c r="B48" s="283">
        <v>12744911.980015539</v>
      </c>
      <c r="C48" s="283">
        <v>196.2901684323148</v>
      </c>
      <c r="D48" s="273" t="e">
        <f t="shared" ref="D48:D49" si="3">B48/$B$217</f>
        <v>#DIV/0!</v>
      </c>
    </row>
    <row r="49" spans="1:4">
      <c r="A49" s="288" t="s">
        <v>603</v>
      </c>
      <c r="B49" s="283">
        <v>91791379.695537761</v>
      </c>
      <c r="C49" s="283">
        <v>1925.818668135603</v>
      </c>
      <c r="D49" s="273" t="e">
        <f t="shared" si="3"/>
        <v>#DIV/0!</v>
      </c>
    </row>
    <row r="50" spans="1:4" ht="15">
      <c r="A50" s="286" t="s">
        <v>376</v>
      </c>
      <c r="B50" s="287">
        <v>442224054.00000006</v>
      </c>
      <c r="C50" s="287">
        <v>21938.961988768628</v>
      </c>
    </row>
    <row r="51" spans="1:4">
      <c r="A51" s="288" t="s">
        <v>613</v>
      </c>
      <c r="B51" s="283">
        <v>240904217.35635439</v>
      </c>
      <c r="C51" s="283">
        <v>15122.066577745703</v>
      </c>
      <c r="D51" s="273">
        <f>B51/B50</f>
        <v>0.54475602395964273</v>
      </c>
    </row>
    <row r="52" spans="1:4">
      <c r="A52" s="288" t="s">
        <v>614</v>
      </c>
      <c r="B52" s="283">
        <v>52516069.804318756</v>
      </c>
      <c r="C52" s="283">
        <v>1638.994866040618</v>
      </c>
      <c r="D52" s="273">
        <f>B52/B50</f>
        <v>0.11875443981235527</v>
      </c>
    </row>
    <row r="53" spans="1:4">
      <c r="A53" s="288" t="s">
        <v>603</v>
      </c>
      <c r="B53" s="283">
        <v>148803766.83932692</v>
      </c>
      <c r="C53" s="283">
        <v>5177.9005449823044</v>
      </c>
      <c r="D53" s="273">
        <f>B53/B50</f>
        <v>0.33648953622800198</v>
      </c>
    </row>
    <row r="54" spans="1:4" ht="15">
      <c r="A54" s="289" t="s">
        <v>615</v>
      </c>
      <c r="B54" s="290">
        <v>3121530486.9999995</v>
      </c>
      <c r="C54" s="290">
        <v>203205.32492832287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H51"/>
  <sheetViews>
    <sheetView topLeftCell="A10" workbookViewId="0">
      <selection activeCell="E64" sqref="E64:E65"/>
    </sheetView>
  </sheetViews>
  <sheetFormatPr defaultRowHeight="12.75"/>
  <cols>
    <col min="2" max="2" width="30.140625" customWidth="1"/>
    <col min="3" max="3" width="27.7109375" customWidth="1"/>
    <col min="4" max="4" width="39.42578125" customWidth="1"/>
    <col min="5" max="5" width="64.140625" customWidth="1"/>
  </cols>
  <sheetData>
    <row r="1" spans="1:5">
      <c r="A1" t="s">
        <v>751</v>
      </c>
    </row>
    <row r="2" spans="1:5" ht="13.5" thickBot="1"/>
    <row r="3" spans="1:5" ht="13.5" thickBot="1">
      <c r="B3" s="378" t="s">
        <v>461</v>
      </c>
      <c r="C3" s="379" t="s">
        <v>741</v>
      </c>
      <c r="D3" s="379" t="s">
        <v>742</v>
      </c>
      <c r="E3" s="380" t="s">
        <v>743</v>
      </c>
    </row>
    <row r="4" spans="1:5" ht="39.75" thickTop="1" thickBot="1">
      <c r="B4" s="381" t="s">
        <v>466</v>
      </c>
      <c r="C4" s="382" t="s">
        <v>744</v>
      </c>
      <c r="D4" s="383" t="s">
        <v>745</v>
      </c>
      <c r="E4" s="384" t="s">
        <v>746</v>
      </c>
    </row>
    <row r="5" spans="1:5" ht="39" thickBot="1">
      <c r="B5" s="381" t="s">
        <v>468</v>
      </c>
      <c r="C5" s="382" t="s">
        <v>747</v>
      </c>
      <c r="D5" s="383" t="s">
        <v>748</v>
      </c>
      <c r="E5" s="384" t="s">
        <v>749</v>
      </c>
    </row>
    <row r="6" spans="1:5" ht="39" thickBot="1">
      <c r="B6" s="385" t="s">
        <v>470</v>
      </c>
      <c r="C6" s="386" t="s">
        <v>744</v>
      </c>
      <c r="D6" s="387" t="s">
        <v>745</v>
      </c>
      <c r="E6" s="388" t="s">
        <v>750</v>
      </c>
    </row>
    <row r="11" spans="1:5" ht="13.5" thickBot="1"/>
    <row r="12" spans="1:5" ht="30.75" thickBot="1">
      <c r="B12" s="369" t="s">
        <v>461</v>
      </c>
      <c r="C12" s="205" t="s">
        <v>752</v>
      </c>
      <c r="D12" s="205" t="s">
        <v>753</v>
      </c>
      <c r="E12" s="206" t="s">
        <v>754</v>
      </c>
    </row>
    <row r="13" spans="1:5" ht="16.5" thickTop="1" thickBot="1">
      <c r="B13" s="389" t="s">
        <v>466</v>
      </c>
      <c r="C13" s="372">
        <v>30</v>
      </c>
      <c r="D13" s="373">
        <v>66</v>
      </c>
      <c r="E13" s="374">
        <v>70</v>
      </c>
    </row>
    <row r="14" spans="1:5" ht="15.75" thickBot="1">
      <c r="B14" s="389" t="s">
        <v>468</v>
      </c>
      <c r="C14" s="372">
        <v>33</v>
      </c>
      <c r="D14" s="373">
        <v>56</v>
      </c>
      <c r="E14" s="374">
        <v>67</v>
      </c>
    </row>
    <row r="15" spans="1:5" ht="15.75" thickBot="1">
      <c r="B15" s="390" t="s">
        <v>470</v>
      </c>
      <c r="C15" s="375">
        <v>16</v>
      </c>
      <c r="D15" s="376">
        <v>33</v>
      </c>
      <c r="E15" s="377">
        <v>28</v>
      </c>
    </row>
    <row r="47" spans="2:8" ht="13.5" thickBot="1"/>
    <row r="48" spans="2:8" ht="15.75" thickBot="1">
      <c r="B48" s="203" t="s">
        <v>461</v>
      </c>
      <c r="C48" s="393"/>
      <c r="D48" s="394" t="s">
        <v>462</v>
      </c>
      <c r="E48" s="393"/>
      <c r="F48" s="370" t="s">
        <v>463</v>
      </c>
      <c r="G48" s="370" t="s">
        <v>464</v>
      </c>
      <c r="H48" s="371" t="s">
        <v>465</v>
      </c>
    </row>
    <row r="49" spans="2:8" ht="16.5" thickTop="1" thickBot="1">
      <c r="B49" s="389" t="s">
        <v>466</v>
      </c>
      <c r="C49" s="395" t="s">
        <v>467</v>
      </c>
      <c r="D49" s="396"/>
      <c r="E49" s="401">
        <v>16</v>
      </c>
      <c r="F49" s="402"/>
      <c r="G49" s="372">
        <v>9.1</v>
      </c>
      <c r="H49" s="391">
        <v>14.8</v>
      </c>
    </row>
    <row r="50" spans="2:8" ht="15.75" thickBot="1">
      <c r="B50" s="389" t="s">
        <v>468</v>
      </c>
      <c r="C50" s="397" t="s">
        <v>469</v>
      </c>
      <c r="D50" s="398"/>
      <c r="E50" s="403">
        <v>24.8</v>
      </c>
      <c r="F50" s="404"/>
      <c r="G50" s="372">
        <v>30.5</v>
      </c>
      <c r="H50" s="391">
        <v>17.7</v>
      </c>
    </row>
    <row r="51" spans="2:8" ht="15.75" thickBot="1">
      <c r="B51" s="390" t="s">
        <v>470</v>
      </c>
      <c r="C51" s="399" t="s">
        <v>471</v>
      </c>
      <c r="D51" s="400"/>
      <c r="E51" s="405">
        <v>10.8</v>
      </c>
      <c r="F51" s="406"/>
      <c r="G51" s="375">
        <v>8.8000000000000007</v>
      </c>
      <c r="H51" s="392">
        <v>6.3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6</vt:i4>
      </vt:variant>
    </vt:vector>
  </HeadingPairs>
  <TitlesOfParts>
    <vt:vector size="22" baseType="lpstr">
      <vt:lpstr>7PSourceSummary</vt:lpstr>
      <vt:lpstr>forRPM</vt:lpstr>
      <vt:lpstr>SC-New</vt:lpstr>
      <vt:lpstr>SC-Retro</vt:lpstr>
      <vt:lpstr>M_Input_Out</vt:lpstr>
      <vt:lpstr>M_Input</vt:lpstr>
      <vt:lpstr>M_Input_Retro_Out</vt:lpstr>
      <vt:lpstr>M_Input_Retro</vt:lpstr>
      <vt:lpstr>M_Input_Raw_Out</vt:lpstr>
      <vt:lpstr>M_Input_Raw</vt:lpstr>
      <vt:lpstr>MMap</vt:lpstr>
      <vt:lpstr>Savings &amp; Cost</vt:lpstr>
      <vt:lpstr>Notes &amp; ETO Data</vt:lpstr>
      <vt:lpstr>Applicability Matrix</vt:lpstr>
      <vt:lpstr>HVAC Retrofit Data</vt:lpstr>
      <vt:lpstr>Ecotope Data</vt:lpstr>
      <vt:lpstr>MeasureOutput</vt:lpstr>
      <vt:lpstr>MeasureOutputN</vt:lpstr>
      <vt:lpstr>MeasureOutputR</vt:lpstr>
      <vt:lpstr>M_Input_Raw!OutSCurve</vt:lpstr>
      <vt:lpstr>M_Input_Retro!OutSCurve</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2015-03-19T16:26:19Z</dcterms:modified>
</cp:coreProperties>
</file>