
<file path=[Content_Types].xml><?xml version="1.0" encoding="utf-8"?>
<Types xmlns="http://schemas.openxmlformats.org/package/2006/content-types">
  <Override PartName="/xl/worksheets/sheet15.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comments6.xml" ContentType="application/vnd.openxmlformats-officedocument.spreadsheetml.comments+xml"/>
  <Override PartName="/xl/comments7.xml" ContentType="application/vnd.openxmlformats-officedocument.spreadsheetml.comments+xml"/>
  <Override PartName="/xl/charts/chart2.xml" ContentType="application/vnd.openxmlformats-officedocument.drawingml.chart+xml"/>
  <Override PartName="/xl/charts/chart3.xml" ContentType="application/vnd.openxmlformats-officedocument.drawingml.char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comments4.xml" ContentType="application/vnd.openxmlformats-officedocument.spreadsheetml.comments+xml"/>
  <Override PartName="/xl/drawings/drawing2.xml" ContentType="application/vnd.openxmlformats-officedocument.drawing+xml"/>
  <Override PartName="/xl/comments5.xml" ContentType="application/vnd.openxmlformats-officedocument.spreadsheetml.comments+xml"/>
  <Override PartName="/xl/drawings/drawing3.xml" ContentType="application/vnd.openxmlformats-officedocument.drawing+xml"/>
  <Override PartName="/xl/charts/chart1.xml" ContentType="application/vnd.openxmlformats-officedocument.drawingml.char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drawings/drawing1.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xl/ctrlProps/ctrlProp1.xml" ContentType="application/vnd.ms-excel.controlproperties+xml"/>
  <Override PartName="/docProps/core.xml" ContentType="application/vnd.openxmlformats-package.core-properties+xml"/>
  <Override PartName="/xl/worksheets/sheet16.xml" ContentType="application/vnd.openxmlformats-officedocument.spreadsheetml.worksheet+xml"/>
  <Default Extension="bin" ContentType="application/vnd.openxmlformats-officedocument.spreadsheetml.printerSettings"/>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bookViews>
    <workbookView xWindow="0" yWindow="0" windowWidth="20280" windowHeight="11760"/>
  </bookViews>
  <sheets>
    <sheet name="7PSourceSummary" sheetId="137" r:id="rId1"/>
    <sheet name="Summary" sheetId="130" state="hidden" r:id="rId2"/>
    <sheet name="MeasureTable" sheetId="132" state="hidden" r:id="rId3"/>
    <sheet name="forRPM" sheetId="143" r:id="rId4"/>
    <sheet name="SC-Retro" sheetId="140" r:id="rId5"/>
    <sheet name="Measure InputOutput_Out" sheetId="142" r:id="rId6"/>
    <sheet name="Measure InputOutput" sheetId="104" r:id="rId7"/>
    <sheet name="LookupTable" sheetId="133" state="hidden" r:id="rId8"/>
    <sheet name="SavingsData&amp;Analysis" sheetId="116" state="hidden" r:id="rId9"/>
    <sheet name="CostData&amp;Analysis" sheetId="122" state="hidden" r:id="rId10"/>
    <sheet name="Savings and Cost" sheetId="134" r:id="rId11"/>
    <sheet name="Data" sheetId="135" r:id="rId12"/>
    <sheet name="Accomplishments" sheetId="136" r:id="rId13"/>
    <sheet name="To Do 7P" sheetId="138" r:id="rId14"/>
    <sheet name="Load Shape" sheetId="141" r:id="rId15"/>
    <sheet name="ValidationLists" sheetId="131" state="hidden" r:id="rId16"/>
  </sheets>
  <functionGroups/>
  <externalReferences>
    <externalReference r:id="rId17"/>
    <externalReference r:id="rId18"/>
    <externalReference r:id="rId19"/>
    <externalReference r:id="rId20"/>
    <externalReference r:id="rId21"/>
    <externalReference r:id="rId22"/>
    <externalReference r:id="rId23"/>
    <externalReference r:id="rId24"/>
    <externalReference r:id="rId25"/>
  </externalReferences>
  <definedNames>
    <definedName name="_Key1" localSheetId="0" hidden="1">#REF!</definedName>
    <definedName name="_Key1" localSheetId="12" hidden="1">#REF!</definedName>
    <definedName name="_Key1" localSheetId="11" hidden="1">#REF!</definedName>
    <definedName name="_Key1" localSheetId="10" hidden="1">#REF!</definedName>
    <definedName name="_Key1" localSheetId="4" hidden="1">#REF!</definedName>
    <definedName name="_Key1" localSheetId="13" hidden="1">#REF!</definedName>
    <definedName name="_Key1" hidden="1">#REF!</definedName>
    <definedName name="_Order1" hidden="1">255</definedName>
    <definedName name="_Sort" localSheetId="0" hidden="1">#REF!</definedName>
    <definedName name="_Sort" localSheetId="12" hidden="1">#REF!</definedName>
    <definedName name="_Sort" localSheetId="11" hidden="1">#REF!</definedName>
    <definedName name="_Sort" localSheetId="10" hidden="1">#REF!</definedName>
    <definedName name="_Sort" localSheetId="4" hidden="1">#REF!</definedName>
    <definedName name="_Sort" localSheetId="13" hidden="1">#REF!</definedName>
    <definedName name="_Sort" hidden="1">#REF!</definedName>
    <definedName name="APPLIC">[1]APPLIC!$B$10:$U$107</definedName>
    <definedName name="BLDGTYP">[2]APPLIC!$C$11:$U$11</definedName>
    <definedName name="CostDataSourceTypes">ValidationLists!$A$2:$A$12</definedName>
    <definedName name="LinkedWorkbooks">Summary!$B$15</definedName>
    <definedName name="LookupTable">LookupTable!$1:$1048576</definedName>
    <definedName name="MeasureOutputR">'Measure InputOutput_Out'!$A$4:$AM$6</definedName>
    <definedName name="OutSCurve">'Measure InputOutput'!$A$49:$AL$73</definedName>
    <definedName name="Population">'[3]Pop Forecast (Base Case)'!$B$5:$BC$10</definedName>
    <definedName name="SC_Retro" localSheetId="4">'SC-Retro'!$C$40:$X$66</definedName>
    <definedName name="sort" hidden="1">#REF!</definedName>
    <definedName name="TestMeasure">[0]!TestMeasure</definedName>
    <definedName name="VSTOCK">[4]Lookup!$C$4:$D$7</definedName>
  </definedNames>
  <calcPr calcId="125725"/>
</workbook>
</file>

<file path=xl/calcChain.xml><?xml version="1.0" encoding="utf-8"?>
<calcChain xmlns="http://schemas.openxmlformats.org/spreadsheetml/2006/main">
  <c r="D14" i="140"/>
  <c r="D9"/>
  <c r="D8"/>
  <c r="B32" i="136"/>
  <c r="B33"/>
  <c r="I19" i="134" l="1"/>
  <c r="G5" s="1"/>
  <c r="K21"/>
  <c r="B38" i="136"/>
  <c r="H21"/>
  <c r="H20"/>
  <c r="H19"/>
  <c r="B3" i="143"/>
  <c r="C3"/>
  <c r="A3" s="1"/>
  <c r="AD2"/>
  <c r="AC2"/>
  <c r="AB2"/>
  <c r="AA2"/>
  <c r="Z2"/>
  <c r="Y2"/>
  <c r="X2"/>
  <c r="W2"/>
  <c r="V2"/>
  <c r="U2"/>
  <c r="T2"/>
  <c r="S2"/>
  <c r="R2"/>
  <c r="Q2"/>
  <c r="P2"/>
  <c r="O2"/>
  <c r="N2"/>
  <c r="M2"/>
  <c r="L2"/>
  <c r="K2"/>
  <c r="A32" i="140"/>
  <c r="A37" s="1"/>
  <c r="G3" i="143" s="1"/>
  <c r="B32" i="140"/>
  <c r="B37" s="1"/>
  <c r="C8"/>
  <c r="C36" s="1"/>
  <c r="D113"/>
  <c r="D112"/>
  <c r="Y78"/>
  <c r="Y77"/>
  <c r="F22" i="134"/>
  <c r="L17" i="135"/>
  <c r="L16"/>
  <c r="N16" s="1"/>
  <c r="L15"/>
  <c r="L14"/>
  <c r="O23" i="141"/>
  <c r="O24"/>
  <c r="O25"/>
  <c r="O26"/>
  <c r="O27"/>
  <c r="O28"/>
  <c r="O29"/>
  <c r="O30"/>
  <c r="O31"/>
  <c r="O32"/>
  <c r="O33"/>
  <c r="O22"/>
  <c r="M23"/>
  <c r="M24"/>
  <c r="M25"/>
  <c r="M26"/>
  <c r="M27"/>
  <c r="M28"/>
  <c r="M29"/>
  <c r="M30"/>
  <c r="M31"/>
  <c r="M32"/>
  <c r="M33"/>
  <c r="M22"/>
  <c r="L34"/>
  <c r="L31"/>
  <c r="L29"/>
  <c r="L27"/>
  <c r="L25"/>
  <c r="L23"/>
  <c r="L33"/>
  <c r="L32"/>
  <c r="L30"/>
  <c r="L28"/>
  <c r="L26"/>
  <c r="L24"/>
  <c r="L22"/>
  <c r="K24"/>
  <c r="K25"/>
  <c r="K26"/>
  <c r="K27"/>
  <c r="K28"/>
  <c r="K29"/>
  <c r="K30"/>
  <c r="K31"/>
  <c r="K32"/>
  <c r="K33"/>
  <c r="K23"/>
  <c r="N17"/>
  <c r="N18"/>
  <c r="N16"/>
  <c r="O5"/>
  <c r="P5"/>
  <c r="O6"/>
  <c r="P6"/>
  <c r="O7"/>
  <c r="P7"/>
  <c r="O8"/>
  <c r="P8"/>
  <c r="O9"/>
  <c r="P9"/>
  <c r="P4"/>
  <c r="O4"/>
  <c r="M5"/>
  <c r="M6"/>
  <c r="M7"/>
  <c r="M8"/>
  <c r="M9"/>
  <c r="M4"/>
  <c r="L10"/>
  <c r="K5"/>
  <c r="L5"/>
  <c r="K6"/>
  <c r="L6"/>
  <c r="K7"/>
  <c r="L7"/>
  <c r="K8"/>
  <c r="L8"/>
  <c r="K9"/>
  <c r="L9"/>
  <c r="L4"/>
  <c r="K4"/>
  <c r="D9"/>
  <c r="D8"/>
  <c r="E7"/>
  <c r="D7"/>
  <c r="D6"/>
  <c r="D5"/>
  <c r="D4"/>
  <c r="E4"/>
  <c r="G4"/>
  <c r="G5"/>
  <c r="C21" i="134"/>
  <c r="C8"/>
  <c r="D8" i="104"/>
  <c r="I18" i="134"/>
  <c r="T19" i="135"/>
  <c r="S19"/>
  <c r="U18"/>
  <c r="M16"/>
  <c r="M17"/>
  <c r="M14"/>
  <c r="F17"/>
  <c r="E17"/>
  <c r="C17"/>
  <c r="B17"/>
  <c r="F16"/>
  <c r="G16" s="1"/>
  <c r="E16"/>
  <c r="C16"/>
  <c r="B16"/>
  <c r="F15"/>
  <c r="E15"/>
  <c r="C15"/>
  <c r="B15"/>
  <c r="P15" s="1"/>
  <c r="F14"/>
  <c r="G14" s="1"/>
  <c r="E14"/>
  <c r="E18" s="1"/>
  <c r="C14"/>
  <c r="B14"/>
  <c r="P14" s="1"/>
  <c r="M15"/>
  <c r="I63" i="134"/>
  <c r="G62"/>
  <c r="L62"/>
  <c r="F62"/>
  <c r="J62"/>
  <c r="G61"/>
  <c r="L61"/>
  <c r="F61"/>
  <c r="J61"/>
  <c r="L60"/>
  <c r="G60"/>
  <c r="N60"/>
  <c r="F60"/>
  <c r="H60"/>
  <c r="G59"/>
  <c r="N59"/>
  <c r="F59"/>
  <c r="D40"/>
  <c r="C49"/>
  <c r="D42"/>
  <c r="C33"/>
  <c r="F29"/>
  <c r="G63"/>
  <c r="L63"/>
  <c r="N63"/>
  <c r="D41"/>
  <c r="N62"/>
  <c r="H62"/>
  <c r="H59"/>
  <c r="J59"/>
  <c r="J63"/>
  <c r="N61"/>
  <c r="J60"/>
  <c r="L59"/>
  <c r="H61"/>
  <c r="C18" i="135"/>
  <c r="B26"/>
  <c r="H63" i="134"/>
  <c r="C44"/>
  <c r="G20"/>
  <c r="D9"/>
  <c r="F10" i="140"/>
  <c r="G10"/>
  <c r="H10"/>
  <c r="I10"/>
  <c r="J10"/>
  <c r="K10"/>
  <c r="L10"/>
  <c r="M10"/>
  <c r="N10"/>
  <c r="O10"/>
  <c r="P10"/>
  <c r="Q10"/>
  <c r="R10"/>
  <c r="S10"/>
  <c r="T10"/>
  <c r="U10"/>
  <c r="V10"/>
  <c r="W10"/>
  <c r="X10"/>
  <c r="A1" i="138"/>
  <c r="B9" i="132"/>
  <c r="D9" s="1"/>
  <c r="B8"/>
  <c r="E8" s="1"/>
  <c r="D1"/>
  <c r="E1"/>
  <c r="D8"/>
  <c r="D57" i="130"/>
  <c r="D41"/>
  <c r="E35"/>
  <c r="B14"/>
  <c r="F1" i="132"/>
  <c r="G1"/>
  <c r="F8"/>
  <c r="H1"/>
  <c r="G8"/>
  <c r="I1"/>
  <c r="H8"/>
  <c r="Q1"/>
  <c r="I8"/>
  <c r="R1"/>
  <c r="S1"/>
  <c r="R9"/>
  <c r="R8"/>
  <c r="T1"/>
  <c r="S8"/>
  <c r="O1" i="104"/>
  <c r="U1" i="132"/>
  <c r="T9"/>
  <c r="T8"/>
  <c r="V1"/>
  <c r="U8"/>
  <c r="W1"/>
  <c r="X1"/>
  <c r="W8"/>
  <c r="J8"/>
  <c r="O8"/>
  <c r="L8"/>
  <c r="K9"/>
  <c r="M9"/>
  <c r="N9"/>
  <c r="K8"/>
  <c r="O9"/>
  <c r="N8"/>
  <c r="M8"/>
  <c r="J9"/>
  <c r="L9"/>
  <c r="W9" l="1"/>
  <c r="X8"/>
  <c r="V8"/>
  <c r="Q8"/>
  <c r="G9"/>
  <c r="C8"/>
  <c r="V9"/>
  <c r="I9"/>
  <c r="C9"/>
  <c r="F11" i="140"/>
  <c r="F12" s="1"/>
  <c r="F30" s="1"/>
  <c r="F35" s="1"/>
  <c r="F36" s="1"/>
  <c r="E30"/>
  <c r="E35" s="1"/>
  <c r="E36" s="1"/>
  <c r="G11"/>
  <c r="F18" i="135"/>
  <c r="C34" s="1"/>
  <c r="G15"/>
  <c r="O17"/>
  <c r="B18"/>
  <c r="D18" s="1"/>
  <c r="G17"/>
  <c r="O14"/>
  <c r="Q14" s="1"/>
  <c r="C31" i="140"/>
  <c r="C32" s="1"/>
  <c r="C37" s="1"/>
  <c r="J3" i="143" s="1"/>
  <c r="B2" i="104"/>
  <c r="C24" i="140"/>
  <c r="C20"/>
  <c r="D20" s="1"/>
  <c r="N17" i="135"/>
  <c r="S9" i="132"/>
  <c r="H9"/>
  <c r="E9"/>
  <c r="X9"/>
  <c r="U9"/>
  <c r="Q9"/>
  <c r="F9"/>
  <c r="A9" i="140"/>
  <c r="E3" i="143" s="1"/>
  <c r="O16" i="135"/>
  <c r="A8" i="104"/>
  <c r="B8" s="1"/>
  <c r="H3" i="143"/>
  <c r="P8" i="132"/>
  <c r="P9"/>
  <c r="C33" i="135"/>
  <c r="O15"/>
  <c r="Q15" s="1"/>
  <c r="D14"/>
  <c r="D15"/>
  <c r="P16"/>
  <c r="D16"/>
  <c r="P17"/>
  <c r="D17"/>
  <c r="M18"/>
  <c r="N14"/>
  <c r="K31" i="134"/>
  <c r="N15" i="135"/>
  <c r="L18"/>
  <c r="B16" i="130" l="1"/>
  <c r="E40" i="140"/>
  <c r="E77" s="1"/>
  <c r="E78" s="1"/>
  <c r="E31"/>
  <c r="F40"/>
  <c r="F77" s="1"/>
  <c r="F78" s="1"/>
  <c r="F31"/>
  <c r="G12"/>
  <c r="G30" s="1"/>
  <c r="H11"/>
  <c r="G18" i="135"/>
  <c r="Q17"/>
  <c r="C78" i="140"/>
  <c r="F20"/>
  <c r="G20"/>
  <c r="N18" i="135"/>
  <c r="P18"/>
  <c r="F3" i="143"/>
  <c r="BB3"/>
  <c r="AJ3"/>
  <c r="AY3"/>
  <c r="AP3"/>
  <c r="AX3"/>
  <c r="AW3"/>
  <c r="AQ3"/>
  <c r="BD3"/>
  <c r="BA3"/>
  <c r="AO3"/>
  <c r="AV3"/>
  <c r="AM3"/>
  <c r="AG3"/>
  <c r="AN3"/>
  <c r="AU3"/>
  <c r="AT3"/>
  <c r="AF3"/>
  <c r="AI3"/>
  <c r="AH3"/>
  <c r="AZ3"/>
  <c r="AS3"/>
  <c r="AR3"/>
  <c r="AL3"/>
  <c r="AK3"/>
  <c r="BC3"/>
  <c r="O18" i="135"/>
  <c r="Q16"/>
  <c r="E41" i="140" l="1"/>
  <c r="H20"/>
  <c r="F41"/>
  <c r="G35"/>
  <c r="G36" s="1"/>
  <c r="G31"/>
  <c r="G40"/>
  <c r="I11"/>
  <c r="H12"/>
  <c r="B20" i="135"/>
  <c r="F19"/>
  <c r="E19"/>
  <c r="Q18"/>
  <c r="L20" s="1"/>
  <c r="H30" i="140" l="1"/>
  <c r="I20"/>
  <c r="G41"/>
  <c r="G77"/>
  <c r="G78" s="1"/>
  <c r="I12"/>
  <c r="J11"/>
  <c r="F20" i="135"/>
  <c r="B31" s="1"/>
  <c r="B34"/>
  <c r="E20"/>
  <c r="B30" s="1"/>
  <c r="B33"/>
  <c r="P19"/>
  <c r="P20" s="1"/>
  <c r="O19"/>
  <c r="O20" s="1"/>
  <c r="H31" i="140" l="1"/>
  <c r="H40"/>
  <c r="H35"/>
  <c r="H36" s="1"/>
  <c r="I30"/>
  <c r="J20"/>
  <c r="J12"/>
  <c r="K11"/>
  <c r="G19" i="134"/>
  <c r="F19"/>
  <c r="H30" i="135"/>
  <c r="J30"/>
  <c r="F30"/>
  <c r="C30"/>
  <c r="C36" s="1"/>
  <c r="D36" s="1"/>
  <c r="E30"/>
  <c r="D30"/>
  <c r="G30"/>
  <c r="I30"/>
  <c r="G18" i="134"/>
  <c r="F18"/>
  <c r="G31" i="135"/>
  <c r="D31"/>
  <c r="I31"/>
  <c r="F31"/>
  <c r="C31"/>
  <c r="C37" s="1"/>
  <c r="D37" s="1"/>
  <c r="J31"/>
  <c r="E31"/>
  <c r="H31"/>
  <c r="J30" i="140" l="1"/>
  <c r="K20"/>
  <c r="H41"/>
  <c r="H77"/>
  <c r="H78" s="1"/>
  <c r="L11"/>
  <c r="K12"/>
  <c r="I40"/>
  <c r="I31"/>
  <c r="I35"/>
  <c r="I36" s="1"/>
  <c r="E36" i="135"/>
  <c r="D33"/>
  <c r="D34"/>
  <c r="E37"/>
  <c r="I77" i="140" l="1"/>
  <c r="I78" s="1"/>
  <c r="I41"/>
  <c r="M11"/>
  <c r="L12"/>
  <c r="J35"/>
  <c r="J36" s="1"/>
  <c r="J40"/>
  <c r="J31"/>
  <c r="K30"/>
  <c r="L20"/>
  <c r="F36" i="135"/>
  <c r="E33"/>
  <c r="F37"/>
  <c r="E34"/>
  <c r="M12" i="140" l="1"/>
  <c r="N11"/>
  <c r="J41"/>
  <c r="J77"/>
  <c r="J78" s="1"/>
  <c r="K35"/>
  <c r="K36" s="1"/>
  <c r="K40"/>
  <c r="K31"/>
  <c r="L30"/>
  <c r="M20"/>
  <c r="G36" i="135"/>
  <c r="F33"/>
  <c r="F34"/>
  <c r="G37"/>
  <c r="M30" i="140" l="1"/>
  <c r="N20"/>
  <c r="K77"/>
  <c r="K78" s="1"/>
  <c r="K41"/>
  <c r="N12"/>
  <c r="O11"/>
  <c r="L40"/>
  <c r="L35"/>
  <c r="L36" s="1"/>
  <c r="L31"/>
  <c r="B42" i="135"/>
  <c r="C6" i="134"/>
  <c r="D6" s="1"/>
  <c r="G34" i="135"/>
  <c r="C42" s="1"/>
  <c r="H37"/>
  <c r="G33"/>
  <c r="C41" s="1"/>
  <c r="H36"/>
  <c r="B41"/>
  <c r="C5" i="134"/>
  <c r="E14" i="140"/>
  <c r="N30" l="1"/>
  <c r="O20"/>
  <c r="M31"/>
  <c r="M35"/>
  <c r="M36" s="1"/>
  <c r="M40"/>
  <c r="P11"/>
  <c r="O12"/>
  <c r="L77"/>
  <c r="L78" s="1"/>
  <c r="L41"/>
  <c r="F14"/>
  <c r="I36" i="135"/>
  <c r="H33"/>
  <c r="D41" s="1"/>
  <c r="C7" i="134"/>
  <c r="D5"/>
  <c r="D7" s="1"/>
  <c r="D8" s="1"/>
  <c r="J5"/>
  <c r="H34" i="135"/>
  <c r="D42" s="1"/>
  <c r="I37"/>
  <c r="Q11" i="140" l="1"/>
  <c r="P12"/>
  <c r="N35"/>
  <c r="N36" s="1"/>
  <c r="N40"/>
  <c r="N31"/>
  <c r="M77"/>
  <c r="M78" s="1"/>
  <c r="M41"/>
  <c r="O30"/>
  <c r="P20"/>
  <c r="G22" i="134"/>
  <c r="D10"/>
  <c r="E8"/>
  <c r="G8" s="1"/>
  <c r="I34" i="135"/>
  <c r="E42" s="1"/>
  <c r="G42" s="1"/>
  <c r="J37"/>
  <c r="J34" s="1"/>
  <c r="G14" i="140"/>
  <c r="I33" i="135"/>
  <c r="E41" s="1"/>
  <c r="G41" s="1"/>
  <c r="J36"/>
  <c r="J33" s="1"/>
  <c r="Q12" i="140" l="1"/>
  <c r="R11"/>
  <c r="P30"/>
  <c r="Q20"/>
  <c r="O35"/>
  <c r="O36" s="1"/>
  <c r="O40"/>
  <c r="O31"/>
  <c r="N41"/>
  <c r="N77"/>
  <c r="N78" s="1"/>
  <c r="D11" i="134"/>
  <c r="C8" i="104" s="1"/>
  <c r="E8" s="1"/>
  <c r="E12" i="134"/>
  <c r="C18"/>
  <c r="F41" i="135"/>
  <c r="F42"/>
  <c r="C19" i="134"/>
  <c r="H14" i="140"/>
  <c r="Q30" l="1"/>
  <c r="R20"/>
  <c r="O77"/>
  <c r="O78" s="1"/>
  <c r="O41"/>
  <c r="R12"/>
  <c r="S11"/>
  <c r="P40"/>
  <c r="P31"/>
  <c r="P35"/>
  <c r="P36" s="1"/>
  <c r="N29" i="134"/>
  <c r="D19"/>
  <c r="K29" s="1"/>
  <c r="L29" s="1"/>
  <c r="M29" s="1"/>
  <c r="D18"/>
  <c r="C20"/>
  <c r="N28"/>
  <c r="I14" i="140"/>
  <c r="P77" l="1"/>
  <c r="P78" s="1"/>
  <c r="P41"/>
  <c r="R30"/>
  <c r="S20"/>
  <c r="Q35"/>
  <c r="Q36" s="1"/>
  <c r="Q40"/>
  <c r="Q31"/>
  <c r="S12"/>
  <c r="T11"/>
  <c r="D20" i="134"/>
  <c r="K28"/>
  <c r="L28" s="1"/>
  <c r="M28" s="1"/>
  <c r="J14" i="140"/>
  <c r="U11" l="1"/>
  <c r="T12"/>
  <c r="Q41"/>
  <c r="Q77"/>
  <c r="Q78" s="1"/>
  <c r="R40"/>
  <c r="R35"/>
  <c r="R36" s="1"/>
  <c r="R31"/>
  <c r="S30"/>
  <c r="T20"/>
  <c r="D21" i="134"/>
  <c r="C23"/>
  <c r="K30"/>
  <c r="L30" s="1"/>
  <c r="M30" s="1"/>
  <c r="K14" i="140"/>
  <c r="T30" l="1"/>
  <c r="U20"/>
  <c r="S31"/>
  <c r="S35"/>
  <c r="S36" s="1"/>
  <c r="S40"/>
  <c r="R77"/>
  <c r="R78" s="1"/>
  <c r="R41"/>
  <c r="U12"/>
  <c r="V11"/>
  <c r="L14"/>
  <c r="D24" i="134"/>
  <c r="F24" s="1"/>
  <c r="K32"/>
  <c r="L32" s="1"/>
  <c r="M32" s="1"/>
  <c r="V12" i="140" l="1"/>
  <c r="W11"/>
  <c r="S41"/>
  <c r="S77"/>
  <c r="S78" s="1"/>
  <c r="T35"/>
  <c r="T36" s="1"/>
  <c r="T31"/>
  <c r="T40"/>
  <c r="U30"/>
  <c r="V20"/>
  <c r="M14"/>
  <c r="W12" l="1"/>
  <c r="X11"/>
  <c r="X12" s="1"/>
  <c r="T41"/>
  <c r="T77"/>
  <c r="T78" s="1"/>
  <c r="V30"/>
  <c r="W20"/>
  <c r="U40"/>
  <c r="U35"/>
  <c r="U36" s="1"/>
  <c r="U31"/>
  <c r="N14"/>
  <c r="X30" l="1"/>
  <c r="E20"/>
  <c r="U77"/>
  <c r="U78" s="1"/>
  <c r="U41"/>
  <c r="V31"/>
  <c r="V40"/>
  <c r="V35"/>
  <c r="V36" s="1"/>
  <c r="W30"/>
  <c r="X20"/>
  <c r="O14"/>
  <c r="V77" l="1"/>
  <c r="V78" s="1"/>
  <c r="V41"/>
  <c r="X40"/>
  <c r="X35"/>
  <c r="X36" s="1"/>
  <c r="X31"/>
  <c r="W35"/>
  <c r="W36" s="1"/>
  <c r="W31"/>
  <c r="W40"/>
  <c r="P14"/>
  <c r="X41" l="1"/>
  <c r="X77"/>
  <c r="X78" s="1"/>
  <c r="W41"/>
  <c r="W77"/>
  <c r="W78" s="1"/>
  <c r="Q14"/>
  <c r="R14" l="1"/>
  <c r="S14" l="1"/>
  <c r="T14" l="1"/>
  <c r="U14" l="1"/>
  <c r="V14" l="1"/>
  <c r="W14" l="1"/>
  <c r="X14" l="1"/>
  <c r="F13" l="1"/>
  <c r="F15" s="1"/>
  <c r="G13"/>
  <c r="G15" s="1"/>
  <c r="H13"/>
  <c r="H15" s="1"/>
  <c r="I13"/>
  <c r="I15" s="1"/>
  <c r="J13"/>
  <c r="J15" s="1"/>
  <c r="K13"/>
  <c r="K15" s="1"/>
  <c r="L13"/>
  <c r="L15" s="1"/>
  <c r="M13"/>
  <c r="M15" s="1"/>
  <c r="N13"/>
  <c r="N15" s="1"/>
  <c r="O13"/>
  <c r="O15" s="1"/>
  <c r="P13"/>
  <c r="P15" s="1"/>
  <c r="Q13"/>
  <c r="Q15" s="1"/>
  <c r="R13"/>
  <c r="R15" s="1"/>
  <c r="S13"/>
  <c r="S15" s="1"/>
  <c r="T13"/>
  <c r="T15" s="1"/>
  <c r="U13"/>
  <c r="U15" s="1"/>
  <c r="V13"/>
  <c r="V15" s="1"/>
  <c r="W13"/>
  <c r="W15" s="1"/>
  <c r="X13"/>
  <c r="X15" s="1"/>
  <c r="Y21" s="1"/>
  <c r="Y37" s="1"/>
  <c r="E13"/>
  <c r="E15" s="1"/>
  <c r="Y42" l="1"/>
  <c r="Y79" s="1"/>
  <c r="Y43"/>
  <c r="Y44"/>
  <c r="Y59"/>
  <c r="Y64"/>
  <c r="AE3" i="143"/>
  <c r="Y69" i="140"/>
  <c r="Y66"/>
  <c r="Y63"/>
  <c r="Y54"/>
  <c r="Y56"/>
  <c r="Y45"/>
  <c r="Y82" s="1"/>
  <c r="Y50"/>
  <c r="Y47"/>
  <c r="Y53"/>
  <c r="Y58"/>
  <c r="Y52"/>
  <c r="Y62"/>
  <c r="Y72"/>
  <c r="Y48"/>
  <c r="Y46"/>
  <c r="Y68"/>
  <c r="Y65"/>
  <c r="Y49"/>
  <c r="Y61"/>
  <c r="Y73"/>
  <c r="Y57"/>
  <c r="Y94" s="1"/>
  <c r="Y70"/>
  <c r="Y60"/>
  <c r="Y55"/>
  <c r="Y92" s="1"/>
  <c r="Y67"/>
  <c r="Y71"/>
  <c r="Y51"/>
  <c r="Y88" s="1"/>
  <c r="Y80" l="1"/>
  <c r="Y81"/>
  <c r="Y86"/>
  <c r="Y107"/>
  <c r="Y110"/>
  <c r="Y108"/>
  <c r="Y85"/>
  <c r="Y96"/>
  <c r="Y95"/>
  <c r="Y101"/>
  <c r="Y100"/>
  <c r="Y106"/>
  <c r="Y105"/>
  <c r="Y98"/>
  <c r="Y89"/>
  <c r="Y99"/>
  <c r="Y84"/>
  <c r="Y91"/>
  <c r="Y103"/>
  <c r="Y102"/>
  <c r="Y97"/>
  <c r="Y83"/>
  <c r="Y87"/>
  <c r="Y104"/>
  <c r="Y109"/>
  <c r="Y90"/>
  <c r="Y93"/>
  <c r="Y113" l="1"/>
  <c r="A21" l="1"/>
  <c r="U21" s="1"/>
  <c r="W21" l="1"/>
  <c r="W32" s="1"/>
  <c r="E21"/>
  <c r="E25" s="1"/>
  <c r="E37" s="1"/>
  <c r="V21"/>
  <c r="V32" s="1"/>
  <c r="S21"/>
  <c r="S25" s="1"/>
  <c r="S37" s="1"/>
  <c r="M21"/>
  <c r="M25" s="1"/>
  <c r="M37" s="1"/>
  <c r="T21"/>
  <c r="T25" s="1"/>
  <c r="T37" s="1"/>
  <c r="P21"/>
  <c r="P25" s="1"/>
  <c r="P37" s="1"/>
  <c r="I21"/>
  <c r="I25" s="1"/>
  <c r="I37" s="1"/>
  <c r="F21"/>
  <c r="F32" s="1"/>
  <c r="G21"/>
  <c r="G25" s="1"/>
  <c r="G37" s="1"/>
  <c r="L21"/>
  <c r="L32" s="1"/>
  <c r="Q21"/>
  <c r="Q32" s="1"/>
  <c r="J21"/>
  <c r="J32" s="1"/>
  <c r="K21"/>
  <c r="K25" s="1"/>
  <c r="K37" s="1"/>
  <c r="X21"/>
  <c r="X25" s="1"/>
  <c r="X37" s="1"/>
  <c r="R21"/>
  <c r="R32" s="1"/>
  <c r="N21"/>
  <c r="N25" s="1"/>
  <c r="N37" s="1"/>
  <c r="O21"/>
  <c r="O32" s="1"/>
  <c r="H21"/>
  <c r="H25" s="1"/>
  <c r="H37" s="1"/>
  <c r="U25"/>
  <c r="U37" s="1"/>
  <c r="U32"/>
  <c r="M43" l="1"/>
  <c r="M44"/>
  <c r="M42"/>
  <c r="M79" s="1"/>
  <c r="G44"/>
  <c r="G42"/>
  <c r="G79" s="1"/>
  <c r="G43"/>
  <c r="E43"/>
  <c r="E42"/>
  <c r="E79" s="1"/>
  <c r="E44"/>
  <c r="H44"/>
  <c r="H43"/>
  <c r="H42"/>
  <c r="H79" s="1"/>
  <c r="X42"/>
  <c r="X79" s="1"/>
  <c r="X44"/>
  <c r="X43"/>
  <c r="P43"/>
  <c r="P44"/>
  <c r="P81" s="1"/>
  <c r="P42"/>
  <c r="P79" s="1"/>
  <c r="N43"/>
  <c r="N44"/>
  <c r="N42"/>
  <c r="N79" s="1"/>
  <c r="K42"/>
  <c r="K79" s="1"/>
  <c r="K43"/>
  <c r="K44"/>
  <c r="T42"/>
  <c r="T79" s="1"/>
  <c r="T44"/>
  <c r="T43"/>
  <c r="U43"/>
  <c r="U42"/>
  <c r="U79" s="1"/>
  <c r="U44"/>
  <c r="U81" s="1"/>
  <c r="I44"/>
  <c r="I42"/>
  <c r="I79" s="1"/>
  <c r="I43"/>
  <c r="I80" s="1"/>
  <c r="S44"/>
  <c r="S42"/>
  <c r="S79" s="1"/>
  <c r="S43"/>
  <c r="I32"/>
  <c r="S32"/>
  <c r="P32"/>
  <c r="L25"/>
  <c r="L37" s="1"/>
  <c r="O25"/>
  <c r="O37" s="1"/>
  <c r="X32"/>
  <c r="R25"/>
  <c r="R37" s="1"/>
  <c r="N32"/>
  <c r="E32"/>
  <c r="W25"/>
  <c r="W37" s="1"/>
  <c r="Q25"/>
  <c r="Q37" s="1"/>
  <c r="V25"/>
  <c r="V37" s="1"/>
  <c r="H32"/>
  <c r="K32"/>
  <c r="T32"/>
  <c r="J25"/>
  <c r="J37" s="1"/>
  <c r="G32"/>
  <c r="M32"/>
  <c r="F25"/>
  <c r="F37" s="1"/>
  <c r="U51"/>
  <c r="U59"/>
  <c r="U58"/>
  <c r="U71"/>
  <c r="U69"/>
  <c r="U53"/>
  <c r="U65"/>
  <c r="U48"/>
  <c r="U62"/>
  <c r="U68"/>
  <c r="U72"/>
  <c r="U64"/>
  <c r="U56"/>
  <c r="U46"/>
  <c r="U47"/>
  <c r="U52"/>
  <c r="U45"/>
  <c r="U70"/>
  <c r="U67"/>
  <c r="U61"/>
  <c r="U66"/>
  <c r="U54"/>
  <c r="U91" s="1"/>
  <c r="U50"/>
  <c r="U55"/>
  <c r="U49"/>
  <c r="U73"/>
  <c r="U63"/>
  <c r="AA3" i="143"/>
  <c r="U60" i="140"/>
  <c r="U57"/>
  <c r="E64"/>
  <c r="E65"/>
  <c r="E72"/>
  <c r="E63"/>
  <c r="E70"/>
  <c r="E46"/>
  <c r="E54"/>
  <c r="E47"/>
  <c r="E61"/>
  <c r="E59"/>
  <c r="E57"/>
  <c r="E71"/>
  <c r="E67"/>
  <c r="E50"/>
  <c r="E68"/>
  <c r="E69"/>
  <c r="E58"/>
  <c r="K3" i="143"/>
  <c r="E56" i="140"/>
  <c r="E48"/>
  <c r="E85" s="1"/>
  <c r="E51"/>
  <c r="E49"/>
  <c r="E55"/>
  <c r="E92" s="1"/>
  <c r="E53"/>
  <c r="E62"/>
  <c r="E99" s="1"/>
  <c r="E66"/>
  <c r="E103" s="1"/>
  <c r="E60"/>
  <c r="E45"/>
  <c r="E82" s="1"/>
  <c r="E52"/>
  <c r="E89" s="1"/>
  <c r="E73"/>
  <c r="H61"/>
  <c r="H65"/>
  <c r="H63"/>
  <c r="H52"/>
  <c r="H64"/>
  <c r="H46"/>
  <c r="H54"/>
  <c r="H60"/>
  <c r="H57"/>
  <c r="N3" i="143"/>
  <c r="H66" i="140"/>
  <c r="H73"/>
  <c r="H51"/>
  <c r="H49"/>
  <c r="H56"/>
  <c r="H48"/>
  <c r="H62"/>
  <c r="H99" s="1"/>
  <c r="H58"/>
  <c r="H53"/>
  <c r="H55"/>
  <c r="H68"/>
  <c r="H50"/>
  <c r="H87" s="1"/>
  <c r="H71"/>
  <c r="H72"/>
  <c r="H47"/>
  <c r="H70"/>
  <c r="H59"/>
  <c r="H45"/>
  <c r="H67"/>
  <c r="H69"/>
  <c r="G72"/>
  <c r="G71"/>
  <c r="M3" i="143"/>
  <c r="G66" i="140"/>
  <c r="G70"/>
  <c r="G45"/>
  <c r="G82" s="1"/>
  <c r="G67"/>
  <c r="G52"/>
  <c r="G59"/>
  <c r="G64"/>
  <c r="G49"/>
  <c r="G54"/>
  <c r="G55"/>
  <c r="G58"/>
  <c r="G60"/>
  <c r="G57"/>
  <c r="G69"/>
  <c r="G46"/>
  <c r="G83" s="1"/>
  <c r="G62"/>
  <c r="G48"/>
  <c r="G47"/>
  <c r="G65"/>
  <c r="G102" s="1"/>
  <c r="G73"/>
  <c r="G61"/>
  <c r="G50"/>
  <c r="G51"/>
  <c r="G56"/>
  <c r="G53"/>
  <c r="G90" s="1"/>
  <c r="G68"/>
  <c r="G63"/>
  <c r="I47"/>
  <c r="I57"/>
  <c r="I55"/>
  <c r="I61"/>
  <c r="I49"/>
  <c r="I46"/>
  <c r="I73"/>
  <c r="I53"/>
  <c r="I48"/>
  <c r="I85" s="1"/>
  <c r="I64"/>
  <c r="I67"/>
  <c r="I56"/>
  <c r="I70"/>
  <c r="I63"/>
  <c r="I71"/>
  <c r="I69"/>
  <c r="I59"/>
  <c r="I60"/>
  <c r="I52"/>
  <c r="I68"/>
  <c r="I50"/>
  <c r="I87" s="1"/>
  <c r="I62"/>
  <c r="I72"/>
  <c r="I66"/>
  <c r="O3" i="143"/>
  <c r="I51" i="140"/>
  <c r="I58"/>
  <c r="I54"/>
  <c r="I91" s="1"/>
  <c r="I45"/>
  <c r="I65"/>
  <c r="I102" s="1"/>
  <c r="T64"/>
  <c r="T48"/>
  <c r="T67"/>
  <c r="T49"/>
  <c r="T70"/>
  <c r="T57"/>
  <c r="T61"/>
  <c r="T52"/>
  <c r="T54"/>
  <c r="Z3" i="143"/>
  <c r="T62" i="140"/>
  <c r="T99" s="1"/>
  <c r="T71"/>
  <c r="T58"/>
  <c r="T66"/>
  <c r="T51"/>
  <c r="T65"/>
  <c r="T50"/>
  <c r="T60"/>
  <c r="T72"/>
  <c r="T69"/>
  <c r="T47"/>
  <c r="T53"/>
  <c r="T68"/>
  <c r="T105" s="1"/>
  <c r="T73"/>
  <c r="T46"/>
  <c r="T63"/>
  <c r="T45"/>
  <c r="T59"/>
  <c r="T56"/>
  <c r="T55"/>
  <c r="K60"/>
  <c r="K59"/>
  <c r="K53"/>
  <c r="K63"/>
  <c r="K55"/>
  <c r="K72"/>
  <c r="K49"/>
  <c r="K66"/>
  <c r="Q3" i="143"/>
  <c r="K70" i="140"/>
  <c r="K61"/>
  <c r="K62"/>
  <c r="K67"/>
  <c r="K69"/>
  <c r="K52"/>
  <c r="K58"/>
  <c r="K71"/>
  <c r="K50"/>
  <c r="K64"/>
  <c r="K73"/>
  <c r="K57"/>
  <c r="K45"/>
  <c r="K82" s="1"/>
  <c r="K68"/>
  <c r="K56"/>
  <c r="K51"/>
  <c r="K65"/>
  <c r="K48"/>
  <c r="K47"/>
  <c r="K54"/>
  <c r="K46"/>
  <c r="K83" s="1"/>
  <c r="P57"/>
  <c r="P63"/>
  <c r="P73"/>
  <c r="P72"/>
  <c r="P50"/>
  <c r="P71"/>
  <c r="P60"/>
  <c r="P52"/>
  <c r="P58"/>
  <c r="P95" s="1"/>
  <c r="P48"/>
  <c r="P46"/>
  <c r="P49"/>
  <c r="P47"/>
  <c r="P61"/>
  <c r="P62"/>
  <c r="P55"/>
  <c r="P59"/>
  <c r="P70"/>
  <c r="P45"/>
  <c r="P67"/>
  <c r="P56"/>
  <c r="P66"/>
  <c r="V3" i="143"/>
  <c r="P65" i="140"/>
  <c r="P64"/>
  <c r="P51"/>
  <c r="P69"/>
  <c r="P53"/>
  <c r="P90" s="1"/>
  <c r="P68"/>
  <c r="P54"/>
  <c r="M52"/>
  <c r="M48"/>
  <c r="M72"/>
  <c r="M51"/>
  <c r="S3" i="143"/>
  <c r="M50" i="140"/>
  <c r="M49"/>
  <c r="M59"/>
  <c r="M63"/>
  <c r="M69"/>
  <c r="M56"/>
  <c r="M62"/>
  <c r="M73"/>
  <c r="M58"/>
  <c r="M55"/>
  <c r="M47"/>
  <c r="M57"/>
  <c r="M65"/>
  <c r="M61"/>
  <c r="M71"/>
  <c r="M53"/>
  <c r="M90" s="1"/>
  <c r="M46"/>
  <c r="M60"/>
  <c r="M64"/>
  <c r="M45"/>
  <c r="M66"/>
  <c r="M103" s="1"/>
  <c r="M70"/>
  <c r="M68"/>
  <c r="M54"/>
  <c r="M67"/>
  <c r="S55"/>
  <c r="S56"/>
  <c r="S54"/>
  <c r="S47"/>
  <c r="S63"/>
  <c r="S72"/>
  <c r="S57"/>
  <c r="S45"/>
  <c r="S49"/>
  <c r="Y3" i="143"/>
  <c r="S64" i="140"/>
  <c r="S46"/>
  <c r="S83" s="1"/>
  <c r="S73"/>
  <c r="S51"/>
  <c r="S59"/>
  <c r="S66"/>
  <c r="S70"/>
  <c r="S68"/>
  <c r="S52"/>
  <c r="S58"/>
  <c r="S67"/>
  <c r="S61"/>
  <c r="S65"/>
  <c r="S102" s="1"/>
  <c r="S69"/>
  <c r="S50"/>
  <c r="S87" s="1"/>
  <c r="S60"/>
  <c r="S53"/>
  <c r="S48"/>
  <c r="S85" s="1"/>
  <c r="S62"/>
  <c r="S71"/>
  <c r="X48"/>
  <c r="X50"/>
  <c r="X69"/>
  <c r="X73"/>
  <c r="X64"/>
  <c r="X65"/>
  <c r="X45"/>
  <c r="X82" s="1"/>
  <c r="X72"/>
  <c r="X70"/>
  <c r="X63"/>
  <c r="X53"/>
  <c r="AD3" i="143"/>
  <c r="X49" i="140"/>
  <c r="X86" s="1"/>
  <c r="X54"/>
  <c r="X60"/>
  <c r="X68"/>
  <c r="X51"/>
  <c r="X47"/>
  <c r="X55"/>
  <c r="X66"/>
  <c r="X46"/>
  <c r="X57"/>
  <c r="X58"/>
  <c r="X59"/>
  <c r="X67"/>
  <c r="X52"/>
  <c r="X61"/>
  <c r="X98" s="1"/>
  <c r="X71"/>
  <c r="X62"/>
  <c r="X56"/>
  <c r="N71"/>
  <c r="N55"/>
  <c r="N66"/>
  <c r="N70"/>
  <c r="N45"/>
  <c r="N82" s="1"/>
  <c r="N63"/>
  <c r="N52"/>
  <c r="N46"/>
  <c r="N59"/>
  <c r="N57"/>
  <c r="N68"/>
  <c r="N50"/>
  <c r="N60"/>
  <c r="N58"/>
  <c r="N48"/>
  <c r="N69"/>
  <c r="N61"/>
  <c r="N56"/>
  <c r="N93" s="1"/>
  <c r="N65"/>
  <c r="N49"/>
  <c r="N62"/>
  <c r="N73"/>
  <c r="N67"/>
  <c r="N104" s="1"/>
  <c r="N64"/>
  <c r="N54"/>
  <c r="T3" i="143"/>
  <c r="N72" i="140"/>
  <c r="N51"/>
  <c r="N88" s="1"/>
  <c r="N53"/>
  <c r="N47"/>
  <c r="S81" l="1"/>
  <c r="T81"/>
  <c r="X81"/>
  <c r="H81"/>
  <c r="I81"/>
  <c r="T80"/>
  <c r="N80"/>
  <c r="X80"/>
  <c r="H80"/>
  <c r="E80"/>
  <c r="G80"/>
  <c r="M81"/>
  <c r="P82"/>
  <c r="W62"/>
  <c r="W42"/>
  <c r="W79" s="1"/>
  <c r="W44"/>
  <c r="W43"/>
  <c r="F69"/>
  <c r="F42"/>
  <c r="F79" s="1"/>
  <c r="F43"/>
  <c r="F44"/>
  <c r="F81" s="1"/>
  <c r="Q46"/>
  <c r="Q42"/>
  <c r="Q79" s="1"/>
  <c r="Q44"/>
  <c r="Q43"/>
  <c r="R57"/>
  <c r="R44"/>
  <c r="R42"/>
  <c r="R79" s="1"/>
  <c r="R43"/>
  <c r="R80" s="1"/>
  <c r="O57"/>
  <c r="O43"/>
  <c r="O42"/>
  <c r="O79" s="1"/>
  <c r="O44"/>
  <c r="H82"/>
  <c r="S82"/>
  <c r="E81"/>
  <c r="M80"/>
  <c r="J58"/>
  <c r="J42"/>
  <c r="J79" s="1"/>
  <c r="J43"/>
  <c r="J44"/>
  <c r="J81" s="1"/>
  <c r="V68"/>
  <c r="V44"/>
  <c r="V42"/>
  <c r="V79" s="1"/>
  <c r="V43"/>
  <c r="V80" s="1"/>
  <c r="L62"/>
  <c r="L42"/>
  <c r="L79" s="1"/>
  <c r="L44"/>
  <c r="L43"/>
  <c r="K80"/>
  <c r="M82"/>
  <c r="T82"/>
  <c r="I82"/>
  <c r="U82"/>
  <c r="S80"/>
  <c r="U80"/>
  <c r="K81"/>
  <c r="N81"/>
  <c r="P80"/>
  <c r="G81"/>
  <c r="N95"/>
  <c r="S90"/>
  <c r="M104"/>
  <c r="L53"/>
  <c r="P96"/>
  <c r="L59"/>
  <c r="L52"/>
  <c r="L48"/>
  <c r="L54"/>
  <c r="L46"/>
  <c r="L50"/>
  <c r="L64"/>
  <c r="L55"/>
  <c r="R3" i="143"/>
  <c r="L72" i="140"/>
  <c r="L49"/>
  <c r="L86" s="1"/>
  <c r="L70"/>
  <c r="L61"/>
  <c r="L68"/>
  <c r="L51"/>
  <c r="L73"/>
  <c r="L57"/>
  <c r="L65"/>
  <c r="L71"/>
  <c r="L63"/>
  <c r="L56"/>
  <c r="L47"/>
  <c r="L60"/>
  <c r="L58"/>
  <c r="L66"/>
  <c r="L67"/>
  <c r="L69"/>
  <c r="L45"/>
  <c r="L82" s="1"/>
  <c r="W63"/>
  <c r="W100" s="1"/>
  <c r="F57"/>
  <c r="C10"/>
  <c r="O69"/>
  <c r="O45"/>
  <c r="W71"/>
  <c r="F55"/>
  <c r="W56"/>
  <c r="F67"/>
  <c r="W57"/>
  <c r="F52"/>
  <c r="W68"/>
  <c r="W47"/>
  <c r="W51"/>
  <c r="F70"/>
  <c r="W48"/>
  <c r="W65"/>
  <c r="AC3" i="143"/>
  <c r="W53" i="140"/>
  <c r="F54"/>
  <c r="F65"/>
  <c r="F61"/>
  <c r="W66"/>
  <c r="F68"/>
  <c r="F50"/>
  <c r="F73"/>
  <c r="W49"/>
  <c r="W69"/>
  <c r="W60"/>
  <c r="W54"/>
  <c r="F72"/>
  <c r="F59"/>
  <c r="F66"/>
  <c r="F53"/>
  <c r="U97"/>
  <c r="O73"/>
  <c r="N99"/>
  <c r="N97"/>
  <c r="J61"/>
  <c r="R49"/>
  <c r="U3" i="143"/>
  <c r="Q61" i="140"/>
  <c r="Q69"/>
  <c r="Q53"/>
  <c r="Q70"/>
  <c r="J73"/>
  <c r="Q56"/>
  <c r="J56"/>
  <c r="Q71"/>
  <c r="Q49"/>
  <c r="R54"/>
  <c r="R61"/>
  <c r="O71"/>
  <c r="O64"/>
  <c r="V48"/>
  <c r="R62"/>
  <c r="O51"/>
  <c r="Q63"/>
  <c r="Q48"/>
  <c r="Q62"/>
  <c r="J65"/>
  <c r="J47"/>
  <c r="Q73"/>
  <c r="Q72"/>
  <c r="Q54"/>
  <c r="Q67"/>
  <c r="Q55"/>
  <c r="Q64"/>
  <c r="Q47"/>
  <c r="Q84" s="1"/>
  <c r="Q65"/>
  <c r="J70"/>
  <c r="J54"/>
  <c r="J68"/>
  <c r="J63"/>
  <c r="R73"/>
  <c r="Q66"/>
  <c r="Q45"/>
  <c r="Q82" s="1"/>
  <c r="Q60"/>
  <c r="W3" i="143"/>
  <c r="J72" i="140"/>
  <c r="J62"/>
  <c r="J99" s="1"/>
  <c r="Q51"/>
  <c r="Q58"/>
  <c r="Q68"/>
  <c r="Q106" s="1"/>
  <c r="Q59"/>
  <c r="Q52"/>
  <c r="Q57"/>
  <c r="Q50"/>
  <c r="J46"/>
  <c r="J50"/>
  <c r="J53"/>
  <c r="R65"/>
  <c r="R45"/>
  <c r="O46"/>
  <c r="O62"/>
  <c r="O63"/>
  <c r="W45"/>
  <c r="W82" s="1"/>
  <c r="W67"/>
  <c r="W61"/>
  <c r="W50"/>
  <c r="W52"/>
  <c r="W90" s="1"/>
  <c r="W64"/>
  <c r="W72"/>
  <c r="F56"/>
  <c r="F63"/>
  <c r="F60"/>
  <c r="F71"/>
  <c r="F108" s="1"/>
  <c r="F58"/>
  <c r="F47"/>
  <c r="F62"/>
  <c r="F46"/>
  <c r="O56"/>
  <c r="O59"/>
  <c r="O53"/>
  <c r="O60"/>
  <c r="O70"/>
  <c r="O107" s="1"/>
  <c r="O65"/>
  <c r="O52"/>
  <c r="O67"/>
  <c r="O58"/>
  <c r="O50"/>
  <c r="O66"/>
  <c r="O47"/>
  <c r="W46"/>
  <c r="W55"/>
  <c r="W73"/>
  <c r="W59"/>
  <c r="W58"/>
  <c r="W70"/>
  <c r="L3" i="143"/>
  <c r="F49" i="140"/>
  <c r="F45"/>
  <c r="F82" s="1"/>
  <c r="F51"/>
  <c r="F88" s="1"/>
  <c r="F48"/>
  <c r="F64"/>
  <c r="O48"/>
  <c r="O61"/>
  <c r="O55"/>
  <c r="O72"/>
  <c r="O54"/>
  <c r="O68"/>
  <c r="O49"/>
  <c r="V61"/>
  <c r="R59"/>
  <c r="R46"/>
  <c r="R51"/>
  <c r="R50"/>
  <c r="R52"/>
  <c r="V50"/>
  <c r="V60"/>
  <c r="R53"/>
  <c r="R70"/>
  <c r="R64"/>
  <c r="R47"/>
  <c r="R58"/>
  <c r="R48"/>
  <c r="R67"/>
  <c r="V51"/>
  <c r="R60"/>
  <c r="R55"/>
  <c r="R92" s="1"/>
  <c r="R56"/>
  <c r="R94" s="1"/>
  <c r="V52"/>
  <c r="V53"/>
  <c r="R71"/>
  <c r="R108" s="1"/>
  <c r="R68"/>
  <c r="R105" s="1"/>
  <c r="R69"/>
  <c r="R66"/>
  <c r="R72"/>
  <c r="X3" i="143"/>
  <c r="R63" i="140"/>
  <c r="V73"/>
  <c r="V56"/>
  <c r="V63"/>
  <c r="AB3" i="143"/>
  <c r="V65" i="140"/>
  <c r="V58"/>
  <c r="V54"/>
  <c r="V62"/>
  <c r="V47"/>
  <c r="V71"/>
  <c r="V55"/>
  <c r="V92" s="1"/>
  <c r="V66"/>
  <c r="V45"/>
  <c r="V69"/>
  <c r="V70"/>
  <c r="V72"/>
  <c r="V49"/>
  <c r="V86" s="1"/>
  <c r="V64"/>
  <c r="V67"/>
  <c r="V105" s="1"/>
  <c r="V46"/>
  <c r="V57"/>
  <c r="V59"/>
  <c r="M97"/>
  <c r="P101"/>
  <c r="T109"/>
  <c r="I84"/>
  <c r="G99"/>
  <c r="G104"/>
  <c r="H84"/>
  <c r="H88"/>
  <c r="E88"/>
  <c r="U109"/>
  <c r="X88"/>
  <c r="P110"/>
  <c r="K85"/>
  <c r="K101"/>
  <c r="T93"/>
  <c r="T95"/>
  <c r="G84"/>
  <c r="H90"/>
  <c r="J67"/>
  <c r="J55"/>
  <c r="P3" i="143"/>
  <c r="J69" i="140"/>
  <c r="J64"/>
  <c r="J71"/>
  <c r="J48"/>
  <c r="J49"/>
  <c r="J60"/>
  <c r="J45"/>
  <c r="J82" s="1"/>
  <c r="J57"/>
  <c r="J52"/>
  <c r="J59"/>
  <c r="J66"/>
  <c r="J51"/>
  <c r="S108"/>
  <c r="S93"/>
  <c r="P88"/>
  <c r="G98"/>
  <c r="E102"/>
  <c r="X93"/>
  <c r="X91"/>
  <c r="S106"/>
  <c r="M87"/>
  <c r="P102"/>
  <c r="K84"/>
  <c r="K93"/>
  <c r="K110"/>
  <c r="K95"/>
  <c r="T100"/>
  <c r="T90"/>
  <c r="T103"/>
  <c r="I103"/>
  <c r="G100"/>
  <c r="G95"/>
  <c r="E90"/>
  <c r="E108"/>
  <c r="E84"/>
  <c r="U110"/>
  <c r="U96"/>
  <c r="N98"/>
  <c r="X96"/>
  <c r="M108"/>
  <c r="M99"/>
  <c r="P85"/>
  <c r="T110"/>
  <c r="N109"/>
  <c r="X99"/>
  <c r="X83"/>
  <c r="X107"/>
  <c r="S101"/>
  <c r="M94"/>
  <c r="M110"/>
  <c r="P106"/>
  <c r="P99"/>
  <c r="P97"/>
  <c r="K105"/>
  <c r="K89"/>
  <c r="K98"/>
  <c r="T83"/>
  <c r="T87"/>
  <c r="T91"/>
  <c r="T107"/>
  <c r="I95"/>
  <c r="I89"/>
  <c r="I108"/>
  <c r="G105"/>
  <c r="G87"/>
  <c r="G92"/>
  <c r="H96"/>
  <c r="H108"/>
  <c r="H103"/>
  <c r="E97"/>
  <c r="E105"/>
  <c r="U86"/>
  <c r="U103"/>
  <c r="N100"/>
  <c r="N92"/>
  <c r="N85"/>
  <c r="N89"/>
  <c r="X104"/>
  <c r="X101"/>
  <c r="S89"/>
  <c r="S96"/>
  <c r="S94"/>
  <c r="M100"/>
  <c r="T101"/>
  <c r="I104"/>
  <c r="I92"/>
  <c r="G96"/>
  <c r="G109"/>
  <c r="H93"/>
  <c r="H100"/>
  <c r="E91"/>
  <c r="E109"/>
  <c r="U93"/>
  <c r="U99"/>
  <c r="U106"/>
  <c r="U88"/>
  <c r="N83"/>
  <c r="M102"/>
  <c r="M106"/>
  <c r="M85"/>
  <c r="P104"/>
  <c r="P92"/>
  <c r="P86"/>
  <c r="P89"/>
  <c r="P109"/>
  <c r="K103"/>
  <c r="T97"/>
  <c r="I106"/>
  <c r="I98"/>
  <c r="H85"/>
  <c r="H110"/>
  <c r="H89"/>
  <c r="E100"/>
  <c r="U105"/>
  <c r="U90"/>
  <c r="K108"/>
  <c r="S92"/>
  <c r="S91"/>
  <c r="I110"/>
  <c r="H91"/>
  <c r="N86"/>
  <c r="M95"/>
  <c r="I90"/>
  <c r="G88"/>
  <c r="U94"/>
  <c r="U107"/>
  <c r="U83"/>
  <c r="N108"/>
  <c r="N107"/>
  <c r="X85"/>
  <c r="X84"/>
  <c r="N105"/>
  <c r="M91"/>
  <c r="K86"/>
  <c r="K90"/>
  <c r="T84"/>
  <c r="I109"/>
  <c r="G106"/>
  <c r="E93"/>
  <c r="E94"/>
  <c r="N106"/>
  <c r="X94"/>
  <c r="X102"/>
  <c r="X87"/>
  <c r="S95"/>
  <c r="M83"/>
  <c r="K99"/>
  <c r="K100"/>
  <c r="T94"/>
  <c r="I105"/>
  <c r="I93"/>
  <c r="G108"/>
  <c r="H109"/>
  <c r="H97"/>
  <c r="E106"/>
  <c r="N90"/>
  <c r="N91"/>
  <c r="N96"/>
  <c r="X95"/>
  <c r="X92"/>
  <c r="X97"/>
  <c r="X90"/>
  <c r="X106"/>
  <c r="S99"/>
  <c r="S104"/>
  <c r="S107"/>
  <c r="S110"/>
  <c r="S86"/>
  <c r="S100"/>
  <c r="M107"/>
  <c r="M98"/>
  <c r="M92"/>
  <c r="M93"/>
  <c r="M86"/>
  <c r="M109"/>
  <c r="P105"/>
  <c r="P93"/>
  <c r="P84"/>
  <c r="P87"/>
  <c r="P94"/>
  <c r="K91"/>
  <c r="K88"/>
  <c r="K94"/>
  <c r="K104"/>
  <c r="K92"/>
  <c r="K97"/>
  <c r="T88"/>
  <c r="T98"/>
  <c r="T104"/>
  <c r="I96"/>
  <c r="I107"/>
  <c r="I86"/>
  <c r="G93"/>
  <c r="G110"/>
  <c r="G97"/>
  <c r="G86"/>
  <c r="H104"/>
  <c r="H105"/>
  <c r="H94"/>
  <c r="H101"/>
  <c r="H98"/>
  <c r="E95"/>
  <c r="E104"/>
  <c r="E98"/>
  <c r="E107"/>
  <c r="E101"/>
  <c r="U100"/>
  <c r="U87"/>
  <c r="U104"/>
  <c r="U84"/>
  <c r="U102"/>
  <c r="U95"/>
  <c r="N102"/>
  <c r="N101"/>
  <c r="M89"/>
  <c r="M88"/>
  <c r="N103"/>
  <c r="P83"/>
  <c r="G107"/>
  <c r="N87"/>
  <c r="X89"/>
  <c r="X100"/>
  <c r="S103"/>
  <c r="S84"/>
  <c r="T92"/>
  <c r="T85"/>
  <c r="G101"/>
  <c r="H92"/>
  <c r="N84"/>
  <c r="N110"/>
  <c r="N94"/>
  <c r="X108"/>
  <c r="X103"/>
  <c r="X105"/>
  <c r="X109"/>
  <c r="X110"/>
  <c r="S97"/>
  <c r="S98"/>
  <c r="S105"/>
  <c r="S88"/>
  <c r="S109"/>
  <c r="M105"/>
  <c r="M101"/>
  <c r="M84"/>
  <c r="M96"/>
  <c r="P91"/>
  <c r="P103"/>
  <c r="P107"/>
  <c r="P98"/>
  <c r="P108"/>
  <c r="P100"/>
  <c r="K102"/>
  <c r="K87"/>
  <c r="K106"/>
  <c r="K107"/>
  <c r="K109"/>
  <c r="K96"/>
  <c r="T96"/>
  <c r="T106"/>
  <c r="T102"/>
  <c r="T108"/>
  <c r="T89"/>
  <c r="T86"/>
  <c r="I88"/>
  <c r="I99"/>
  <c r="I97"/>
  <c r="I100"/>
  <c r="I101"/>
  <c r="I83"/>
  <c r="I94"/>
  <c r="G85"/>
  <c r="G94"/>
  <c r="G91"/>
  <c r="G89"/>
  <c r="G103"/>
  <c r="H106"/>
  <c r="H107"/>
  <c r="H95"/>
  <c r="H86"/>
  <c r="H83"/>
  <c r="H102"/>
  <c r="E110"/>
  <c r="E86"/>
  <c r="E87"/>
  <c r="E96"/>
  <c r="E83"/>
  <c r="U92"/>
  <c r="U98"/>
  <c r="U89"/>
  <c r="U101"/>
  <c r="U85"/>
  <c r="U108"/>
  <c r="O102" l="1"/>
  <c r="R82"/>
  <c r="V81"/>
  <c r="O80"/>
  <c r="R81"/>
  <c r="R102"/>
  <c r="O106"/>
  <c r="Q91"/>
  <c r="O82"/>
  <c r="W86"/>
  <c r="J96"/>
  <c r="V82"/>
  <c r="R95"/>
  <c r="W99"/>
  <c r="F107"/>
  <c r="L81"/>
  <c r="J80"/>
  <c r="Q81"/>
  <c r="F80"/>
  <c r="W81"/>
  <c r="V106"/>
  <c r="O95"/>
  <c r="J110"/>
  <c r="F106"/>
  <c r="L80"/>
  <c r="O81"/>
  <c r="Q80"/>
  <c r="W80"/>
  <c r="F85"/>
  <c r="W91"/>
  <c r="L92"/>
  <c r="L90"/>
  <c r="L91"/>
  <c r="L83"/>
  <c r="L101"/>
  <c r="W108"/>
  <c r="W93"/>
  <c r="L102"/>
  <c r="F90"/>
  <c r="L104"/>
  <c r="L93"/>
  <c r="L95"/>
  <c r="L98"/>
  <c r="L96"/>
  <c r="L84"/>
  <c r="L106"/>
  <c r="L88"/>
  <c r="L97"/>
  <c r="L99"/>
  <c r="W101"/>
  <c r="F110"/>
  <c r="W85"/>
  <c r="L85"/>
  <c r="L105"/>
  <c r="L109"/>
  <c r="L87"/>
  <c r="L89"/>
  <c r="L103"/>
  <c r="L108"/>
  <c r="L110"/>
  <c r="L100"/>
  <c r="L94"/>
  <c r="R109"/>
  <c r="L107"/>
  <c r="W94"/>
  <c r="F92"/>
  <c r="W95"/>
  <c r="F94"/>
  <c r="W88"/>
  <c r="F104"/>
  <c r="F91"/>
  <c r="W103"/>
  <c r="F105"/>
  <c r="F96"/>
  <c r="W106"/>
  <c r="F102"/>
  <c r="F87"/>
  <c r="W97"/>
  <c r="F99"/>
  <c r="F98"/>
  <c r="W105"/>
  <c r="F103"/>
  <c r="J94"/>
  <c r="F95"/>
  <c r="F93"/>
  <c r="O110"/>
  <c r="W104"/>
  <c r="J98"/>
  <c r="W102"/>
  <c r="Q99"/>
  <c r="R86"/>
  <c r="O108"/>
  <c r="F97"/>
  <c r="R87"/>
  <c r="Q109"/>
  <c r="O96"/>
  <c r="F101"/>
  <c r="Q101"/>
  <c r="Q98"/>
  <c r="V108"/>
  <c r="R99"/>
  <c r="W107"/>
  <c r="R100"/>
  <c r="J84"/>
  <c r="Q93"/>
  <c r="V94"/>
  <c r="O104"/>
  <c r="J100"/>
  <c r="Q87"/>
  <c r="Q107"/>
  <c r="O97"/>
  <c r="V93"/>
  <c r="V99"/>
  <c r="O89"/>
  <c r="J106"/>
  <c r="V97"/>
  <c r="V102"/>
  <c r="Q110"/>
  <c r="W87"/>
  <c r="J101"/>
  <c r="V103"/>
  <c r="R98"/>
  <c r="V87"/>
  <c r="J92"/>
  <c r="O101"/>
  <c r="J108"/>
  <c r="R106"/>
  <c r="O109"/>
  <c r="Q97"/>
  <c r="Q108"/>
  <c r="Q94"/>
  <c r="J91"/>
  <c r="W89"/>
  <c r="Q92"/>
  <c r="R101"/>
  <c r="R97"/>
  <c r="J105"/>
  <c r="V110"/>
  <c r="R103"/>
  <c r="V91"/>
  <c r="R91"/>
  <c r="R83"/>
  <c r="O91"/>
  <c r="O85"/>
  <c r="W83"/>
  <c r="O88"/>
  <c r="W110"/>
  <c r="O84"/>
  <c r="Q90"/>
  <c r="Q88"/>
  <c r="Q102"/>
  <c r="Q104"/>
  <c r="Q86"/>
  <c r="Q83"/>
  <c r="J103"/>
  <c r="J93"/>
  <c r="F83"/>
  <c r="Q105"/>
  <c r="Q89"/>
  <c r="V88"/>
  <c r="R107"/>
  <c r="R88"/>
  <c r="O103"/>
  <c r="O93"/>
  <c r="Q103"/>
  <c r="J95"/>
  <c r="O83"/>
  <c r="W96"/>
  <c r="V95"/>
  <c r="Q95"/>
  <c r="W109"/>
  <c r="W98"/>
  <c r="Q85"/>
  <c r="W84"/>
  <c r="O87"/>
  <c r="J87"/>
  <c r="O105"/>
  <c r="F86"/>
  <c r="Q100"/>
  <c r="O86"/>
  <c r="R84"/>
  <c r="F109"/>
  <c r="O98"/>
  <c r="O99"/>
  <c r="Q96"/>
  <c r="O94"/>
  <c r="W92"/>
  <c r="O100"/>
  <c r="F89"/>
  <c r="J88"/>
  <c r="J107"/>
  <c r="O92"/>
  <c r="F84"/>
  <c r="F100"/>
  <c r="O90"/>
  <c r="V84"/>
  <c r="V100"/>
  <c r="R93"/>
  <c r="R96"/>
  <c r="V109"/>
  <c r="R110"/>
  <c r="V101"/>
  <c r="R104"/>
  <c r="V107"/>
  <c r="V104"/>
  <c r="V89"/>
  <c r="R90"/>
  <c r="V90"/>
  <c r="R85"/>
  <c r="J102"/>
  <c r="R89"/>
  <c r="J86"/>
  <c r="V98"/>
  <c r="J109"/>
  <c r="V83"/>
  <c r="V96"/>
  <c r="J85"/>
  <c r="V85"/>
  <c r="J89"/>
  <c r="J90"/>
  <c r="J83"/>
  <c r="J97"/>
  <c r="J104"/>
  <c r="U112"/>
  <c r="N112"/>
  <c r="X112"/>
  <c r="K112"/>
  <c r="H112"/>
  <c r="G112"/>
  <c r="I112"/>
  <c r="T112"/>
  <c r="E112"/>
  <c r="E113" s="1"/>
  <c r="M112"/>
  <c r="S112"/>
  <c r="P112"/>
  <c r="L112" l="1"/>
  <c r="W112"/>
  <c r="Q112"/>
  <c r="F112"/>
  <c r="F113" s="1"/>
  <c r="G113" s="1"/>
  <c r="H113" s="1"/>
  <c r="I113" s="1"/>
  <c r="O112"/>
  <c r="V112"/>
  <c r="R112"/>
  <c r="J112"/>
  <c r="J113" l="1"/>
  <c r="K113" s="1"/>
  <c r="L113" s="1"/>
  <c r="M113" s="1"/>
  <c r="N113" s="1"/>
  <c r="O113" s="1"/>
  <c r="P113" s="1"/>
  <c r="Q113" s="1"/>
  <c r="R113" s="1"/>
  <c r="S113" s="1"/>
  <c r="T113" s="1"/>
  <c r="U113" s="1"/>
  <c r="V113" s="1"/>
  <c r="W113" s="1"/>
  <c r="X113" s="1"/>
</calcChain>
</file>

<file path=xl/comments1.xml><?xml version="1.0" encoding="utf-8"?>
<comments xmlns="http://schemas.openxmlformats.org/spreadsheetml/2006/main">
  <authors>
    <author>Mike Baker</author>
    <author>Nick O'Neil</author>
  </authors>
  <commentList>
    <comment ref="A15" authorId="0">
      <text>
        <r>
          <rPr>
            <sz val="9"/>
            <color indexed="81"/>
            <rFont val="Tahoma"/>
            <family val="2"/>
          </rPr>
          <t>These workbooks are available on the RTF website. If you cannot find them contact RTF staff.</t>
        </r>
      </text>
    </comment>
    <comment ref="B25" authorId="0">
      <text>
        <r>
          <rPr>
            <sz val="9"/>
            <color indexed="81"/>
            <rFont val="Tahoma"/>
            <family val="2"/>
          </rPr>
          <t xml:space="preserve">Show the actual values used, unless they are too numerous. In those cases, cite the sheet, plot or table where the values can be found. When practical, use an expression to link values to the source cell used in computing savings, so that it will automatically update if the values used in computing savings change. Add text needed to clarify the scope, e.g., "single-wide" and units, e.g., "square feet" for each value. </t>
        </r>
      </text>
    </comment>
    <comment ref="B34" authorId="0">
      <text>
        <r>
          <rPr>
            <sz val="9"/>
            <color indexed="81"/>
            <rFont val="Tahoma"/>
            <family val="2"/>
          </rPr>
          <t xml:space="preserve">Separate and additive Savings Components should be used if the savings come from more than one component of the affected systems, e.g., cooling and heating, and it is technically practical.  Some estimation methods, such as experimental designs (comparing participant and non-participant energy use) may not allow this. </t>
        </r>
      </text>
    </comment>
    <comment ref="C34" authorId="0">
      <text>
        <r>
          <rPr>
            <sz val="9"/>
            <color indexed="81"/>
            <rFont val="Tahoma"/>
            <family val="2"/>
          </rPr>
          <t xml:space="preserve">For simple methods, describe the equation(s) using the exact spelling of the constants and parameters defined above and format as </t>
        </r>
        <r>
          <rPr>
            <b/>
            <sz val="9"/>
            <color indexed="81"/>
            <rFont val="Tahoma"/>
            <family val="2"/>
          </rPr>
          <t>bold</t>
        </r>
        <r>
          <rPr>
            <sz val="9"/>
            <color indexed="81"/>
            <rFont val="Tahoma"/>
            <family val="2"/>
          </rPr>
          <t xml:space="preserve">. If weighted average values are used describe the weighting method. If model calibration is performed, summarize the calibration procedure.
</t>
        </r>
      </text>
    </comment>
    <comment ref="A40" authorId="0">
      <text>
        <r>
          <rPr>
            <sz val="9"/>
            <color indexed="81"/>
            <rFont val="Tahoma"/>
            <family val="2"/>
          </rPr>
          <t>Costs may vary across applications of the measure defined by the measure identifiers (shown above), e.g., housing type.  If so, use this column to list the identifiers associated with each Analysis Approach.  At least one CostDataAnalysis sheet must be included that shows the derivation of each unique cost (capital and O&amp;M) value, consistent with the analysis approach(es).</t>
        </r>
      </text>
    </comment>
    <comment ref="H40" authorId="0">
      <text>
        <r>
          <rPr>
            <sz val="9"/>
            <color indexed="81"/>
            <rFont val="Tahoma"/>
            <family val="2"/>
          </rPr>
          <t>Analyst's best judgment about the level of uncertainty for each cost/benefit by measure identifier.  Can be expressed as +/- % or as high, medium, low.</t>
        </r>
      </text>
    </comment>
    <comment ref="B41" authorId="0">
      <text>
        <r>
          <rPr>
            <sz val="9"/>
            <color indexed="81"/>
            <rFont val="Tahoma"/>
            <family val="2"/>
          </rPr>
          <t xml:space="preserve">Added to the ProCost input "Capital Cost"
</t>
        </r>
      </text>
    </comment>
    <comment ref="B44" authorId="0">
      <text>
        <r>
          <rPr>
            <sz val="9"/>
            <color indexed="81"/>
            <rFont val="Tahoma"/>
            <family val="2"/>
          </rPr>
          <t>Added to the ProCost input "Annual O&amp;M"</t>
        </r>
      </text>
    </comment>
    <comment ref="B47" authorId="0">
      <text>
        <r>
          <rPr>
            <sz val="9"/>
            <color indexed="81"/>
            <rFont val="Tahoma"/>
            <family val="2"/>
          </rPr>
          <t>Added to the ProCost input "Annual O&amp;M"</t>
        </r>
      </text>
    </comment>
    <comment ref="B50" authorId="0">
      <text>
        <r>
          <rPr>
            <sz val="9"/>
            <color indexed="81"/>
            <rFont val="Tahoma"/>
            <family val="2"/>
          </rPr>
          <t xml:space="preserve">Basis for the ProCost input "Non-E Val ($/yr)"
</t>
        </r>
      </text>
    </comment>
    <comment ref="B53" authorId="0">
      <text>
        <r>
          <rPr>
            <sz val="9"/>
            <color indexed="81"/>
            <rFont val="Tahoma"/>
            <family val="2"/>
          </rPr>
          <t>By default, these are not considered. Provide justification if you are considering their inclusion within the analysis</t>
        </r>
      </text>
    </comment>
    <comment ref="A56" authorId="0">
      <text>
        <r>
          <rPr>
            <sz val="9"/>
            <color indexed="81"/>
            <rFont val="Tahoma"/>
            <family val="2"/>
          </rPr>
          <t>Measure lifetime may vary across applications of the measure defined by the measure identifiers (shown above), e.g., climate zone.  If so, use this column to list the identifiers associated with each Analysis Approach.  At least one LifetimeDataAnalysis sheet must be included that shows the derivation of each unique lifetime value, consistent with analysis approach(es).</t>
        </r>
      </text>
    </comment>
    <comment ref="H56" authorId="1">
      <text>
        <r>
          <rPr>
            <sz val="9"/>
            <color indexed="81"/>
            <rFont val="Tahoma"/>
            <family val="2"/>
          </rPr>
          <t xml:space="preserve">Analyst's best judgment about the level of uncertainty for each measure identifier.  Can be expressed as +/- % or as high, medium, low.
</t>
        </r>
      </text>
    </comment>
  </commentList>
</comments>
</file>

<file path=xl/comments2.xml><?xml version="1.0" encoding="utf-8"?>
<comments xmlns="http://schemas.openxmlformats.org/spreadsheetml/2006/main">
  <authors>
    <author>Tom Eckman</author>
    <author>Nick O'Neil</author>
  </authors>
  <commentList>
    <comment ref="B7" authorId="0">
      <text>
        <r>
          <rPr>
            <b/>
            <sz val="8"/>
            <color indexed="81"/>
            <rFont val="Tahoma"/>
            <family val="2"/>
          </rPr>
          <t>Tom Eckman:</t>
        </r>
        <r>
          <rPr>
            <sz val="8"/>
            <color indexed="81"/>
            <rFont val="Tahoma"/>
            <family val="2"/>
          </rPr>
          <t xml:space="preserve">
Name used for measure in ProCost model. Name may be different (usually parsed) in BPA reporting system. </t>
        </r>
      </text>
    </comment>
    <comment ref="G7" authorId="0">
      <text>
        <r>
          <rPr>
            <b/>
            <sz val="8"/>
            <color indexed="81"/>
            <rFont val="Tahoma"/>
            <family val="2"/>
          </rPr>
          <t>Tom Eckman:</t>
        </r>
        <r>
          <rPr>
            <sz val="8"/>
            <color indexed="81"/>
            <rFont val="Tahoma"/>
            <family val="2"/>
          </rPr>
          <t xml:space="preserve">
Lost opportunity = Measure's that have limited window for installation (e.g., new construction shell measures); Non-lost opportunity = retrofit measures</t>
        </r>
      </text>
    </comment>
    <comment ref="H7" authorId="0">
      <text>
        <r>
          <rPr>
            <b/>
            <sz val="8"/>
            <color indexed="81"/>
            <rFont val="Tahoma"/>
            <family val="2"/>
          </rPr>
          <t>Tom Eckman:</t>
        </r>
        <r>
          <rPr>
            <sz val="8"/>
            <color indexed="81"/>
            <rFont val="Tahoma"/>
            <family val="2"/>
          </rPr>
          <t xml:space="preserve">
Set limits on location (climate zone) where measure is applicable.</t>
        </r>
      </text>
    </comment>
    <comment ref="I7" authorId="0">
      <text>
        <r>
          <rPr>
            <b/>
            <sz val="8"/>
            <color indexed="81"/>
            <rFont val="Tahoma"/>
            <family val="2"/>
          </rPr>
          <t>Tom Eckman:</t>
        </r>
        <r>
          <rPr>
            <sz val="8"/>
            <color indexed="81"/>
            <rFont val="Tahoma"/>
            <family val="2"/>
          </rPr>
          <t xml:space="preserve">
Set limits on location (climate zone) where measure is applicable.</t>
        </r>
      </text>
    </comment>
    <comment ref="J7" authorId="0">
      <text>
        <r>
          <rPr>
            <b/>
            <sz val="8"/>
            <color indexed="81"/>
            <rFont val="Tahoma"/>
            <family val="2"/>
          </rPr>
          <t xml:space="preserve">Tom Eckman: </t>
        </r>
        <r>
          <rPr>
            <sz val="8"/>
            <color indexed="81"/>
            <rFont val="Tahoma"/>
            <family val="2"/>
          </rPr>
          <t>Annual gross savings on customer side of meter. Does not include line losses or "net-to-gross" adjustments for free-ridership/spillover. May include adjustment for differences between ex ante and ex post savings estimates (i.e.,  "realization rates" if for deemed and deemed calculated measures when savings are based on prior program evaluations.</t>
        </r>
      </text>
    </comment>
    <comment ref="K7" authorId="0">
      <text>
        <r>
          <rPr>
            <b/>
            <sz val="8"/>
            <color indexed="81"/>
            <rFont val="Tahoma"/>
            <family val="2"/>
          </rPr>
          <t xml:space="preserve">Tom Eckman:  </t>
        </r>
        <r>
          <rPr>
            <sz val="8"/>
            <color indexed="81"/>
            <rFont val="Tahoma"/>
            <family val="2"/>
          </rPr>
          <t>Site savings "grossed up" to account for marginal transmission and distribution system line losses. These are the power system savings.</t>
        </r>
        <r>
          <rPr>
            <sz val="8"/>
            <color indexed="81"/>
            <rFont val="Tahoma"/>
            <family val="2"/>
          </rPr>
          <t xml:space="preserve">
</t>
        </r>
      </text>
    </comment>
    <comment ref="L7" authorId="0">
      <text>
        <r>
          <rPr>
            <b/>
            <sz val="8"/>
            <color indexed="81"/>
            <rFont val="Tahoma"/>
            <family val="2"/>
          </rPr>
          <t>Tom Eckman:</t>
        </r>
        <r>
          <rPr>
            <sz val="8"/>
            <color indexed="81"/>
            <rFont val="Tahoma"/>
            <family val="2"/>
          </rPr>
          <t xml:space="preserve">
Difference in first cost between baseline efficiency and energy efficient measure, regardless of who pays those cost. Does not include marketing or administrative cost.</t>
        </r>
      </text>
    </comment>
    <comment ref="M7" authorId="0">
      <text>
        <r>
          <rPr>
            <b/>
            <sz val="8"/>
            <color indexed="81"/>
            <rFont val="Tahoma"/>
            <family val="2"/>
          </rPr>
          <t>Tom Eckman:</t>
        </r>
        <r>
          <rPr>
            <sz val="8"/>
            <color indexed="81"/>
            <rFont val="Tahoma"/>
            <family val="2"/>
          </rPr>
          <t xml:space="preserve">
Difference in annual operation and maintenance cost between baseline efficiency and energy efficient measure, regardless of who pays those cost. Does not include marketing or administrative cost.</t>
        </r>
      </text>
    </comment>
    <comment ref="N7" authorId="0">
      <text>
        <r>
          <rPr>
            <b/>
            <sz val="8"/>
            <color indexed="81"/>
            <rFont val="Tahoma"/>
            <family val="2"/>
          </rPr>
          <t>Tom Eckman:</t>
        </r>
        <r>
          <rPr>
            <sz val="8"/>
            <color indexed="81"/>
            <rFont val="Tahoma"/>
            <family val="2"/>
          </rPr>
          <t xml:space="preserve">
Expected mean functional life of measure, sometimes referred to as "Effective Useful Life (EUL)</t>
        </r>
      </text>
    </comment>
    <comment ref="O7" authorId="0">
      <text>
        <r>
          <rPr>
            <b/>
            <sz val="8"/>
            <color indexed="81"/>
            <rFont val="Tahoma"/>
            <family val="2"/>
          </rPr>
          <t>Tom Eckman:</t>
        </r>
        <r>
          <rPr>
            <sz val="8"/>
            <color indexed="81"/>
            <rFont val="Tahoma"/>
            <family val="2"/>
          </rPr>
          <t xml:space="preserve">
Ratio of discounted present value of societal benefits to discounted present value societal costs. Also referred to as "Total Resource Cost" (TRC) benefit-to-cost ratio.</t>
        </r>
      </text>
    </comment>
    <comment ref="P7" authorId="0">
      <text>
        <r>
          <rPr>
            <b/>
            <sz val="8"/>
            <color indexed="81"/>
            <rFont val="Tahoma"/>
            <family val="2"/>
          </rPr>
          <t>Tom Eckman:</t>
        </r>
        <r>
          <rPr>
            <sz val="8"/>
            <color indexed="81"/>
            <rFont val="Tahoma"/>
            <family val="2"/>
          </rPr>
          <t xml:space="preserve">
If Societal Benefit-to-Cost Ratio (TRC B/C ratio) is equal to or exceeds 1.0 measure is cost-effective.</t>
        </r>
      </text>
    </comment>
    <comment ref="Q7" authorId="0">
      <text>
        <r>
          <rPr>
            <b/>
            <sz val="8"/>
            <color indexed="81"/>
            <rFont val="Tahoma"/>
            <family val="2"/>
          </rPr>
          <t>Tom Eckman:</t>
        </r>
        <r>
          <rPr>
            <sz val="8"/>
            <color indexed="81"/>
            <rFont val="Tahoma"/>
            <family val="2"/>
          </rPr>
          <t xml:space="preserve">
Tracking unit (e.g. per sq. ft., per appliance, per home, per heat pump)</t>
        </r>
      </text>
    </comment>
    <comment ref="R7" authorId="0">
      <text>
        <r>
          <rPr>
            <b/>
            <sz val="8"/>
            <color indexed="81"/>
            <rFont val="Tahoma"/>
            <family val="2"/>
          </rPr>
          <t>Tom Eckman:</t>
        </r>
        <r>
          <rPr>
            <sz val="8"/>
            <color indexed="81"/>
            <rFont val="Tahoma"/>
            <family val="2"/>
          </rPr>
          <t xml:space="preserve">
Description of building type in which measure is applicable</t>
        </r>
      </text>
    </comment>
    <comment ref="S7" authorId="0">
      <text>
        <r>
          <rPr>
            <b/>
            <sz val="8"/>
            <color indexed="81"/>
            <rFont val="Tahoma"/>
            <family val="2"/>
          </rPr>
          <t>Tom Eckman:</t>
        </r>
        <r>
          <rPr>
            <sz val="8"/>
            <color indexed="81"/>
            <rFont val="Tahoma"/>
            <family val="2"/>
          </rPr>
          <t xml:space="preserve">
Vintage of building or application in which measure is applicable</t>
        </r>
      </text>
    </comment>
    <comment ref="T7" authorId="1">
      <text>
        <r>
          <rPr>
            <b/>
            <sz val="9"/>
            <color indexed="81"/>
            <rFont val="Tahoma"/>
            <family val="2"/>
          </rPr>
          <t>Nick O'Neil:</t>
        </r>
        <r>
          <rPr>
            <sz val="9"/>
            <color indexed="81"/>
            <rFont val="Tahoma"/>
            <family val="2"/>
          </rPr>
          <t xml:space="preserve">
Area to enter measure specification and eligibility requirements.</t>
        </r>
      </text>
    </comment>
    <comment ref="U7" authorId="1">
      <text>
        <r>
          <rPr>
            <b/>
            <sz val="9"/>
            <color indexed="81"/>
            <rFont val="Tahoma"/>
            <family val="2"/>
          </rPr>
          <t>Nick O'Neil:</t>
        </r>
        <r>
          <rPr>
            <sz val="9"/>
            <color indexed="81"/>
            <rFont val="Tahoma"/>
            <family val="2"/>
          </rPr>
          <t xml:space="preserve">
Left for user input on various measure attributes (e.g. fuel type, motor size, volume, efficiency level, etc.)</t>
        </r>
      </text>
    </comment>
    <comment ref="V7" authorId="1">
      <text>
        <r>
          <rPr>
            <b/>
            <sz val="9"/>
            <color indexed="81"/>
            <rFont val="Tahoma"/>
            <family val="2"/>
          </rPr>
          <t>Nick O'Neil:</t>
        </r>
        <r>
          <rPr>
            <sz val="9"/>
            <color indexed="81"/>
            <rFont val="Tahoma"/>
            <family val="2"/>
          </rPr>
          <t xml:space="preserve">
Left for user input on various measure attributes (e.g. fuel type, motor size, volume, efficiency level, etc.)</t>
        </r>
      </text>
    </comment>
    <comment ref="W7" authorId="0">
      <text>
        <r>
          <rPr>
            <b/>
            <sz val="8"/>
            <color indexed="81"/>
            <rFont val="Tahoma"/>
            <family val="2"/>
          </rPr>
          <t>Tom Eckman:</t>
        </r>
        <r>
          <rPr>
            <sz val="8"/>
            <color indexed="81"/>
            <rFont val="Tahoma"/>
            <family val="2"/>
          </rPr>
          <t xml:space="preserve">
Description of mechanism by which measure is delivered. Specifies conditions under which measure savings can be claimed as UES including program technical specification.</t>
        </r>
      </text>
    </comment>
    <comment ref="X7" authorId="0">
      <text>
        <r>
          <rPr>
            <b/>
            <sz val="8"/>
            <color indexed="81"/>
            <rFont val="Tahoma"/>
            <family val="2"/>
          </rPr>
          <t>Tom Eckman:</t>
        </r>
        <r>
          <rPr>
            <sz val="8"/>
            <color indexed="81"/>
            <rFont val="Tahoma"/>
            <family val="2"/>
          </rPr>
          <t xml:space="preserve">
Special notes regarding factors that might impact a particular technology, measure or practices cost, savings or use. For example, potential changes in federal standards or local codes or anticipated improvements in technology.</t>
        </r>
      </text>
    </comment>
  </commentList>
</comments>
</file>

<file path=xl/comments3.xml><?xml version="1.0" encoding="utf-8"?>
<comments xmlns="http://schemas.openxmlformats.org/spreadsheetml/2006/main">
  <authors>
    <author>Charlie Grist</author>
  </authors>
  <commentList>
    <comment ref="A1" authorId="0">
      <text>
        <r>
          <rPr>
            <b/>
            <sz val="9"/>
            <color indexed="81"/>
            <rFont val="Tahoma"/>
            <family val="2"/>
          </rPr>
          <t>Charlie Grist:</t>
        </r>
        <r>
          <rPr>
            <sz val="9"/>
            <color indexed="81"/>
            <rFont val="Tahoma"/>
            <family val="2"/>
          </rPr>
          <t xml:space="preserve">
Lookup in ComMaster</t>
        </r>
      </text>
    </comment>
    <comment ref="B1" authorId="0">
      <text>
        <r>
          <rPr>
            <b/>
            <sz val="9"/>
            <color indexed="81"/>
            <rFont val="Tahoma"/>
            <family val="2"/>
          </rPr>
          <t>Charlie Grist:</t>
        </r>
        <r>
          <rPr>
            <sz val="9"/>
            <color indexed="81"/>
            <rFont val="Tahoma"/>
            <family val="2"/>
          </rPr>
          <t xml:space="preserve">
New, NR, Retro</t>
        </r>
      </text>
    </comment>
    <comment ref="C1" authorId="0">
      <text>
        <r>
          <rPr>
            <b/>
            <sz val="9"/>
            <color indexed="81"/>
            <rFont val="Tahoma"/>
            <family val="2"/>
          </rPr>
          <t>Charlie Grist:</t>
        </r>
        <r>
          <rPr>
            <sz val="9"/>
            <color indexed="81"/>
            <rFont val="Tahoma"/>
            <family val="2"/>
          </rPr>
          <t xml:space="preserve">
Measure Index Name</t>
        </r>
      </text>
    </comment>
    <comment ref="E1" authorId="0">
      <text>
        <r>
          <rPr>
            <b/>
            <sz val="9"/>
            <color indexed="81"/>
            <rFont val="Tahoma"/>
            <family val="2"/>
          </rPr>
          <t>Charlie Grist:</t>
        </r>
        <r>
          <rPr>
            <sz val="9"/>
            <color indexed="81"/>
            <rFont val="Tahoma"/>
            <family val="2"/>
          </rPr>
          <t xml:space="preserve">
Use Massoud's Names</t>
        </r>
      </text>
    </comment>
    <comment ref="F1" authorId="0">
      <text>
        <r>
          <rPr>
            <b/>
            <sz val="9"/>
            <color indexed="81"/>
            <rFont val="Tahoma"/>
            <family val="2"/>
          </rPr>
          <t>Charlie Grist:</t>
        </r>
        <r>
          <rPr>
            <sz val="9"/>
            <color indexed="81"/>
            <rFont val="Tahoma"/>
            <family val="2"/>
          </rPr>
          <t xml:space="preserve">
From Shaped Savings column 14</t>
        </r>
      </text>
    </comment>
    <comment ref="G1" authorId="0">
      <text>
        <r>
          <rPr>
            <b/>
            <sz val="9"/>
            <color indexed="81"/>
            <rFont val="Tahoma"/>
            <family val="2"/>
          </rPr>
          <t>Charlie Grist:</t>
        </r>
        <r>
          <rPr>
            <sz val="9"/>
            <color indexed="81"/>
            <rFont val="Tahoma"/>
            <family val="2"/>
          </rPr>
          <t xml:space="preserve">
From SC or from Shaped Savings column 3.
</t>
        </r>
      </text>
    </comment>
    <comment ref="H1" authorId="0">
      <text>
        <r>
          <rPr>
            <b/>
            <sz val="9"/>
            <color indexed="81"/>
            <rFont val="Tahoma"/>
            <family val="2"/>
          </rPr>
          <t>Charlie Grist:</t>
        </r>
        <r>
          <rPr>
            <sz val="9"/>
            <color indexed="81"/>
            <rFont val="Tahoma"/>
            <family val="2"/>
          </rPr>
          <t xml:space="preserve">
From SC or from Shaped Savings column K (column 11)</t>
        </r>
      </text>
    </comment>
    <comment ref="I1" authorId="0">
      <text>
        <r>
          <rPr>
            <b/>
            <sz val="9"/>
            <color indexed="81"/>
            <rFont val="Tahoma"/>
            <family val="2"/>
          </rPr>
          <t>Charlie Grist:</t>
        </r>
        <r>
          <rPr>
            <sz val="9"/>
            <color indexed="81"/>
            <rFont val="Tahoma"/>
            <family val="2"/>
          </rPr>
          <t xml:space="preserve">
From SC</t>
        </r>
      </text>
    </comment>
    <comment ref="J1" authorId="0">
      <text>
        <r>
          <rPr>
            <b/>
            <sz val="9"/>
            <color indexed="81"/>
            <rFont val="Tahoma"/>
            <family val="2"/>
          </rPr>
          <t>Charlie Grist:</t>
        </r>
        <r>
          <rPr>
            <sz val="9"/>
            <color indexed="81"/>
            <rFont val="Tahoma"/>
            <family val="2"/>
          </rPr>
          <t xml:space="preserve">
From SC</t>
        </r>
      </text>
    </comment>
    <comment ref="K1" authorId="0">
      <text>
        <r>
          <rPr>
            <b/>
            <sz val="9"/>
            <color indexed="81"/>
            <rFont val="Tahoma"/>
            <family val="2"/>
          </rPr>
          <t>Charlie Grist:</t>
        </r>
        <r>
          <rPr>
            <sz val="9"/>
            <color indexed="81"/>
            <rFont val="Tahoma"/>
            <family val="2"/>
          </rPr>
          <t xml:space="preserve">
From SC</t>
        </r>
      </text>
    </comment>
    <comment ref="AF1" authorId="0">
      <text>
        <r>
          <rPr>
            <b/>
            <sz val="9"/>
            <color indexed="81"/>
            <rFont val="Tahoma"/>
            <family val="2"/>
          </rPr>
          <t>Charlie Grist:</t>
        </r>
        <r>
          <rPr>
            <sz val="9"/>
            <color indexed="81"/>
            <rFont val="Tahoma"/>
            <family val="2"/>
          </rPr>
          <t xml:space="preserve">
From Shaped Savings.  Copy whole row down since column increment is hardwired into formula.</t>
        </r>
      </text>
    </comment>
  </commentList>
</comments>
</file>

<file path=xl/comments4.xml><?xml version="1.0" encoding="utf-8"?>
<comments xmlns="http://schemas.openxmlformats.org/spreadsheetml/2006/main">
  <authors>
    <author>Kevin Smit</author>
  </authors>
  <commentList>
    <comment ref="B14" authorId="0">
      <text>
        <r>
          <rPr>
            <b/>
            <sz val="9"/>
            <color indexed="81"/>
            <rFont val="Tahoma"/>
            <family val="2"/>
          </rPr>
          <t>Kevin Smit:</t>
        </r>
        <r>
          <rPr>
            <sz val="9"/>
            <color indexed="81"/>
            <rFont val="Tahoma"/>
            <family val="2"/>
          </rPr>
          <t xml:space="preserve">
Use same value as Wastewater.  Same as 6P.  May adjust if new data available. 
</t>
        </r>
      </text>
    </comment>
  </commentList>
</comments>
</file>

<file path=xl/comments5.xml><?xml version="1.0" encoding="utf-8"?>
<comments xmlns="http://schemas.openxmlformats.org/spreadsheetml/2006/main">
  <authors>
    <author xml:space="preserve"> </author>
    <author>Kevin Smit</author>
  </authors>
  <commentList>
    <comment ref="I6" authorId="0">
      <text>
        <r>
          <rPr>
            <b/>
            <sz val="8"/>
            <color indexed="81"/>
            <rFont val="Tahoma"/>
            <family val="2"/>
          </rPr>
          <t xml:space="preserve"> :ProCost</t>
        </r>
        <r>
          <rPr>
            <sz val="8"/>
            <color indexed="81"/>
            <rFont val="Tahoma"/>
            <family val="2"/>
          </rPr>
          <t xml:space="preserve">
Perioodic replacement costs and savinsg of the measure.
These are costs and savings that occur periodicially, but at different periods than annually.  
Can be positive or negative.  Periodic replacement costs for both the measure and the baseline measure should be included if applicable. 
ProCost can analysze these costs in two ways dependent on the 'Repeat Periodic Replacemetn' switch in the ProData page.  When set to 'On',  ProCost repeats  replacement costs for multiple times over the life of a measure depending on the  input period and measure life.  For example fluorescent lamps may have a 4-year replacement cycle that repeats 3 times in a 15-year measure life.  When set to 'Off', ProCost reads the period as the year after installation that the replacement cost occurs and does not subsequently  reinstall or repeat the replacement costs.  For example a compressor may be replaced only once in the life of a heat-pump system.
Example:  A new fluorescent lighting systems may have a measure life of 15 years, and a  lamp life of five years. Two lamps lamps per fixture must be replaced at years 6 and 11.  Lamp and labor costs, expressed as positive costs, are entered as a cost and the period would be enetered as 5.   The baseline measure may have a four year lamp life and would have required a three-lamp replacement at years 5, 9 and 13.  Lamp and labor replacement costs would be entered as annual savings in dollars with a 4-year period.  ProCost determines the net present value of the two cost streams.   </t>
        </r>
      </text>
    </comment>
    <comment ref="O6" authorId="0">
      <text>
        <r>
          <rPr>
            <b/>
            <sz val="8"/>
            <color indexed="81"/>
            <rFont val="Tahoma"/>
            <family val="2"/>
          </rPr>
          <t xml:space="preserve"> :ProCost</t>
        </r>
        <r>
          <rPr>
            <sz val="8"/>
            <color indexed="81"/>
            <rFont val="Tahoma"/>
            <family val="2"/>
          </rPr>
          <t xml:space="preserve">
If the measure has gas savings for incfreases, enter the annual savings and shape of the savings here.
Example:  Clothes washer saves electric motor and dryer energy and gas water heat.  </t>
        </r>
      </text>
    </comment>
    <comment ref="A7" authorId="0">
      <text>
        <r>
          <rPr>
            <b/>
            <sz val="8"/>
            <color indexed="81"/>
            <rFont val="Tahoma"/>
            <family val="2"/>
          </rPr>
          <t xml:space="preserve"> :Procost</t>
        </r>
        <r>
          <rPr>
            <sz val="8"/>
            <color indexed="81"/>
            <rFont val="Tahoma"/>
            <family val="2"/>
          </rPr>
          <t xml:space="preserve">
Category for the measure.  
Individual measures can be grouped into categories.  Procost output is reported by measure and by category.  
All measures must belong to at least one category.  Category name can be the same as measure name.  
Example:  Measures can be combined into one category if they have components with different load shapes or measure lives.  On wash machines there may be one load shape for the electric motor savings component, a second load shape for the electric water heat savings component and a third shape for electric dryer savings component.</t>
        </r>
      </text>
    </comment>
    <comment ref="B7" authorId="0">
      <text>
        <r>
          <rPr>
            <b/>
            <sz val="8"/>
            <color indexed="81"/>
            <rFont val="Tahoma"/>
            <family val="2"/>
          </rPr>
          <t xml:space="preserve"> :ProCost
</t>
        </r>
        <r>
          <rPr>
            <sz val="8"/>
            <color indexed="81"/>
            <rFont val="Tahoma"/>
            <family val="2"/>
          </rPr>
          <t>Name of Measure.  User-defined.  
For PTR measures, defined naming conventions apply.</t>
        </r>
        <r>
          <rPr>
            <sz val="8"/>
            <color indexed="81"/>
            <rFont val="Tahoma"/>
            <family val="2"/>
          </rPr>
          <t xml:space="preserve">
</t>
        </r>
      </text>
    </comment>
    <comment ref="C7" authorId="0">
      <text>
        <r>
          <rPr>
            <b/>
            <sz val="8"/>
            <color indexed="81"/>
            <rFont val="Tahoma"/>
            <family val="2"/>
          </rPr>
          <t xml:space="preserve"> :ProCost</t>
        </r>
        <r>
          <rPr>
            <sz val="8"/>
            <color indexed="81"/>
            <rFont val="Tahoma"/>
            <family val="2"/>
          </rPr>
          <t xml:space="preserve">
Annual electric savings for the measure in kWh at the site.  May be positive, negative or zero.
Savings are incremental to the baseline alternative.</t>
        </r>
      </text>
    </comment>
    <comment ref="D7" authorId="0">
      <text>
        <r>
          <rPr>
            <b/>
            <sz val="8"/>
            <color indexed="81"/>
            <rFont val="Tahoma"/>
            <family val="2"/>
          </rPr>
          <t xml:space="preserve"> :ProCost</t>
        </r>
        <r>
          <rPr>
            <sz val="8"/>
            <color indexed="81"/>
            <rFont val="Tahoma"/>
            <family val="2"/>
          </rPr>
          <t xml:space="preserve">
Physical life of the measure in years.  Must be &gt;=1.</t>
        </r>
      </text>
    </comment>
    <comment ref="E7" authorId="0">
      <text>
        <r>
          <rPr>
            <b/>
            <sz val="8"/>
            <color indexed="81"/>
            <rFont val="Tahoma"/>
            <family val="2"/>
          </rPr>
          <t xml:space="preserve"> :ProCost</t>
        </r>
        <r>
          <rPr>
            <sz val="8"/>
            <color indexed="81"/>
            <rFont val="Tahoma"/>
            <family val="2"/>
          </rPr>
          <t xml:space="preserve">
Initial cost to install the measure in dollars.  Costs are incremental to the baseline alternative.
Dollars must be denominated in the same year as 'Input Cost Reference Year' input on the ProData page.</t>
        </r>
      </text>
    </comment>
    <comment ref="F7" authorId="0">
      <text>
        <r>
          <rPr>
            <b/>
            <sz val="8"/>
            <color indexed="81"/>
            <rFont val="Tahoma"/>
            <family val="2"/>
          </rPr>
          <t xml:space="preserve"> :ProCost</t>
        </r>
        <r>
          <rPr>
            <sz val="8"/>
            <color indexed="81"/>
            <rFont val="Tahoma"/>
            <family val="2"/>
          </rPr>
          <t xml:space="preserve">
Annaul opperations and maintenace cost for the measure in dollars.  Must be incremental cost over the baseline alternative.  May be positive, negative or zero.  
Dollars must be denominated in the same year as 'Input Cost Reference Year' input on the ProData page. 
O&amp;M costs are enetered as positive values.    Negative values represent O&amp;M savings compared to the baseline alternative. 
Example:  Annualized maintenace cost for a heat pump heating system compared to a baseline electric resistance  heating system.
</t>
        </r>
      </text>
    </comment>
    <comment ref="G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 ref="H7" authorId="0">
      <text>
        <r>
          <rPr>
            <b/>
            <sz val="8"/>
            <color indexed="81"/>
            <rFont val="Tahoma"/>
            <family val="2"/>
          </rPr>
          <t xml:space="preserve"> :ProCost</t>
        </r>
        <r>
          <rPr>
            <sz val="8"/>
            <color indexed="81"/>
            <rFont val="Tahoma"/>
            <family val="2"/>
          </rPr>
          <t xml:space="preserve">
Annual value of any non-energy benefits of the measure, relative to the baseline alternative.  
Expressed in dollars per year and denominated in dollars of the 'Cost Reference Year'.
Positive value represents dollar savings.  Negative value represents dollar cost.
Example:  Water, detergent and sewer savings from efficient clothes washer.</t>
        </r>
      </text>
    </comment>
    <comment ref="I7" authorId="0">
      <text>
        <r>
          <rPr>
            <b/>
            <sz val="8"/>
            <color indexed="81"/>
            <rFont val="Tahoma"/>
            <family val="2"/>
          </rPr>
          <t xml:space="preserve"> :</t>
        </r>
        <r>
          <rPr>
            <sz val="8"/>
            <color indexed="81"/>
            <rFont val="Tahoma"/>
            <family val="2"/>
          </rPr>
          <t xml:space="preserve">
Cost in dollars that is incurred  for Period 1.  Positive value if cost.  Negative value if savings.
Dollars must be denominated in the same year as 'Input Cost Reference Year' input on the ProData page.</t>
        </r>
      </text>
    </comment>
    <comment ref="J7" authorId="0">
      <text>
        <r>
          <rPr>
            <b/>
            <sz val="8"/>
            <color indexed="81"/>
            <rFont val="Tahoma"/>
            <family val="2"/>
          </rPr>
          <t xml:space="preserve"> :ProCost</t>
        </r>
        <r>
          <rPr>
            <sz val="8"/>
            <color indexed="81"/>
            <rFont val="Tahoma"/>
            <family val="2"/>
          </rPr>
          <t xml:space="preserve">
Duration of Period1.  The time at which  Period 1 costs, or savings, occur.  
In years.</t>
        </r>
      </text>
    </comment>
    <comment ref="K7" authorId="0">
      <text>
        <r>
          <rPr>
            <b/>
            <sz val="8"/>
            <color indexed="81"/>
            <rFont val="Tahoma"/>
            <family val="2"/>
          </rPr>
          <t xml:space="preserve"> :</t>
        </r>
        <r>
          <rPr>
            <sz val="8"/>
            <color indexed="81"/>
            <rFont val="Tahoma"/>
            <family val="2"/>
          </rPr>
          <t xml:space="preserve">
Cost in dollars that is incurred  for Period 2  Positive value if cost.  Negative value if savings.
Dollars must be denominated in the same year as 'Input Cost Reference Year' input on the ProData page.</t>
        </r>
      </text>
    </comment>
    <comment ref="L7" authorId="0">
      <text>
        <r>
          <rPr>
            <b/>
            <sz val="8"/>
            <color indexed="81"/>
            <rFont val="Tahoma"/>
            <family val="2"/>
          </rPr>
          <t xml:space="preserve"> :ProCost</t>
        </r>
        <r>
          <rPr>
            <sz val="8"/>
            <color indexed="81"/>
            <rFont val="Tahoma"/>
            <family val="2"/>
          </rPr>
          <t xml:space="preserve">
Duration of Period 2.  The time at which  Period 2 costs, or savings, occur.  
In years.</t>
        </r>
      </text>
    </comment>
    <comment ref="M7" authorId="0">
      <text>
        <r>
          <rPr>
            <b/>
            <sz val="8"/>
            <color indexed="81"/>
            <rFont val="Tahoma"/>
            <family val="2"/>
          </rPr>
          <t xml:space="preserve"> :</t>
        </r>
        <r>
          <rPr>
            <sz val="8"/>
            <color indexed="81"/>
            <rFont val="Tahoma"/>
            <family val="2"/>
          </rPr>
          <t xml:space="preserve">
Cost in dollars that is incurred  for Period 3.  Positive value if cost.  Negative value if savings.
Dollars must be denominated in the same year as 'Input Cost Reference Year' input on the ProData page.</t>
        </r>
      </text>
    </comment>
    <comment ref="N7" authorId="0">
      <text>
        <r>
          <rPr>
            <b/>
            <sz val="8"/>
            <color indexed="81"/>
            <rFont val="Tahoma"/>
            <family val="2"/>
          </rPr>
          <t xml:space="preserve"> :ProCost</t>
        </r>
        <r>
          <rPr>
            <sz val="8"/>
            <color indexed="81"/>
            <rFont val="Tahoma"/>
            <family val="2"/>
          </rPr>
          <t xml:space="preserve">
Duration of Period 3.  The time at which  Period 3 costs, or savings, occur.  
In years.</t>
        </r>
      </text>
    </comment>
    <comment ref="O7" authorId="0">
      <text>
        <r>
          <rPr>
            <b/>
            <sz val="8"/>
            <color indexed="81"/>
            <rFont val="Tahoma"/>
            <family val="2"/>
          </rPr>
          <t xml:space="preserve"> :</t>
        </r>
        <r>
          <rPr>
            <sz val="8"/>
            <color indexed="81"/>
            <rFont val="Tahoma"/>
            <family val="2"/>
          </rPr>
          <t xml:space="preserve">
Annual gas savings, or increases, in therms.</t>
        </r>
      </text>
    </comment>
    <comment ref="P7" authorId="0">
      <text>
        <r>
          <rPr>
            <b/>
            <sz val="8"/>
            <color indexed="81"/>
            <rFont val="Tahoma"/>
            <family val="2"/>
          </rPr>
          <t xml:space="preserve"> :ProCost</t>
        </r>
        <r>
          <rPr>
            <sz val="8"/>
            <color indexed="81"/>
            <rFont val="Tahoma"/>
            <family val="2"/>
          </rPr>
          <t xml:space="preserve">
Name of the pointer to the shape of the savings.  
The shapes represent the daily and monthly shape of the savings in four time segments for each month of the year.  Shape of the savings is relative to the baseline alternative.
These shaps are in the MC_AND_Loadshape file.   
</t>
        </r>
      </text>
    </comment>
    <comment ref="BH35"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M35" authorId="1">
      <text>
        <r>
          <rPr>
            <sz val="9"/>
            <color indexed="81"/>
            <rFont val="Tahoma"/>
            <family val="2"/>
          </rPr>
          <t>Direct and program administrative costs of the measure to sponsor.  Separate costs for each sponsor.
Depends on share of costs incurred by sponsor, sponsor cost of capital, and financing term which are user-defined inputs.  Includes applicable Capital, O&amp;M, Periodic Replacement and Program Administrative costs.  Sponsor costs are levelized over program life.
Does not include any adjustments for benefit.
NOTE:  Units are per kWh for 'Electric' runs and per therm for 'Gas' runs for all sponsors.</t>
        </r>
      </text>
    </comment>
    <comment ref="CE35" authorId="1">
      <text>
        <r>
          <rPr>
            <sz val="9"/>
            <color indexed="81"/>
            <rFont val="Tahoma"/>
            <family val="2"/>
          </rPr>
          <t xml:space="preserve">All costs minus all benefits regardless of which sponsor incurs the cost or accrues the benefits.
TRC Net Levelized Cost includes all applicable costs and all benefits.  In addition to energy system costs and benefits, TRC Net Levelized Cost includes non-energy, other-fuel, O&amp;M, periodic-replacement and risk-mitigation benefits and costs.
TRC Net Levelized Cost corresponds to TRC B/C ratios with regard to the costs and benefits included.  Benefits are subtracted from costs, then levelized over the life of the measure.
The Risk-Mitigation credit is used to determine program cost-effectiveness and impacts both the TRC B/C ratio and the TRC Net Levelized Cost.  If Risk-Mitigation credit is non-zero, TRC Levelized Cost will be reduced by the risk-mitigation benefit.
When using ProCost to build conservation supply curves, the user should set the Risk-Mitigation Credit to zero so the credit is not reflected in the supply curves. </t>
        </r>
      </text>
    </comment>
    <comment ref="CW35"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H41"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 ref="BM41" authorId="1">
      <text>
        <r>
          <rPr>
            <sz val="9"/>
            <color indexed="81"/>
            <rFont val="Tahoma"/>
            <family val="2"/>
          </rPr>
          <t>Direct and program administrative costs of the measure to sponsor.  Separate costs for each sponsor.
Depends on share of costs incurred by sponsor, sponsor cost of capital, and financing term which are user-defined inputs.  Includes applicable Capital, O&amp;M, Periodic Replacement and Program Administrative costs.  Sponsor costs are levelized over program life.
Does not include any adjustments for benefit.
NOTE:  Units are per kWh for 'Electric' runs and per therm for 'Gas' runs for all sponsors.</t>
        </r>
      </text>
    </comment>
    <comment ref="CE41" authorId="1">
      <text>
        <r>
          <rPr>
            <sz val="9"/>
            <color indexed="81"/>
            <rFont val="Tahoma"/>
            <family val="2"/>
          </rPr>
          <t xml:space="preserve">All costs minus all benefits regardless of which sponsor incurs the cost or accrues the benefits.
TRC Net Levelized Cost includes all applicable costs and all benefits.  In addition to energy system costs and benefits, TRC Net Levelized Cost includes non-energy, other-fuel, O&amp;M, periodic-replacement and risk-mitigation benefits and costs.
TRC Net Levelized Cost corresponds to TRC B/C ratios with regard to the costs and benefits included.  Benefits are subtracted from costs, then levelized over the life of the measure.
The Risk-Mitigation credit is used to determine program cost-effectiveness and impacts both the TRC B/C ratio and the TRC Net Levelized Cost.  If Risk-Mitigation credit is non-zero, TRC Levelized Cost will be reduced by the risk-mitigation benefit.
When using ProCost to build conservation supply curves, the user should set the Risk-Mitigation Credit to zero so the credit is not reflected in the supply curves. </t>
        </r>
      </text>
    </comment>
    <comment ref="CW41" authorId="1">
      <text>
        <r>
          <rPr>
            <sz val="9"/>
            <color indexed="81"/>
            <rFont val="Tahoma"/>
            <family val="2"/>
          </rPr>
          <t>Direct and program administrative costs incurred by the utility system minus benefits that accrue to the utility system.There are separate Utility System Net Levelized Costs for the electric and the gas system.  
Utility system benefits include deferred transmission and distribution system capacity, risk-mitigation and Regional Act credit all of which are user-determined inputs.Utility System benefits do not include any  non-energy benefits  such as, other-fuel benefits, O&amp;M benefits or periodic replacement benefits which generally accrue to the customer or to non-utility sponsors.
Utility System Net Levelized Costs correspond to Utility System B/C ratio with regard to the costs and benefits included.  Benefits are subtracted from costs, then levelized over the life of the measure
The Risk-Mitigation credit is used to determine program cost-effectiveness and impacts both the Utility System B/C ratio and the Utility System Net Levelized Cost.  If the Risk-Mitigation credit is non-zero, the Utility System Net Levelized Cost will be reduced by the Risk-Mitigation benefit.
When using ProCost to build conservation supply curves, the user should set the Risk-Mitigation Credit to zero so the credit is not reflected in the supply curves.</t>
        </r>
      </text>
    </comment>
  </commentList>
</comments>
</file>

<file path=xl/comments6.xml><?xml version="1.0" encoding="utf-8"?>
<comments xmlns="http://schemas.openxmlformats.org/spreadsheetml/2006/main">
  <authors>
    <author>Kevin Smit</author>
    <author>Adam Hadley, PE</author>
  </authors>
  <commentList>
    <comment ref="F3" authorId="0">
      <text>
        <r>
          <rPr>
            <b/>
            <sz val="9"/>
            <color indexed="81"/>
            <rFont val="Tahoma"/>
            <family val="2"/>
          </rPr>
          <t>Kevin Smit:</t>
        </r>
        <r>
          <rPr>
            <sz val="9"/>
            <color indexed="81"/>
            <rFont val="Tahoma"/>
            <family val="2"/>
          </rPr>
          <t xml:space="preserve">
Assumed 12 years, same as 6P</t>
        </r>
      </text>
    </comment>
    <comment ref="G3" authorId="0">
      <text>
        <r>
          <rPr>
            <b/>
            <sz val="9"/>
            <color indexed="81"/>
            <rFont val="Tahoma"/>
            <family val="2"/>
          </rPr>
          <t>Kevin Smit:</t>
        </r>
        <r>
          <rPr>
            <sz val="9"/>
            <color indexed="81"/>
            <rFont val="Tahoma"/>
            <family val="2"/>
          </rPr>
          <t xml:space="preserve">
Selected recent project experience over the BACGEN data
</t>
        </r>
      </text>
    </comment>
    <comment ref="H3" authorId="0">
      <text>
        <r>
          <rPr>
            <b/>
            <sz val="9"/>
            <color indexed="81"/>
            <rFont val="Tahoma"/>
            <family val="2"/>
          </rPr>
          <t>Kevin Smit:</t>
        </r>
        <r>
          <rPr>
            <sz val="9"/>
            <color indexed="81"/>
            <rFont val="Tahoma"/>
            <family val="2"/>
          </rPr>
          <t xml:space="preserve">
No data for O&amp;M savings. Probably zero for water supply.
</t>
        </r>
      </text>
    </comment>
    <comment ref="I16" authorId="0">
      <text>
        <r>
          <rPr>
            <b/>
            <sz val="9"/>
            <color indexed="81"/>
            <rFont val="Tahoma"/>
            <family val="2"/>
          </rPr>
          <t>Kevin Smit:</t>
        </r>
        <r>
          <rPr>
            <sz val="9"/>
            <color indexed="81"/>
            <rFont val="Tahoma"/>
            <family val="2"/>
          </rPr>
          <t xml:space="preserve">
From the file "ESI Data for NWPCC_v01.xls"</t>
        </r>
      </text>
    </comment>
    <comment ref="B44" authorId="1">
      <text>
        <r>
          <rPr>
            <b/>
            <sz val="8"/>
            <color indexed="81"/>
            <rFont val="Tahoma"/>
            <family val="2"/>
          </rPr>
          <t>Adam Hadley, PE:</t>
        </r>
        <r>
          <rPr>
            <sz val="8"/>
            <color indexed="81"/>
            <rFont val="Tahoma"/>
            <family val="2"/>
          </rPr>
          <t xml:space="preserve">
Incorporate actual data from Seattle and Portland plants, while assuming the remainder have an average of 1.4 kWh/1000gal.  (per Oct 2008 RTF meeting recommendation)</t>
        </r>
      </text>
    </comment>
    <comment ref="E58" authorId="1">
      <text>
        <r>
          <rPr>
            <b/>
            <sz val="8"/>
            <color indexed="81"/>
            <rFont val="Tahoma"/>
            <family val="2"/>
          </rPr>
          <t>Adam Hadley, PE:</t>
        </r>
        <r>
          <rPr>
            <sz val="8"/>
            <color indexed="81"/>
            <rFont val="Tahoma"/>
            <family val="2"/>
          </rPr>
          <t xml:space="preserve">
since these data are from fiscal year, the dates don't match up exactly with the calendar year data</t>
        </r>
      </text>
    </comment>
    <comment ref="J58" authorId="1">
      <text>
        <r>
          <rPr>
            <b/>
            <sz val="8"/>
            <color indexed="81"/>
            <rFont val="Tahoma"/>
            <family val="2"/>
          </rPr>
          <t>Adam Hadley, PE:</t>
        </r>
        <r>
          <rPr>
            <sz val="8"/>
            <color indexed="81"/>
            <rFont val="Tahoma"/>
            <family val="2"/>
          </rPr>
          <t xml:space="preserve">
Weighted by water delivered to wholesale versus retail.  The weighting is likely different, but data are not readily available.</t>
        </r>
      </text>
    </comment>
  </commentList>
</comments>
</file>

<file path=xl/comments7.xml><?xml version="1.0" encoding="utf-8"?>
<comments xmlns="http://schemas.openxmlformats.org/spreadsheetml/2006/main">
  <authors>
    <author>Adam Hadley, PE</author>
  </authors>
  <commentList>
    <comment ref="B22" authorId="0">
      <text>
        <r>
          <rPr>
            <b/>
            <sz val="8"/>
            <color indexed="81"/>
            <rFont val="Tahoma"/>
            <family val="2"/>
          </rPr>
          <t>Adam Hadley, PE:</t>
        </r>
        <r>
          <rPr>
            <sz val="8"/>
            <color indexed="81"/>
            <rFont val="Tahoma"/>
            <family val="2"/>
          </rPr>
          <t xml:space="preserve">
A simple assumption.</t>
        </r>
      </text>
    </comment>
    <comment ref="B25" authorId="0">
      <text>
        <r>
          <rPr>
            <b/>
            <sz val="8"/>
            <color indexed="81"/>
            <rFont val="Tahoma"/>
            <family val="2"/>
          </rPr>
          <t>Adam Hadley, PE:</t>
        </r>
        <r>
          <rPr>
            <sz val="8"/>
            <color indexed="81"/>
            <rFont val="Tahoma"/>
            <family val="2"/>
          </rPr>
          <t xml:space="preserve">
% of the region's expansion needs met by building new plants.</t>
        </r>
      </text>
    </comment>
    <comment ref="B26" authorId="0">
      <text>
        <r>
          <rPr>
            <b/>
            <sz val="8"/>
            <color indexed="81"/>
            <rFont val="Tahoma"/>
            <family val="2"/>
          </rPr>
          <t>Adam Hadley, PE:</t>
        </r>
        <r>
          <rPr>
            <sz val="8"/>
            <color indexed="81"/>
            <rFont val="Tahoma"/>
            <family val="2"/>
          </rPr>
          <t xml:space="preserve">
% of Region's expansion needs met by increasing plant throughput.</t>
        </r>
      </text>
    </comment>
  </commentList>
</comments>
</file>

<file path=xl/sharedStrings.xml><?xml version="1.0" encoding="utf-8"?>
<sst xmlns="http://schemas.openxmlformats.org/spreadsheetml/2006/main" count="1782" uniqueCount="1168">
  <si>
    <t>Financial Life (years)</t>
  </si>
  <si>
    <t>Input Cost Reference Year</t>
  </si>
  <si>
    <t>Costs must be denominated in the same year as 'Input Cost Reference Year' =</t>
  </si>
  <si>
    <t xml:space="preserve">Repeat Periodic Replacement </t>
  </si>
  <si>
    <t>Periodic Replacement Costs and Savings and Replacement Period</t>
  </si>
  <si>
    <t>Savings (therms/yr)</t>
  </si>
  <si>
    <t>Customer</t>
  </si>
  <si>
    <t>Negative B/C Ratios</t>
  </si>
  <si>
    <t>Admin Cost @ Category Level</t>
  </si>
  <si>
    <t>Bulk System T&amp;D Credit ($/kw-yr)($/dailytherm-yr)</t>
  </si>
  <si>
    <t>Local System Dist Credit ($/kw-yr)($/dailytherm-yr)</t>
  </si>
  <si>
    <t>CO2 lbs per therm</t>
  </si>
  <si>
    <t>Sponsor Share of Admin Cost</t>
  </si>
  <si>
    <t>Sponsor Share of Periodic Replacement Cost</t>
  </si>
  <si>
    <t>Sponsor Share of Annual O&amp;M</t>
  </si>
  <si>
    <t xml:space="preserve">Sponsor Share of Initial Capital Cost </t>
  </si>
  <si>
    <t>Real After-Tax Cost of Capital</t>
  </si>
  <si>
    <t>Report Annual Carbon Saved for Year</t>
  </si>
  <si>
    <t>Input Data</t>
  </si>
  <si>
    <t>Category Name</t>
  </si>
  <si>
    <t>Measure Name</t>
  </si>
  <si>
    <t>Shape Pointer</t>
  </si>
  <si>
    <t>Cost 1 ($)</t>
  </si>
  <si>
    <t xml:space="preserve">Period 1 </t>
  </si>
  <si>
    <t>Cost 2 ($)</t>
  </si>
  <si>
    <t>Period 2</t>
  </si>
  <si>
    <t>Cost 3 ($)</t>
  </si>
  <si>
    <t>Period 3</t>
  </si>
  <si>
    <t>Data Set Name</t>
  </si>
  <si>
    <t>Savings (kwh/yr)</t>
  </si>
  <si>
    <t>Life (yrs)</t>
  </si>
  <si>
    <t>Capital Cost</t>
  </si>
  <si>
    <t>Annual O&amp;M</t>
  </si>
  <si>
    <t>Non-E Val ($/yr)</t>
  </si>
  <si>
    <t>Capital Real Escalation Rate</t>
  </si>
  <si>
    <t>Marginal Costs and Savings Shape File</t>
  </si>
  <si>
    <t>Electric</t>
  </si>
  <si>
    <t>Gas</t>
  </si>
  <si>
    <t>Run Parameters</t>
  </si>
  <si>
    <t>Run Type</t>
  </si>
  <si>
    <t>Gas Inputs</t>
  </si>
  <si>
    <t>Measure Index Name</t>
  </si>
  <si>
    <t>Program Parameters</t>
  </si>
  <si>
    <t>Sponsor Parameters</t>
  </si>
  <si>
    <t>Program Life (yrs)</t>
  </si>
  <si>
    <t>Program Start Date</t>
  </si>
  <si>
    <t>Present Value Time Zero</t>
  </si>
  <si>
    <t>Real Discount Rate</t>
  </si>
  <si>
    <t>Regional Act Conservation Credit (%)</t>
  </si>
  <si>
    <t>Marginal Cost &amp; Conservation Load Shape Parameters</t>
  </si>
  <si>
    <t>Wholesale Elec</t>
  </si>
  <si>
    <t>Retail Elec</t>
  </si>
  <si>
    <t>Nat Gas</t>
  </si>
  <si>
    <t>Utility System Parameters</t>
  </si>
  <si>
    <t>Zero Dollars per ton CO2</t>
  </si>
  <si>
    <t>LineLossShapes</t>
  </si>
  <si>
    <t>Wholesale Electric</t>
  </si>
  <si>
    <t>Retail Electric</t>
  </si>
  <si>
    <t>Natural Gas</t>
  </si>
  <si>
    <t>Last Year of Non-Customer O&amp;M &amp; Period Replacement</t>
  </si>
  <si>
    <t>ProCost Results</t>
  </si>
  <si>
    <t>Marginal Elec Avoided Cost Input Worksheet</t>
  </si>
  <si>
    <t>Elec Savings Shape Input Worksheet</t>
  </si>
  <si>
    <t>Marginal Gas Avoided Cost Input Worksheet</t>
  </si>
  <si>
    <t>Gas Savings Shape Input Worksheet</t>
  </si>
  <si>
    <t>Marginal Elec CO2 per kWh Input Worksheet</t>
  </si>
  <si>
    <t>Marginal Gas CO2 per therm Input Worksheet</t>
  </si>
  <si>
    <t>Marginal Avoided Cost CO2 Input Worksheet</t>
  </si>
  <si>
    <t>Line Loss Shape Input Worksheet</t>
  </si>
  <si>
    <t>Measure Results; Sorted in same order as input</t>
  </si>
  <si>
    <t>Savings</t>
  </si>
  <si>
    <t>Category</t>
  </si>
  <si>
    <t>Category Results; Sorted by TRC Levelized Cost</t>
  </si>
  <si>
    <t>Supply Curve Results; Categories sorted by TRC Net Levelized Cost</t>
  </si>
  <si>
    <t>Residential</t>
  </si>
  <si>
    <t>Commercial</t>
  </si>
  <si>
    <t>Industrial</t>
  </si>
  <si>
    <t>ID_Sector</t>
  </si>
  <si>
    <t>ID_Cat</t>
  </si>
  <si>
    <t>ProcostMeasureName</t>
  </si>
  <si>
    <t>ID_Unit</t>
  </si>
  <si>
    <t>ID_BldgType</t>
  </si>
  <si>
    <t>ID_Vintage</t>
  </si>
  <si>
    <t>Delivery Mechanism or Program</t>
  </si>
  <si>
    <t>Application</t>
  </si>
  <si>
    <t>ID_Application</t>
  </si>
  <si>
    <t>Lost Opportunity</t>
  </si>
  <si>
    <t>Incremental Capital Cost ($/unit)</t>
  </si>
  <si>
    <t>Incremental O&amp;M Costs and Schedule ($/unit)</t>
  </si>
  <si>
    <t>Measure Life (years)</t>
  </si>
  <si>
    <t>Annual Savings @ Site (kWh/yr)</t>
  </si>
  <si>
    <t>Annual Savings @ Busbar (kwh/yr)</t>
  </si>
  <si>
    <t>Regional Benefit / Cost Ratio</t>
  </si>
  <si>
    <t>Comments</t>
  </si>
  <si>
    <t>Cost Effective?</t>
  </si>
  <si>
    <t>Measure and Program Data</t>
  </si>
  <si>
    <t>Power System Benefits and Costs</t>
  </si>
  <si>
    <t>Program Data</t>
  </si>
  <si>
    <t>Sector</t>
  </si>
  <si>
    <t>Unit Type</t>
  </si>
  <si>
    <t>Building Type</t>
  </si>
  <si>
    <t>Vintage</t>
  </si>
  <si>
    <t>Lost Opportunity?</t>
  </si>
  <si>
    <t>Incremental O&amp;M Costs ($/unit)</t>
  </si>
  <si>
    <t>Annual Savings @ Site (kwh/yr)</t>
  </si>
  <si>
    <t>Annual Savings @ Generator Busbar (kwh/yr)</t>
  </si>
  <si>
    <t>Total Societal Benefit / Cost Ratio (TRC B/C Ratio)</t>
  </si>
  <si>
    <t>Cost-Effective</t>
  </si>
  <si>
    <t>Original Measure Name</t>
  </si>
  <si>
    <t>Market Sector</t>
  </si>
  <si>
    <t>Market Segment</t>
  </si>
  <si>
    <t>Measure Identifiers</t>
  </si>
  <si>
    <t>Identifier</t>
  </si>
  <si>
    <t>Possible Values</t>
  </si>
  <si>
    <t>Further Explanation and Sources</t>
  </si>
  <si>
    <t>Constant Parameters</t>
  </si>
  <si>
    <t>Parameter</t>
  </si>
  <si>
    <t>Analysis approach</t>
  </si>
  <si>
    <t>Primary Parameter / Adjustment Factor</t>
  </si>
  <si>
    <t>Primary Workbook</t>
  </si>
  <si>
    <t>Linked Workbooks</t>
  </si>
  <si>
    <t>No External links</t>
  </si>
  <si>
    <t>F</t>
  </si>
  <si>
    <t>G</t>
  </si>
  <si>
    <t>N/A</t>
  </si>
  <si>
    <t>Early Retrofit Parameters</t>
  </si>
  <si>
    <t>Retro or LO</t>
  </si>
  <si>
    <t>Savings 2
(kWh)</t>
  </si>
  <si>
    <t>Remaining
Life (yrs)</t>
  </si>
  <si>
    <t>Salvage Value ($)</t>
  </si>
  <si>
    <t>R or L</t>
  </si>
  <si>
    <t>Bulk System T&amp;D I2R Loss Component (%)</t>
  </si>
  <si>
    <t>Local System Dist I2R Loss Component (%)</t>
  </si>
  <si>
    <t>Bulk System T&amp;D Loss Factor</t>
  </si>
  <si>
    <t>Local System Dist Loss Factor</t>
  </si>
  <si>
    <t>GLSShapes</t>
  </si>
  <si>
    <t>Off</t>
  </si>
  <si>
    <t>On</t>
  </si>
  <si>
    <t>Admin Cost (as % of Initial Capital Cost)</t>
  </si>
  <si>
    <t>Risk-Mitigation Credit (mills/kWh)(mills/therm) - Lost Op.</t>
  </si>
  <si>
    <t>Risk-Mitigation Credit (mills/kWh)(mills/therm) - Retro.</t>
  </si>
  <si>
    <t>Measure</t>
  </si>
  <si>
    <t>Summary of Measure Assessment Methodology and Data Sources</t>
  </si>
  <si>
    <t>Measure Properties</t>
  </si>
  <si>
    <t>Measure Specifications</t>
  </si>
  <si>
    <t>Baseline</t>
  </si>
  <si>
    <t>Estimation Method</t>
  </si>
  <si>
    <t>Estimation Procedure</t>
  </si>
  <si>
    <t>Sunset Date</t>
  </si>
  <si>
    <t>Sunset Factors</t>
  </si>
  <si>
    <t>Number of Measure Applications</t>
  </si>
  <si>
    <t>Energy Savings Estimation Method, Parameters and Data Sources</t>
  </si>
  <si>
    <t>Savings Component</t>
  </si>
  <si>
    <t>Baseline Possible Values</t>
  </si>
  <si>
    <t>Efficient Case Possible Values</t>
  </si>
  <si>
    <t>Baseline Further Explanation and Sources</t>
  </si>
  <si>
    <t>Efficient Case Further Explanation and Sources</t>
  </si>
  <si>
    <t>Measure Incremental Costs and Benefits</t>
  </si>
  <si>
    <t>Cost or Benefit</t>
  </si>
  <si>
    <t>Analysis Approach</t>
  </si>
  <si>
    <t>Data Sources</t>
  </si>
  <si>
    <t>Source Type</t>
  </si>
  <si>
    <t>Year of the Dollars</t>
  </si>
  <si>
    <t>Uncertainty Estimate</t>
  </si>
  <si>
    <t>All</t>
  </si>
  <si>
    <t>Capital</t>
  </si>
  <si>
    <t>?%</t>
  </si>
  <si>
    <t>Maintenance</t>
  </si>
  <si>
    <t>Operations - Fuel</t>
  </si>
  <si>
    <t>Operations - Non-Energy Consumables</t>
  </si>
  <si>
    <t>Other Non-Energy Impacts</t>
  </si>
  <si>
    <t>Measure Lifetime</t>
  </si>
  <si>
    <t>CostDataSourceTypes</t>
  </si>
  <si>
    <t>Guideline</t>
  </si>
  <si>
    <t>Method</t>
  </si>
  <si>
    <t>Procedure</t>
  </si>
  <si>
    <t>Response</t>
  </si>
  <si>
    <t>Program Tracking Data</t>
  </si>
  <si>
    <t>Unit Energy Savings</t>
  </si>
  <si>
    <t>Proven</t>
  </si>
  <si>
    <t>Statistical</t>
  </si>
  <si>
    <t>Yes</t>
  </si>
  <si>
    <t>Pre-Conditions</t>
  </si>
  <si>
    <t>In-Store Retail</t>
  </si>
  <si>
    <t>Cost</t>
  </si>
  <si>
    <t>Standard Protocol</t>
  </si>
  <si>
    <t>Provisional</t>
  </si>
  <si>
    <t>Meta-Statistical</t>
  </si>
  <si>
    <t>No</t>
  </si>
  <si>
    <t>Current Practice</t>
  </si>
  <si>
    <t>Contractor and Project Invoices</t>
  </si>
  <si>
    <t>Lifetime</t>
  </si>
  <si>
    <t>Custom</t>
  </si>
  <si>
    <t>Small Saver</t>
  </si>
  <si>
    <t>Calibrated Engineering</t>
  </si>
  <si>
    <t>NA</t>
  </si>
  <si>
    <t>Pre-Conditions and Current Practice</t>
  </si>
  <si>
    <t>Contractor Price Sheets</t>
  </si>
  <si>
    <t>Small and Rural</t>
  </si>
  <si>
    <t>Program Impact Evaluation</t>
  </si>
  <si>
    <t>Planning</t>
  </si>
  <si>
    <t>Online Retail</t>
  </si>
  <si>
    <t>ProCost</t>
  </si>
  <si>
    <t>DOE / Other Standard Setting Process</t>
  </si>
  <si>
    <t>Roadmap</t>
  </si>
  <si>
    <t>Contractor Interview</t>
  </si>
  <si>
    <t>Distributor Interview</t>
  </si>
  <si>
    <t>Market Actor Interviews</t>
  </si>
  <si>
    <t>Maintenance Staff Interviews</t>
  </si>
  <si>
    <t>Professional Judgment</t>
  </si>
  <si>
    <t>ID_App</t>
  </si>
  <si>
    <t>ID_EndUse</t>
  </si>
  <si>
    <t>ID_TAP</t>
  </si>
  <si>
    <t>Heating Zone</t>
  </si>
  <si>
    <t>Cooling Zone</t>
  </si>
  <si>
    <t>General Attributes 1</t>
  </si>
  <si>
    <t>General Attributes 2</t>
  </si>
  <si>
    <t>Application ID</t>
  </si>
  <si>
    <t>ProCost Full Measure Name</t>
  </si>
  <si>
    <t>End-Use</t>
  </si>
  <si>
    <t>Technology, Activity, or Practice</t>
  </si>
  <si>
    <t>LOOKUP TABLES FOR BPA REPORTING SYSTEM</t>
  </si>
  <si>
    <t>Sector Name</t>
  </si>
  <si>
    <t>End-Use Name</t>
  </si>
  <si>
    <t>Technology/Activity/Practice (TAP)</t>
  </si>
  <si>
    <t>Delivery Mechanism</t>
  </si>
  <si>
    <t>Agricultural</t>
  </si>
  <si>
    <t>HVAC</t>
  </si>
  <si>
    <t>Motors</t>
  </si>
  <si>
    <t>Motors/Drives Control Improvements (non-VFD)</t>
  </si>
  <si>
    <t>Heating Zone All</t>
  </si>
  <si>
    <t>Cooling Zone All</t>
  </si>
  <si>
    <t>per Piece of Equipment</t>
  </si>
  <si>
    <t>Warehouse</t>
  </si>
  <si>
    <t>Existing</t>
  </si>
  <si>
    <t>All delivery channels</t>
  </si>
  <si>
    <t>Measure is a small saver due to limited remaining potential.</t>
  </si>
  <si>
    <t>Compressed Air</t>
  </si>
  <si>
    <t>Capacitors</t>
  </si>
  <si>
    <t>Aerators</t>
  </si>
  <si>
    <t>Heating Zone 1</t>
  </si>
  <si>
    <t>Cooling Zone 1</t>
  </si>
  <si>
    <t>Other</t>
  </si>
  <si>
    <t>&lt; 4 stories</t>
  </si>
  <si>
    <t>Electronics</t>
  </si>
  <si>
    <t>Center Pivot System and Equipment</t>
  </si>
  <si>
    <t>Air Conditioners</t>
  </si>
  <si>
    <t>Heating Zone 2</t>
  </si>
  <si>
    <t>Cooling Zone 2</t>
  </si>
  <si>
    <t>per Apartment/Unit</t>
  </si>
  <si>
    <t>Anchor Retail</t>
  </si>
  <si>
    <t>Existing or New</t>
  </si>
  <si>
    <t>Direct Install</t>
  </si>
  <si>
    <t>Facility Distribution System</t>
  </si>
  <si>
    <t>Compressed Air System Controls</t>
  </si>
  <si>
    <t>Air Sealing</t>
  </si>
  <si>
    <t>Heating Zone 3</t>
  </si>
  <si>
    <t>Cooling Zone 3</t>
  </si>
  <si>
    <t>per CFM50 reduction</t>
  </si>
  <si>
    <t>New</t>
  </si>
  <si>
    <t>Direct Mail</t>
  </si>
  <si>
    <t>Food Preparation</t>
  </si>
  <si>
    <t>Compressed Air System Improvements</t>
  </si>
  <si>
    <t>Air-Source Heat Pumps</t>
  </si>
  <si>
    <t>per Computer Controlled</t>
  </si>
  <si>
    <t>Give-away</t>
  </si>
  <si>
    <t>Computer Technologies</t>
  </si>
  <si>
    <t>Air-Source Heat Pumps w/Duct Sealing</t>
  </si>
  <si>
    <t>Heating Zones 1&amp;2</t>
  </si>
  <si>
    <t>Cooling Zones 1&amp;2</t>
  </si>
  <si>
    <t>per Lineal foot of LED tube controlled</t>
  </si>
  <si>
    <t>Give-away &amp; mail non-request</t>
  </si>
  <si>
    <t>Utility System Efficiency</t>
  </si>
  <si>
    <t>Irrigation</t>
  </si>
  <si>
    <t>Conductors</t>
  </si>
  <si>
    <t>Air-Source Heat Pumps w/o Duct Sealing</t>
  </si>
  <si>
    <t>Heating Zones 2&amp;3</t>
  </si>
  <si>
    <t>Cooling Zones 2&amp;3</t>
  </si>
  <si>
    <t>per Linear Feet of LED</t>
  </si>
  <si>
    <t>Any Commercial Building</t>
  </si>
  <si>
    <t>Mail by-Request</t>
  </si>
  <si>
    <t>Lighting</t>
  </si>
  <si>
    <t>Cooking</t>
  </si>
  <si>
    <t>Auto Closers</t>
  </si>
  <si>
    <t>Mail by-request &amp; mail non-request</t>
  </si>
  <si>
    <t>Motors/Drives</t>
  </si>
  <si>
    <t>Dairy System Improvements</t>
  </si>
  <si>
    <t>Behavioral</t>
  </si>
  <si>
    <t>per Residence</t>
  </si>
  <si>
    <t>Mail by-request &amp; mail non-request &amp; give-away</t>
  </si>
  <si>
    <t>Delamping</t>
  </si>
  <si>
    <t>Bi-Radiant Oven</t>
  </si>
  <si>
    <t>per sq ft of floor area for each 0.1 ach reduction</t>
  </si>
  <si>
    <t>Mail non-Request</t>
  </si>
  <si>
    <t>Process Loads</t>
  </si>
  <si>
    <t>Discharge Fitting Equipment</t>
  </si>
  <si>
    <t>Blower System Improvements</t>
  </si>
  <si>
    <t>per Square feet</t>
  </si>
  <si>
    <t>Any Industrial Building</t>
  </si>
  <si>
    <t>Other distribution method</t>
  </si>
  <si>
    <t>Refrigeration</t>
  </si>
  <si>
    <t>Elevators</t>
  </si>
  <si>
    <t>Building Commissioning Improvements</t>
  </si>
  <si>
    <t>per Square feet of area insulated</t>
  </si>
  <si>
    <t>Over-the-counter</t>
  </si>
  <si>
    <t>Utility Distribution System</t>
  </si>
  <si>
    <t>Entertainment</t>
  </si>
  <si>
    <t>Built Green Home</t>
  </si>
  <si>
    <t>per Square Feet of door area</t>
  </si>
  <si>
    <t>Retail</t>
  </si>
  <si>
    <t>Utility Generation System</t>
  </si>
  <si>
    <t>Envelope</t>
  </si>
  <si>
    <t>Case Lighting</t>
  </si>
  <si>
    <t>per Square feet of window replaced</t>
  </si>
  <si>
    <t>Utility Transmission System</t>
  </si>
  <si>
    <t>Escalators</t>
  </si>
  <si>
    <t>Case Lighting Delamping</t>
  </si>
  <si>
    <t>per Tank</t>
  </si>
  <si>
    <t>Any Residential (SF, MF or Manuf)</t>
  </si>
  <si>
    <t>Water Heating</t>
  </si>
  <si>
    <t>Freezers</t>
  </si>
  <si>
    <t>Cases</t>
  </si>
  <si>
    <t>per Ton</t>
  </si>
  <si>
    <t>Whole Bldg/Meter Level</t>
  </si>
  <si>
    <t>Handmove and Sideroll System and Equipment</t>
  </si>
  <si>
    <t>Center Pivot Conversions</t>
  </si>
  <si>
    <t>Hardware</t>
  </si>
  <si>
    <t>Centrifugal Chiller Improvements</t>
  </si>
  <si>
    <t>Heat Recovery</t>
  </si>
  <si>
    <t>Centrifugal Pump System Improvements</t>
  </si>
  <si>
    <t>Assembly</t>
  </si>
  <si>
    <t>Homes</t>
  </si>
  <si>
    <t>Change in Water Source</t>
  </si>
  <si>
    <t>HVAC System</t>
  </si>
  <si>
    <t>Chiller Improvements</t>
  </si>
  <si>
    <t>HVAC System Controls</t>
  </si>
  <si>
    <t>Clothes Washers</t>
  </si>
  <si>
    <t>HVAC System Improvements</t>
  </si>
  <si>
    <t>Commissioning Controls Sizing</t>
  </si>
  <si>
    <t>Big Box Retail</t>
  </si>
  <si>
    <t>Insulators</t>
  </si>
  <si>
    <t>Compressed Air Control Improvements (non-VFD)</t>
  </si>
  <si>
    <t>Irrigation System Improvements</t>
  </si>
  <si>
    <t>Compressed Air Control Improvements (VFD)</t>
  </si>
  <si>
    <t>Lamps/Ballasts/Fixtures</t>
  </si>
  <si>
    <t>Compressed Air System Compressor Improvements (non-VFD)</t>
  </si>
  <si>
    <t>Lamps/Fixtures</t>
  </si>
  <si>
    <t>Compressed Air System Compressor Improvements (VFD)</t>
  </si>
  <si>
    <t>College or University</t>
  </si>
  <si>
    <t>Lighting Controls</t>
  </si>
  <si>
    <t>Compressed Air System Demand Side Improvements</t>
  </si>
  <si>
    <t>Convenience Store</t>
  </si>
  <si>
    <t>Livestock Tanks</t>
  </si>
  <si>
    <t>Compressed Air System Dryer Improvements</t>
  </si>
  <si>
    <t>Dairy</t>
  </si>
  <si>
    <t>Mainline System and Equipment</t>
  </si>
  <si>
    <t>Compressed Air System Regulation Improvements</t>
  </si>
  <si>
    <t>Compressed Air System Storage Improvements</t>
  </si>
  <si>
    <t>Motors/Drives Controls</t>
  </si>
  <si>
    <t>Compressed Air System Supply Side Improvements</t>
  </si>
  <si>
    <t>Operation</t>
  </si>
  <si>
    <t>Compressors</t>
  </si>
  <si>
    <t>Exterior 24 Hour Operation</t>
  </si>
  <si>
    <t>Condenser Fan System Improvements</t>
  </si>
  <si>
    <t>Packaged Refrigeration</t>
  </si>
  <si>
    <t>Condensers</t>
  </si>
  <si>
    <t>Pipe Insulation</t>
  </si>
  <si>
    <t>Conservation Voltage Reduction (CVR)</t>
  </si>
  <si>
    <t>Food Service</t>
  </si>
  <si>
    <t>Plug Load</t>
  </si>
  <si>
    <t>Control Panels</t>
  </si>
  <si>
    <t>Grocery</t>
  </si>
  <si>
    <t>Pool System Improvements</t>
  </si>
  <si>
    <t>Cooking Equipment</t>
  </si>
  <si>
    <t>Power Factor Improvements</t>
  </si>
  <si>
    <t>Dairy Milking Machine Control Improvements (VFD)</t>
  </si>
  <si>
    <t>Process Loads System Controls</t>
  </si>
  <si>
    <t>Daylighting</t>
  </si>
  <si>
    <t>Process Loads System Improvements</t>
  </si>
  <si>
    <t>De-Energization</t>
  </si>
  <si>
    <t>Health Care</t>
  </si>
  <si>
    <t>Pumps and Fans</t>
  </si>
  <si>
    <t>Defrost Control Improvements</t>
  </si>
  <si>
    <t>Refrigeration System Controls</t>
  </si>
  <si>
    <t>Refrigeration System Improvements</t>
  </si>
  <si>
    <t>Dishwashers</t>
  </si>
  <si>
    <t>Refrigerators</t>
  </si>
  <si>
    <t>Doors</t>
  </si>
  <si>
    <t>High End Retail</t>
  </si>
  <si>
    <t>Signs and Signals</t>
  </si>
  <si>
    <t>Drain Replacement</t>
  </si>
  <si>
    <t>Suction Fittings Equipment</t>
  </si>
  <si>
    <t>Drop Installation for Spray Heads and Pressure Regulators</t>
  </si>
  <si>
    <t>System Efficiency Improvements</t>
  </si>
  <si>
    <t>Drop Tube/Hose Extension</t>
  </si>
  <si>
    <t>Transformers</t>
  </si>
  <si>
    <t>Duct Insulation</t>
  </si>
  <si>
    <t>Hospital</t>
  </si>
  <si>
    <t>Utility Station Service Loads</t>
  </si>
  <si>
    <t>Duct Sealing</t>
  </si>
  <si>
    <t>Voltage Management</t>
  </si>
  <si>
    <t>Ductless Heat Pumps</t>
  </si>
  <si>
    <t>Wastewater System Improvements</t>
  </si>
  <si>
    <t>Economizer System Improvements</t>
  </si>
  <si>
    <t>Water Heaters</t>
  </si>
  <si>
    <t>EcoRated Home</t>
  </si>
  <si>
    <t>Hospitality</t>
  </si>
  <si>
    <t>Water Heating Controls</t>
  </si>
  <si>
    <t>Electric Combination Ovens</t>
  </si>
  <si>
    <t>Water Management</t>
  </si>
  <si>
    <t>Electric Commercial Steam Cookers</t>
  </si>
  <si>
    <t>Water Using Devices</t>
  </si>
  <si>
    <t>Electric Convection Ovens</t>
  </si>
  <si>
    <t>Whole Bldg/Meter Level System Improvements</t>
  </si>
  <si>
    <t>Electric Fryers</t>
  </si>
  <si>
    <t>Industrial Facility</t>
  </si>
  <si>
    <t>Electronically Commutated Motor (ECM)</t>
  </si>
  <si>
    <t>Energy Management Systems/System Controls</t>
  </si>
  <si>
    <t>Energy Star Home</t>
  </si>
  <si>
    <t>Industrial Plant with One Shift</t>
  </si>
  <si>
    <t>Evaporator Coil Fan System Improvements</t>
  </si>
  <si>
    <t>Industrial Plant with Three Shifts</t>
  </si>
  <si>
    <t>Evaporator Fan System Improvements</t>
  </si>
  <si>
    <t>Fan System Improvements</t>
  </si>
  <si>
    <t>Industrial Plant with Two Shifts</t>
  </si>
  <si>
    <t>Fast Acting Doors</t>
  </si>
  <si>
    <t>Fixed and Switched Shunt Capacitor</t>
  </si>
  <si>
    <t>Invalid</t>
  </si>
  <si>
    <t>K-12 School</t>
  </si>
  <si>
    <t>Fixtures</t>
  </si>
  <si>
    <t>Flow Control Nozzles and Diffuser</t>
  </si>
  <si>
    <t>Freeze Resistant Stock Tanks</t>
  </si>
  <si>
    <t>Freezer Decommissioning</t>
  </si>
  <si>
    <t>Large Office</t>
  </si>
  <si>
    <t>Gasket Replacement</t>
  </si>
  <si>
    <t>Goose Necks</t>
  </si>
  <si>
    <t>Ground-source Heat Pump</t>
  </si>
  <si>
    <t>Laundromat</t>
  </si>
  <si>
    <t>Ground-Source Heat Pumps w/ Duct Sealing</t>
  </si>
  <si>
    <t>Lodging</t>
  </si>
  <si>
    <t>Ground-Source Heat Pumps w/o Duct Sealing</t>
  </si>
  <si>
    <t>Heat Pump Water Heaters</t>
  </si>
  <si>
    <t>Heat Recovery Improvements</t>
  </si>
  <si>
    <t>Hot Food Holding Cabinets</t>
  </si>
  <si>
    <t>Manufactured Home</t>
  </si>
  <si>
    <t>Hub Replacement</t>
  </si>
  <si>
    <t>Humidification/Dehumidification Improvements</t>
  </si>
  <si>
    <t>HVAC Control Improvements (non-VFD)</t>
  </si>
  <si>
    <t>HVAC Control Improvements (VFD)</t>
  </si>
  <si>
    <t>Medium Office</t>
  </si>
  <si>
    <t>Ice Makers</t>
  </si>
  <si>
    <t>Impact Sprinkler Heads</t>
  </si>
  <si>
    <t>Insulation</t>
  </si>
  <si>
    <t>MiniMart</t>
  </si>
  <si>
    <t>Interactive Compressed Air System Supply/Demand Improvements</t>
  </si>
  <si>
    <t>Interactive HVAC System Improvements</t>
  </si>
  <si>
    <t>Interactive Mainline System and Equipment Improvements</t>
  </si>
  <si>
    <t>Interactive Process Loads System Improvements</t>
  </si>
  <si>
    <t>Modular Classroom</t>
  </si>
  <si>
    <t>Interactive Refrigeration System Improvements</t>
  </si>
  <si>
    <t>Multifamily</t>
  </si>
  <si>
    <t>Interactive Wastewater System Improvements</t>
  </si>
  <si>
    <t>Interactive Whole Bldg/Meter Level System Improvements</t>
  </si>
  <si>
    <t>Lamps</t>
  </si>
  <si>
    <t>Non building measure</t>
  </si>
  <si>
    <t>Lamps/Ballasts</t>
  </si>
  <si>
    <t>Lamps/Ballasts w/Controls</t>
  </si>
  <si>
    <t>Lamps/Ballasts w/Delamping</t>
  </si>
  <si>
    <t>Lamps/Ballasts w/Delamping and Controls</t>
  </si>
  <si>
    <t>Non building measure (Motors)</t>
  </si>
  <si>
    <t>Lamps/Ballasts/Fixtures w/Controls</t>
  </si>
  <si>
    <t>Lamps/Ballasts/Fixtures w/Delamping</t>
  </si>
  <si>
    <t>Lamps/Ballasts/Fixtures w/Delamping and Controls</t>
  </si>
  <si>
    <t>LED Exit Signs</t>
  </si>
  <si>
    <t>LED Traffic Signals</t>
  </si>
  <si>
    <t>Office</t>
  </si>
  <si>
    <t>Leveler Rebuild</t>
  </si>
  <si>
    <t>Line Repairs</t>
  </si>
  <si>
    <t>Low Angle Heads</t>
  </si>
  <si>
    <t>Office &lt;20,000 sf</t>
  </si>
  <si>
    <t>Low Pressure End guns/Big guns</t>
  </si>
  <si>
    <t>Mainline System Pump Improvements</t>
  </si>
  <si>
    <t>Office &gt;100,000 sf</t>
  </si>
  <si>
    <t>Montana House</t>
  </si>
  <si>
    <t>Office 20,000 to 100,000 sf</t>
  </si>
  <si>
    <t>Motion Sensors</t>
  </si>
  <si>
    <t>Motor Rewind</t>
  </si>
  <si>
    <t>Motors/Drives Control Improvements (VFD)</t>
  </si>
  <si>
    <t>Motors/Drives Installation on Blower System</t>
  </si>
  <si>
    <t>Other Commercial</t>
  </si>
  <si>
    <t>Motors/Drives Installation on Compressed Air System</t>
  </si>
  <si>
    <t>Other Health, Nursing, Medical Clinic</t>
  </si>
  <si>
    <t>Motors/Drives Installation on Fan System</t>
  </si>
  <si>
    <t>OtherHealth</t>
  </si>
  <si>
    <t>Motors/Drives Installation on Pump System</t>
  </si>
  <si>
    <t>Motors/Drives Installation on Vacuum Pumps</t>
  </si>
  <si>
    <t>Multiplex</t>
  </si>
  <si>
    <t>Multi-Trajectory Sprays</t>
  </si>
  <si>
    <t>Potato/Onion Shed</t>
  </si>
  <si>
    <t>NEEA Net Savings</t>
  </si>
  <si>
    <t>NEEM Certified Home</t>
  </si>
  <si>
    <t>Network Computer Power Management</t>
  </si>
  <si>
    <t>Night Covers</t>
  </si>
  <si>
    <t>Restaurant</t>
  </si>
  <si>
    <t>Non-reportable to BPA</t>
  </si>
  <si>
    <t>Nozzle Replacement</t>
  </si>
  <si>
    <t>Occupancy Sensors</t>
  </si>
  <si>
    <t>Operation System Improvements</t>
  </si>
  <si>
    <t>Packaged Refrigeration System Improvements</t>
  </si>
  <si>
    <t>Photocells</t>
  </si>
  <si>
    <t>Retail 5,000 to 50,000 sf</t>
  </si>
  <si>
    <t>Pipe Repair</t>
  </si>
  <si>
    <t>Plate Milk Pre-cooler</t>
  </si>
  <si>
    <t>Retail Anchor Store &gt;50,000 sf Multistory</t>
  </si>
  <si>
    <t>Pneumatic to DDC Control Improvements</t>
  </si>
  <si>
    <t>Retail Big Box &gt;50,000 sf One-Story</t>
  </si>
  <si>
    <t>Pool Blankets</t>
  </si>
  <si>
    <t>Retail Boutique &lt;5,000 sf</t>
  </si>
  <si>
    <t>Power Strips</t>
  </si>
  <si>
    <t>Retail Mini Mart</t>
  </si>
  <si>
    <t>Power Supplies</t>
  </si>
  <si>
    <t>Pre Rinse Spray Valves</t>
  </si>
  <si>
    <t>Retail Supermarket</t>
  </si>
  <si>
    <t>Process Loads Control Improvements (non-VFD)</t>
  </si>
  <si>
    <t>School K-12</t>
  </si>
  <si>
    <t>Process Loads Control Improvements (VFD)</t>
  </si>
  <si>
    <t>Schools</t>
  </si>
  <si>
    <t>Pump System Improvements</t>
  </si>
  <si>
    <t>Pump Testing Service</t>
  </si>
  <si>
    <t>Reciprocating Chiller Improvements</t>
  </si>
  <si>
    <t>Reduce Cavitation</t>
  </si>
  <si>
    <t>Single Family</t>
  </si>
  <si>
    <t>Reduce Delivery System Leakage</t>
  </si>
  <si>
    <t>Reduce Friction Loss</t>
  </si>
  <si>
    <t>Reduce System Friction Head</t>
  </si>
  <si>
    <t>Reduce System Leakage</t>
  </si>
  <si>
    <t>Single Family or MultiFamily</t>
  </si>
  <si>
    <t>Reduce System Lift</t>
  </si>
  <si>
    <t>Refrigeration Control Improvements (non-VFD)</t>
  </si>
  <si>
    <t>Refrigeration Control Improvements (VFD)</t>
  </si>
  <si>
    <t>Refrigerator Decommissioning</t>
  </si>
  <si>
    <t>Small Box Retail</t>
  </si>
  <si>
    <t>Regulator Replacement</t>
  </si>
  <si>
    <t>Rooftop Units</t>
  </si>
  <si>
    <t>Rotary Screw Chiller Improvements</t>
  </si>
  <si>
    <t>Small Office</t>
  </si>
  <si>
    <t>Scientific Irrigation Scheduling</t>
  </si>
  <si>
    <t>Scroll Chiller Improvements</t>
  </si>
  <si>
    <t>Sealing and Commissioning</t>
  </si>
  <si>
    <t>Sealing Commissioning and Controls</t>
  </si>
  <si>
    <t>Small Retail</t>
  </si>
  <si>
    <t>Server Virtualization/Load Reduction</t>
  </si>
  <si>
    <t>Street &amp; Area Lighting (Photo Sensor Controlled)</t>
  </si>
  <si>
    <t>Servers</t>
  </si>
  <si>
    <t>Service Conductor Replacement</t>
  </si>
  <si>
    <t>Service Station System Improvements</t>
  </si>
  <si>
    <t>Supermarket</t>
  </si>
  <si>
    <t>Set Top Boxes</t>
  </si>
  <si>
    <t>Showerheads</t>
  </si>
  <si>
    <t>Small Office Package</t>
  </si>
  <si>
    <t>Spray Heads</t>
  </si>
  <si>
    <t>University</t>
  </si>
  <si>
    <t>Sprinkler Replacements</t>
  </si>
  <si>
    <t>Stall Lighting</t>
  </si>
  <si>
    <t>Storage Tank Insulation Improvements</t>
  </si>
  <si>
    <t>Strip Curtains</t>
  </si>
  <si>
    <t>Suction Line Insulation</t>
  </si>
  <si>
    <t>System Water Delivery Improvements</t>
  </si>
  <si>
    <t>Televisions</t>
  </si>
  <si>
    <t>Thermostats</t>
  </si>
  <si>
    <t>Winery</t>
  </si>
  <si>
    <t>Timers</t>
  </si>
  <si>
    <t>Transformer Load Management</t>
  </si>
  <si>
    <t>Transformers (NEMA TP-1 or Higher)</t>
  </si>
  <si>
    <t>Turbine Pump System Improvements</t>
  </si>
  <si>
    <t>Wood Frame</t>
  </si>
  <si>
    <t>Beta04</t>
  </si>
  <si>
    <t xml:space="preserve">Version:    </t>
  </si>
  <si>
    <t>ProCost 3.0 - Beta04</t>
  </si>
  <si>
    <t>Run Time:</t>
  </si>
  <si>
    <t>Regurgitation of ProData input parameters which were used for this run</t>
  </si>
  <si>
    <t>Run Type:</t>
  </si>
  <si>
    <t>Negative B/C Ratios:</t>
  </si>
  <si>
    <t>False:  (Converts Negative B/C Ratios)</t>
  </si>
  <si>
    <t>Admin Cost / Category Level:</t>
  </si>
  <si>
    <t>True:  Admin Costs added at Category Results</t>
  </si>
  <si>
    <t>Periodic O&amp;M Treatment:</t>
  </si>
  <si>
    <t>True:  (Periodic O&amp;M Repeats over measure life)</t>
  </si>
  <si>
    <t>Total Results</t>
  </si>
  <si>
    <t>Measure Input Data</t>
  </si>
  <si>
    <t>PV Capital</t>
  </si>
  <si>
    <t>PV Admin</t>
  </si>
  <si>
    <t>PV O&amp;M</t>
  </si>
  <si>
    <t>PV Periodic Repl.</t>
  </si>
  <si>
    <t>Total PV Capital, O&amp;M and Periodic Repl Costs</t>
  </si>
  <si>
    <t>PV Wholesale Electric Utility Costs &amp; Benefits</t>
  </si>
  <si>
    <t>PV Retail Electric Utility Costs &amp; Benefits</t>
  </si>
  <si>
    <t>PV Electric Utility System Costs &amp; Benefits</t>
  </si>
  <si>
    <t>Electric Utility System Economics</t>
  </si>
  <si>
    <t>Sponsor Levelized Cost (mills/kwh)</t>
  </si>
  <si>
    <t>PV Regional Costs &amp; Benefits</t>
  </si>
  <si>
    <t>TRC Economics</t>
  </si>
  <si>
    <t>Physical CO2</t>
  </si>
  <si>
    <t>PV Gas Utility System Costs &amp; Benefits</t>
  </si>
  <si>
    <t>Gas Utility System Economics</t>
  </si>
  <si>
    <t>Measure Life</t>
  </si>
  <si>
    <t>Site Savings (kWh)</t>
  </si>
  <si>
    <t>Site Savings (therms)</t>
  </si>
  <si>
    <t>Capital Cost ($/unit)</t>
  </si>
  <si>
    <t>Annual O&amp;M Cost ($/unit)</t>
  </si>
  <si>
    <t>PV Per. Repl. Cost ($/unit)</t>
  </si>
  <si>
    <t>Load Shape (electric)</t>
  </si>
  <si>
    <t>Diversified Load Factor (electric)</t>
  </si>
  <si>
    <t>Wholesale Power Coincidence Factor (electric)</t>
  </si>
  <si>
    <t>Wholesale Electric Energy (kWh)</t>
  </si>
  <si>
    <t>Wholesale Electric Demand (kw)</t>
  </si>
  <si>
    <t>Retail Electric Demand (kW)</t>
  </si>
  <si>
    <t>Wholesale Gas Energy (therms/yr)</t>
  </si>
  <si>
    <t>Wholesale Gas Demand (therms/day)</t>
  </si>
  <si>
    <t>Retail Gas Demand (therms/day)</t>
  </si>
  <si>
    <t>Total</t>
  </si>
  <si>
    <t>Wholesale Utility System Energy</t>
  </si>
  <si>
    <t>Wholesale Utility System T&amp;D Def. Cap.</t>
  </si>
  <si>
    <t>Wholesale Utility System Act C-E Credit</t>
  </si>
  <si>
    <t>Wholesale Utility System Risk Mitigation Benefit</t>
  </si>
  <si>
    <t>Wholesale Utility System Total System Benefit</t>
  </si>
  <si>
    <t>Wholesale Utility System Total Non-Consumer Cost</t>
  </si>
  <si>
    <t>Wholesale Utility System B/C Ratio</t>
  </si>
  <si>
    <t>Retail Utility System Energy</t>
  </si>
  <si>
    <t>Retail Utility System T&amp;D Def. Cap.</t>
  </si>
  <si>
    <t>Retail Utility System Act C-E Credit</t>
  </si>
  <si>
    <t>Retail Utility System Risk Mitigation Benefit</t>
  </si>
  <si>
    <t>Retail Utility System Total System Benefit</t>
  </si>
  <si>
    <t>Retail Utility System Total Non-Consumer Cost</t>
  </si>
  <si>
    <t>Retail Utility System System B/C Ratio</t>
  </si>
  <si>
    <t>Utility System Energy</t>
  </si>
  <si>
    <t>Utility System T&amp;D Def. Cap.</t>
  </si>
  <si>
    <t>Utility System Act C-E Credit</t>
  </si>
  <si>
    <t>Utility System Total Risk Mitigation Benefit</t>
  </si>
  <si>
    <t>Utility System Total System Benefit</t>
  </si>
  <si>
    <t>Utility System Total Non-Consumer Cost</t>
  </si>
  <si>
    <t>Utility System Net Levelized Cost (Net of Elec T&amp;D Capacity Benefits, Act Credit &amp; Risk-Mitigation Benefit) in mills/kwh</t>
  </si>
  <si>
    <t>Utility System System B/C Ratio</t>
  </si>
  <si>
    <t>Wholesale Electric Levelized Cost</t>
  </si>
  <si>
    <t>Retail Electric Levelized Cost</t>
  </si>
  <si>
    <t>Natural Gas Levelized Cost</t>
  </si>
  <si>
    <t>Customer Levelized Cost</t>
  </si>
  <si>
    <t>Total Levelized Cost</t>
  </si>
  <si>
    <t>PV Regional Electric Energy</t>
  </si>
  <si>
    <t>PV Regional Gas Energy</t>
  </si>
  <si>
    <t>PV Regional Electric T&amp;D Def. Cap.</t>
  </si>
  <si>
    <t>PV Regional Gas T&amp;D Def. Cap.</t>
  </si>
  <si>
    <t>PV Regional Electric System CO2</t>
  </si>
  <si>
    <t>PV Regional Gas System CO2</t>
  </si>
  <si>
    <t>PV Regional Electric System Risk-Mitigation Benefit</t>
  </si>
  <si>
    <t>PV Regional Gas System Risk-Mitigation Benefit</t>
  </si>
  <si>
    <t>PV Regional Non-E Value</t>
  </si>
  <si>
    <t>PV Regional Act Credit</t>
  </si>
  <si>
    <t>PV Regional Capital Cost</t>
  </si>
  <si>
    <t>PV Regional Admin Cost</t>
  </si>
  <si>
    <t>PV Regional Annual O&amp;M Cost</t>
  </si>
  <si>
    <t>PV Regional Periodic Replacement Cost</t>
  </si>
  <si>
    <t>PV Total Regional Benefit</t>
  </si>
  <si>
    <t>PV Total Regional Cost</t>
  </si>
  <si>
    <t>TRC B/C Ratio</t>
  </si>
  <si>
    <t>TRC Net Levelized Cost (Net of All Benefits) in mills/kWh</t>
  </si>
  <si>
    <t>Electric System CO2 Avoided (Lifetime Tons)</t>
  </si>
  <si>
    <t>Gas System CO2 Avoided (Lifetime Tons)</t>
  </si>
  <si>
    <t>Total System CO2 Avoided (Lifetime Tons)</t>
  </si>
  <si>
    <t>Gas Site Savings (therms)</t>
  </si>
  <si>
    <t>Load Shape (gas)</t>
  </si>
  <si>
    <t>Diversitfied Load Factor (gas)</t>
  </si>
  <si>
    <t>Wholesale Coincidence Factor (gas)</t>
  </si>
  <si>
    <t>Total Gas Utility System Energy</t>
  </si>
  <si>
    <t>Gas Utility System T&amp;D Def. Cap.</t>
  </si>
  <si>
    <t>Gas Utility System Risk Mitigation Benefit</t>
  </si>
  <si>
    <t>Gas Utility System Total System Benefit</t>
  </si>
  <si>
    <t>Gas Utility System Total Non-Consumer Cost</t>
  </si>
  <si>
    <t>Gas Utility System Net Levelized Cost (Net of Gas T&amp;D Capacity Benefits &amp; Risk-Mitigation Benefits) in cents/therm</t>
  </si>
  <si>
    <t>Gas Utility System System B/C Ratio</t>
  </si>
  <si>
    <t>(na)</t>
  </si>
  <si>
    <t>Totals for Categories with Benefits Exceeding Costs.    Levelized cost is TRC Net Levelized Cost (Net of Benefits)</t>
  </si>
  <si>
    <t>Totals Basis</t>
  </si>
  <si>
    <t>Busbar Electric Savings in kWh</t>
  </si>
  <si>
    <t>First Cost</t>
  </si>
  <si>
    <t>Admin Cost</t>
  </si>
  <si>
    <t>First Year Program Cost</t>
  </si>
  <si>
    <t>PV Cost</t>
  </si>
  <si>
    <t>PV Benefits</t>
  </si>
  <si>
    <t>Unit Program Cost: First Year Program Cost in $/average annual kW saved</t>
  </si>
  <si>
    <t>Utility System Net Levelized Cost (Net of T&amp;D Capacity Benefits, Act Credit &amp; Risk-Mitigation) in mills/kWh</t>
  </si>
  <si>
    <t>Net Electric &amp; Gas System CO2 Avoided (Lifetime Tons)</t>
  </si>
  <si>
    <t>Jan</t>
  </si>
  <si>
    <t>Feb</t>
  </si>
  <si>
    <t>Mar</t>
  </si>
  <si>
    <t>Apr</t>
  </si>
  <si>
    <t>May</t>
  </si>
  <si>
    <t>Jun</t>
  </si>
  <si>
    <t>Jul</t>
  </si>
  <si>
    <t>Aug</t>
  </si>
  <si>
    <t>Sep</t>
  </si>
  <si>
    <t>Oct</t>
  </si>
  <si>
    <t>Nov</t>
  </si>
  <si>
    <t>Dec</t>
  </si>
  <si>
    <t>Measures with B/C &gt; 1.00</t>
  </si>
  <si>
    <t>Categories with B/C &gt; 1.00</t>
  </si>
  <si>
    <t>Supply Curve Results:  By TRC Net Levelized Cost - Net of Benefits</t>
  </si>
  <si>
    <t>Block 1: &lt;= 0 mills/kWh</t>
  </si>
  <si>
    <t>Block 2: &lt;= 10 mills/kWh</t>
  </si>
  <si>
    <t>Block 3: 10-20 mills/kWh</t>
  </si>
  <si>
    <t>Block 4: 20-30 mills/kWh</t>
  </si>
  <si>
    <t>Block 5: 30-40 mills/kWh</t>
  </si>
  <si>
    <t>Block 6: 40-50 mills/kWh</t>
  </si>
  <si>
    <t>Block 7: 50-60 mills/kWh</t>
  </si>
  <si>
    <t>Block 8: 60-70 mills/kWh</t>
  </si>
  <si>
    <t>Block 9: 70-80 mills/kWh</t>
  </si>
  <si>
    <t>Block 10: 80-90 mills/kWh</t>
  </si>
  <si>
    <t>Block 11: 90-100 mills/kWh</t>
  </si>
  <si>
    <t>Block 12: 100-110 mills/kWh</t>
  </si>
  <si>
    <t>Block 13: 110-120 mills/kWh</t>
  </si>
  <si>
    <t>Block 14: 120-130 mills/kWh</t>
  </si>
  <si>
    <t>Block 15: 130-140 mills/kWh</t>
  </si>
  <si>
    <t>Block 16: 140-150 mills/kWh</t>
  </si>
  <si>
    <t>Block 17: 150-160 mills/kWh</t>
  </si>
  <si>
    <t>Block 18: 160-170 mills/kWh</t>
  </si>
  <si>
    <t>Block 19: 170-180 mills/kWh</t>
  </si>
  <si>
    <t>Block 20: 180-190 mills/kWh</t>
  </si>
  <si>
    <t>Block 21: 190-200 mills/kWh</t>
  </si>
  <si>
    <t>Block 22: &gt; 200 mills/kWh</t>
  </si>
  <si>
    <t>Shaped Savings Results; By Category and sorted by TRC BC ratio</t>
  </si>
  <si>
    <t>Busbar Savings</t>
  </si>
  <si>
    <t>R</t>
  </si>
  <si>
    <t>MGD Flow per Thousand Population</t>
  </si>
  <si>
    <t>Regional Capacity Expansion (Assumptions)</t>
  </si>
  <si>
    <t xml:space="preserve">   New Plants</t>
  </si>
  <si>
    <t xml:space="preserve">   Increased Plant Utilization (up to max)</t>
  </si>
  <si>
    <t>Year</t>
  </si>
  <si>
    <t>aMW</t>
  </si>
  <si>
    <t>Idaho</t>
  </si>
  <si>
    <t>Montana</t>
  </si>
  <si>
    <t>Oregon</t>
  </si>
  <si>
    <t>Washington</t>
  </si>
  <si>
    <t>savingsYear</t>
  </si>
  <si>
    <t>EndUse</t>
  </si>
  <si>
    <t>MeasureCategory</t>
  </si>
  <si>
    <t>MeasureIndex</t>
  </si>
  <si>
    <t>savingsType</t>
  </si>
  <si>
    <t>AchievedKWhBusbar</t>
  </si>
  <si>
    <t>AchievedaMWBusbar</t>
  </si>
  <si>
    <t>ForecastkWhBusbar</t>
  </si>
  <si>
    <t>ForecastaMWBusbar</t>
  </si>
  <si>
    <t>Water_Wastewater</t>
  </si>
  <si>
    <t>Water Treatment</t>
  </si>
  <si>
    <t>Municipal Sewage Treatment-Retro</t>
  </si>
  <si>
    <t>retrofit</t>
  </si>
  <si>
    <t>Municipal Water Supply-Retro</t>
  </si>
  <si>
    <t>unknown</t>
  </si>
  <si>
    <t>lost opportunity</t>
  </si>
  <si>
    <t>Achievement (aMW)</t>
  </si>
  <si>
    <t>Item</t>
  </si>
  <si>
    <t>Methods &amp; Sources</t>
  </si>
  <si>
    <t>Note</t>
  </si>
  <si>
    <t>Measures Described</t>
  </si>
  <si>
    <t>Energy Savings Calculation Basis</t>
  </si>
  <si>
    <t>Source of Savings Estimates</t>
  </si>
  <si>
    <t>Applicable Stock</t>
  </si>
  <si>
    <t>Baseline Saturation</t>
  </si>
  <si>
    <t>Permutations</t>
  </si>
  <si>
    <t>Costs</t>
  </si>
  <si>
    <t>Savings Shape</t>
  </si>
  <si>
    <t>Achievable Ramp Rate</t>
  </si>
  <si>
    <t>Description</t>
  </si>
  <si>
    <t>Notes</t>
  </si>
  <si>
    <t xml:space="preserve">Date Done </t>
  </si>
  <si>
    <t>Result</t>
  </si>
  <si>
    <t>Review 6P workbooks</t>
  </si>
  <si>
    <t>Get BPA Achievments data</t>
  </si>
  <si>
    <t>From 6 going on 7 project</t>
  </si>
  <si>
    <t>Get ETO Achievments data</t>
  </si>
  <si>
    <t>Sent request to Ted Light</t>
  </si>
  <si>
    <t>Check with NEEA</t>
  </si>
  <si>
    <t>Update Population forecasts</t>
  </si>
  <si>
    <t>Linked to units file</t>
  </si>
  <si>
    <t>Update Number of Plants from EPA report (2008 version)</t>
  </si>
  <si>
    <t>Update Savings Values if possible</t>
  </si>
  <si>
    <t>Update costs if possible.</t>
  </si>
  <si>
    <t>Units Methodology</t>
  </si>
  <si>
    <t>Forecast Version</t>
  </si>
  <si>
    <t>UNITS FOR EXISTING STOCK</t>
  </si>
  <si>
    <t>Total Regional Flow (MGD Flow)</t>
  </si>
  <si>
    <t>APPLY MEASURE APPLICABILITY, TURNOVER RATE AND ACHIEVABLE PENETRATION RATE FOR MAX ANNUAL RATE</t>
  </si>
  <si>
    <t>Acheivabile =&gt;</t>
  </si>
  <si>
    <t>Measure Applicability Factor</t>
  </si>
  <si>
    <t>In MGD Flow</t>
  </si>
  <si>
    <t>Non-Building Stock</t>
  </si>
  <si>
    <t>INCREMENTAL IN SUIPPLY CURVE</t>
  </si>
  <si>
    <t>SUPPLY CURVE SAVINGS BY BUNDLE</t>
  </si>
  <si>
    <t>SC_Retro</t>
  </si>
  <si>
    <t>Measure Bundle:</t>
  </si>
  <si>
    <t>7P Mid</t>
  </si>
  <si>
    <t>MGD Usage</t>
  </si>
  <si>
    <t>Groundwater Source</t>
  </si>
  <si>
    <t>Surface Water Source</t>
  </si>
  <si>
    <t xml:space="preserve">Assumed savings potential = </t>
  </si>
  <si>
    <t>STATE</t>
  </si>
  <si>
    <t>POPULATION </t>
  </si>
  <si>
    <t>WITHDRAWALS</t>
  </si>
  <si>
    <t>(in thousands)</t>
  </si>
  <si>
    <t>(in million gallons per day)</t>
  </si>
  <si>
    <t>Served by</t>
  </si>
  <si>
    <t>public supply</t>
  </si>
  <si>
    <t>By source</t>
  </si>
  <si>
    <t>Population</t>
  </si>
  <si>
    <t>Ground</t>
  </si>
  <si>
    <t>Surface</t>
  </si>
  <si>
    <t>(in percent)</t>
  </si>
  <si>
    <t>water</t>
  </si>
  <si>
    <t>TOTAL</t>
  </si>
  <si>
    <t>Consumption per person</t>
  </si>
  <si>
    <t>gallons/day</t>
  </si>
  <si>
    <t>Reduction in Consumption per person/year</t>
  </si>
  <si>
    <t>%</t>
  </si>
  <si>
    <t># People</t>
  </si>
  <si>
    <t>Population on public groundwater source</t>
  </si>
  <si>
    <t>Population on public surface water source</t>
  </si>
  <si>
    <t>MGD</t>
  </si>
  <si>
    <t>Public water from groundwater source</t>
  </si>
  <si>
    <t>Public water from surface water source</t>
  </si>
  <si>
    <t>gal/day/person</t>
  </si>
  <si>
    <t>Public groundwater usage rate</t>
  </si>
  <si>
    <t>Public surface water usage rate</t>
  </si>
  <si>
    <t>Total New</t>
  </si>
  <si>
    <t>New Plant Capacity (added from previous 5 yrs)</t>
  </si>
  <si>
    <t xml:space="preserve">  Public water from groundwater source</t>
  </si>
  <si>
    <t xml:space="preserve">  Publice water from surface water source</t>
  </si>
  <si>
    <t>Variable</t>
  </si>
  <si>
    <t>Source(s)</t>
  </si>
  <si>
    <t>Data Description</t>
  </si>
  <si>
    <t>"Raw" Data from Source(s)</t>
  </si>
  <si>
    <t>Data Used in 6th Plan</t>
  </si>
  <si>
    <t>Groundwater</t>
  </si>
  <si>
    <t>Surface Water</t>
  </si>
  <si>
    <t>Population served</t>
  </si>
  <si>
    <t>USGS - Est. Use of Water in the U.S. in 2000</t>
  </si>
  <si>
    <t>Water use and population by  state and by water source</t>
  </si>
  <si>
    <t>857 MGD
235 g/p/d</t>
  </si>
  <si>
    <t>1117 MGD
200 g/p/d</t>
  </si>
  <si>
    <t>1037 MGD
202 g/p/d</t>
  </si>
  <si>
    <t>1350 MGD
172 g/p/d</t>
  </si>
  <si>
    <t>EPA Community Water Systems Database (Apr 2008)</t>
  </si>
  <si>
    <t>Plant specific population served and water source</t>
  </si>
  <si>
    <t>Growth</t>
  </si>
  <si>
    <t>Council Population Projections</t>
  </si>
  <si>
    <t>Assumed 50% of growth needs will be met by new plants</t>
  </si>
  <si>
    <t>Assumed</t>
  </si>
  <si>
    <t>Per person water use will decrease 0.5% per year</t>
  </si>
  <si>
    <t>Baseline Energy Consumption</t>
  </si>
  <si>
    <t>EPRI (1996)</t>
  </si>
  <si>
    <t>Engineering estimates (?)</t>
  </si>
  <si>
    <t>1810 kWh/MG</t>
  </si>
  <si>
    <t>1440-1470 kWh/MG</t>
  </si>
  <si>
    <t>(not used)</t>
  </si>
  <si>
    <t>Energy Center of Wisconsin (2003)</t>
  </si>
  <si>
    <t>Energy use and flow for each plant in WI</t>
  </si>
  <si>
    <t>1800 kWh/MG</t>
  </si>
  <si>
    <t>1400 kWh/MG</t>
  </si>
  <si>
    <t>1309 kWh/MG</t>
  </si>
  <si>
    <t>Seattle Public Utilities (2008)</t>
  </si>
  <si>
    <t>Plant-specific energy use and flow (accounts for 5% of PNW surface water use)</t>
  </si>
  <si>
    <t>-</t>
  </si>
  <si>
    <t>435 kWh/MG</t>
  </si>
  <si>
    <t>City of Portland (2008)</t>
  </si>
  <si>
    <t>730 kWh/MG</t>
  </si>
  <si>
    <t>BacGen Installs/USGS</t>
  </si>
  <si>
    <t>Plant-Specific Energy Use (BacGen n=16 plants) &amp; USGS plant specific population and gal/person by source type</t>
  </si>
  <si>
    <t>1478 kWh/MG</t>
  </si>
  <si>
    <t>1868 kWh/MG</t>
  </si>
  <si>
    <t>Energy Savings Potential</t>
  </si>
  <si>
    <t>BacGen Projects (NEEA)</t>
  </si>
  <si>
    <t>pre-upgrade kWh plant use and kWh savings from 20 plants in PNW</t>
  </si>
  <si>
    <t>Measure Installation Cost</t>
  </si>
  <si>
    <t>Costs for 4 projects</t>
  </si>
  <si>
    <t>$0.19/kWh saved</t>
  </si>
  <si>
    <t>$0.77/kWh saved</t>
  </si>
  <si>
    <t>ETO Projects</t>
  </si>
  <si>
    <t>Aggregated costs for 20 projects</t>
  </si>
  <si>
    <t>$0.92/kWh saved</t>
  </si>
  <si>
    <t>O&amp;M Cost and Savings</t>
  </si>
  <si>
    <t>6th Plan for Wastewater</t>
  </si>
  <si>
    <t>NYSERDA Wastewater study of 11 sites</t>
  </si>
  <si>
    <t>$0.03/kWh saved</t>
  </si>
  <si>
    <t>Achieved Energy Savings</t>
  </si>
  <si>
    <t>kWh savings from reported from 30 plants in PNW (2001-2006)</t>
  </si>
  <si>
    <t>1.4 aMW</t>
  </si>
  <si>
    <t>g/p/d = gallons per person per day</t>
  </si>
  <si>
    <t>Estimated Use of Water in the United States in 2005</t>
  </si>
  <si>
    <r>
      <t>Table 5.</t>
    </r>
    <r>
      <rPr>
        <sz val="11"/>
        <color indexed="8"/>
        <rFont val="Verdana"/>
        <family val="2"/>
      </rPr>
      <t> Public supply water withdrawals, 2005.</t>
    </r>
  </si>
  <si>
    <t>http://water.usgs.gov/watuse/data/2005/index.html</t>
  </si>
  <si>
    <t>Population share</t>
  </si>
  <si>
    <t>Year 2035</t>
  </si>
  <si>
    <t>Municipal Water Supply</t>
  </si>
  <si>
    <t>Source: Energy Use at Wisconsin's Drinking Water Facilities. 2003. Energy Center of Wisconsin</t>
  </si>
  <si>
    <t>from 1997-2000:</t>
  </si>
  <si>
    <t>Energy consumption</t>
  </si>
  <si>
    <t>kWh/year</t>
  </si>
  <si>
    <t>kWh/1000 gallons</t>
  </si>
  <si>
    <t>Water produced</t>
  </si>
  <si>
    <t>gallons/year</t>
  </si>
  <si>
    <t>Water lost</t>
  </si>
  <si>
    <t>loss rate</t>
  </si>
  <si>
    <t>Figure 3.8:</t>
  </si>
  <si>
    <t>kWh/1000 gal (approx)</t>
  </si>
  <si>
    <t>Surface water</t>
  </si>
  <si>
    <t>PNW Surface Adj</t>
  </si>
  <si>
    <t>kWh/1000 gal</t>
  </si>
  <si>
    <t>Seattle</t>
  </si>
  <si>
    <t>Portland</t>
  </si>
  <si>
    <t>Adjusted Surface Water</t>
  </si>
  <si>
    <t>Source: Seattle Public Utilities Memo. "Water Use Energy Intensities 2006 – Preliminary Estimates." September 5, 2008</t>
  </si>
  <si>
    <t>Energy use per flow</t>
  </si>
  <si>
    <t>kWh/MG</t>
  </si>
  <si>
    <t>Source: Portland Water Bureau - Rod Allen 503.823.1564</t>
  </si>
  <si>
    <t>Portland Water Bureau</t>
  </si>
  <si>
    <t>Recent Annual Water Delivery and Power Use</t>
  </si>
  <si>
    <t>Calendar Year</t>
  </si>
  <si>
    <t>Days</t>
  </si>
  <si>
    <t>Avg Demand (mgd)</t>
  </si>
  <si>
    <t>Avg Demand (MGD) to Wholesalers</t>
  </si>
  <si>
    <t>Avg Retail Demand (MGD)</t>
  </si>
  <si>
    <t>Annual Water Delivered (gallons)</t>
  </si>
  <si>
    <t>Retail Water Delivered (gallons)</t>
  </si>
  <si>
    <t>Total Billed Power Use (kWh)</t>
  </si>
  <si>
    <t>Retail billed power use (kWh)</t>
  </si>
  <si>
    <t>Power Accounts</t>
  </si>
  <si>
    <t>Gallons Delivered per kWh</t>
  </si>
  <si>
    <t>GW Run</t>
  </si>
  <si>
    <t>From BACGen</t>
  </si>
  <si>
    <t>From 6 Going on 7</t>
  </si>
  <si>
    <t>Total, Including 2013 &amp; 214</t>
  </si>
  <si>
    <t>1 aMW per year; tracks well with Sixth Plan Targets</t>
  </si>
  <si>
    <t>$/kWh saved</t>
  </si>
  <si>
    <t>from BACGen</t>
  </si>
  <si>
    <t>per kWh saved</t>
  </si>
  <si>
    <t>Accomplishments</t>
  </si>
  <si>
    <t>Cost Data:</t>
  </si>
  <si>
    <t>O&amp;M Cost savings</t>
  </si>
  <si>
    <t>An Update to this table is due in late 2014</t>
  </si>
  <si>
    <t>Served</t>
  </si>
  <si>
    <t>gallons/day/pp</t>
  </si>
  <si>
    <t>gw</t>
  </si>
  <si>
    <t>sw</t>
  </si>
  <si>
    <t>This table based on USGS 2005 DATA</t>
  </si>
  <si>
    <t>This table based on 2013 EPA "population served" data, and  2005 EPA data "withdrawls" data, adjusted for current population</t>
  </si>
  <si>
    <t>Withdrawals (MGD)</t>
  </si>
  <si>
    <t>Savings Estimates:</t>
  </si>
  <si>
    <t>Total electricity use in PNW</t>
  </si>
  <si>
    <t>Savings Share (BACGen)</t>
  </si>
  <si>
    <t>Elect used by GW sources</t>
  </si>
  <si>
    <t>Elect used by SW sources</t>
  </si>
  <si>
    <t>kWh/MGD</t>
  </si>
  <si>
    <t>$/MDG</t>
  </si>
  <si>
    <t>Total Potential (aMW)</t>
  </si>
  <si>
    <t>In 2035</t>
  </si>
  <si>
    <t>Year 2015</t>
  </si>
  <si>
    <t>Savings and Costs per MGD</t>
  </si>
  <si>
    <t>Net of accopmplishments</t>
  </si>
  <si>
    <t>Net Tech Potential in 2015</t>
  </si>
  <si>
    <t>Measure Savings (kWh/MGD)</t>
  </si>
  <si>
    <t>Recent Projects</t>
  </si>
  <si>
    <t>($/kWh saved)</t>
  </si>
  <si>
    <t>Measure Cost</t>
  </si>
  <si>
    <t>($/kWh)</t>
  </si>
  <si>
    <t>O&amp;M cost</t>
  </si>
  <si>
    <t>GDP Inflator from SIW v2.0</t>
  </si>
  <si>
    <t xml:space="preserve"> from NYSERDA study (6th plan)</t>
  </si>
  <si>
    <t>(Years)</t>
  </si>
  <si>
    <t>This is for Wastwater and not applicable to Water Supply</t>
  </si>
  <si>
    <t>Baseline is comprised of EPA flow data (MGD), combined with the ECW and local consumption (kWh/MGD)</t>
  </si>
  <si>
    <t xml:space="preserve">Baseline is largely based on 2006 data, but is adjusted with recent project achievements.  </t>
  </si>
  <si>
    <t>From Sixth Plan - 12 years</t>
  </si>
  <si>
    <t>Used these values again</t>
  </si>
  <si>
    <t>Sixth Plan Source Summary for reference:</t>
  </si>
  <si>
    <t>Flow</t>
  </si>
  <si>
    <t>aMW/MGD</t>
  </si>
  <si>
    <t>The savings estimate is a share (12%) of total facility consumption, based on the BACGen study.  This rate is adjusted based on achievements since then. Facility consumption data (kWh/MGD flow) are obtained primarily from Energy Center of Wisconsin case studies.  ECW surface water energy consumption was calibrated with data from Seattle and Portland.</t>
  </si>
  <si>
    <t>Primary source is the BACGen studies conducted in 2006, 2007.  This was used in 6th plan and will be used again here after adjustments for achievements.</t>
  </si>
  <si>
    <t>New Share</t>
  </si>
  <si>
    <t>New Measure Savings (kWh/MGD)</t>
  </si>
  <si>
    <t>An EPA source indicated that 10% savings for water supply systems is relatively easy to achieve.  A few regional data points from program data show savings in the 10 to 30% range.  Therefore, we will continue with the 12% value (adjusting for achievements).</t>
  </si>
  <si>
    <t xml:space="preserve">When achievements are considered, the new shavings share is approximately 7%.  </t>
  </si>
  <si>
    <t xml:space="preserve">New cost data are being used.  </t>
  </si>
  <si>
    <t>Per year</t>
  </si>
  <si>
    <t xml:space="preserve">Municipal water supply savings primarily from reduced pumping energy.  Measures include more efficient pumps/drives, water end-use efficiency improvements, and leak reduction.  Some water treatment and compressed air improvements. </t>
  </si>
  <si>
    <t>Recent project experience.  From the BPA ESI program provided by Cascade: "ESI Data for NWPCC_v01.xls"</t>
  </si>
  <si>
    <t xml:space="preserve">Recent achievements from the BPA Six Going on Seven project.  </t>
  </si>
  <si>
    <t>The applicable stock is the current flow of water in Million Gallons per Day (MGD), for both surface and groundwater sources.  Primarily from the EPA report:  2008 EPA Clean Watersheds Needs Survey.  Number of plants and baseline and capacity flow rates.</t>
  </si>
  <si>
    <t xml:space="preserve">2013 EPA "population served" data, and  2005 USGS "withdrawals" data, adjusted for current population. </t>
  </si>
  <si>
    <t>kWh Per MGD Usage</t>
  </si>
  <si>
    <t>kWh Per MGD Savings</t>
  </si>
  <si>
    <t>7P Gas</t>
  </si>
  <si>
    <t>CO2 lbs per kWh .95</t>
  </si>
  <si>
    <t>Commercial-Ref.warehouse-Vent</t>
  </si>
  <si>
    <t>Picked this shape because it peaks slightly in the summer and also afternoon/evening</t>
  </si>
  <si>
    <t>Seattle Average Bi-Monthly Water Usage (used to weight winter and summer rates)</t>
  </si>
  <si>
    <t>nov-dec</t>
  </si>
  <si>
    <t>winter</t>
  </si>
  <si>
    <t>Jan-feb</t>
  </si>
  <si>
    <t>summer</t>
  </si>
  <si>
    <t>mar-apr</t>
  </si>
  <si>
    <t>may-june</t>
  </si>
  <si>
    <t>jul-aug</t>
  </si>
  <si>
    <t>sep-oct</t>
  </si>
  <si>
    <t>From SIW</t>
  </si>
  <si>
    <r>
      <t>y = -0.0012x</t>
    </r>
    <r>
      <rPr>
        <vertAlign val="superscript"/>
        <sz val="10"/>
        <rFont val="Arial"/>
        <family val="2"/>
      </rPr>
      <t>4</t>
    </r>
    <r>
      <rPr>
        <sz val="10"/>
        <rFont val="Arial"/>
        <family val="2"/>
      </rPr>
      <t xml:space="preserve"> + 0.009x</t>
    </r>
    <r>
      <rPr>
        <vertAlign val="superscript"/>
        <sz val="10"/>
        <rFont val="Arial"/>
        <family val="2"/>
      </rPr>
      <t>3</t>
    </r>
    <r>
      <rPr>
        <sz val="10"/>
        <rFont val="Arial"/>
        <family val="2"/>
      </rPr>
      <t xml:space="preserve"> - 0.0098x</t>
    </r>
    <r>
      <rPr>
        <vertAlign val="superscript"/>
        <sz val="10"/>
        <rFont val="Arial"/>
        <family val="2"/>
      </rPr>
      <t>2</t>
    </r>
    <r>
      <rPr>
        <sz val="10"/>
        <rFont val="Arial"/>
        <family val="2"/>
      </rPr>
      <t xml:space="preserve"> - 0.0152x + 0.1441</t>
    </r>
  </si>
  <si>
    <t>June</t>
  </si>
  <si>
    <t>July</t>
  </si>
  <si>
    <t>Sept</t>
  </si>
  <si>
    <t>C-W-Ref-Vent-All-All-C</t>
  </si>
  <si>
    <t xml:space="preserve">Baseline </t>
  </si>
  <si>
    <t>http://water.epa.gov/scitech/datait/databases/cwns/2008reportdata.cfm</t>
  </si>
  <si>
    <t>Saturation based on achievements since 6P.  34.8%</t>
  </si>
  <si>
    <t>None.  Whole facility</t>
  </si>
  <si>
    <t>Need to include state-specific capability</t>
  </si>
  <si>
    <t>Checked against project data</t>
  </si>
  <si>
    <t>New costs from project results</t>
  </si>
  <si>
    <t>Lower costs that 6P</t>
  </si>
  <si>
    <t xml:space="preserve">Revise supply curve format </t>
  </si>
  <si>
    <t>Remove embedded ProCost</t>
  </si>
  <si>
    <t>Plant Data</t>
  </si>
  <si>
    <t>Ref. Warehouse Vent</t>
  </si>
  <si>
    <t xml:space="preserve">Non-Energy Benefits </t>
  </si>
  <si>
    <t>6P assumed O&amp;M same as WWT.  7P assumes zero (no data)</t>
  </si>
  <si>
    <t>Possible NEB for water savings, but no data</t>
  </si>
  <si>
    <t>Weightd Consumption Rate</t>
  </si>
  <si>
    <t>(kWh/1000 gal)</t>
  </si>
  <si>
    <t>lvlcost</t>
  </si>
  <si>
    <t>&gt;=-9999</t>
  </si>
  <si>
    <t>&lt;=0</t>
  </si>
  <si>
    <t>&gt;0</t>
  </si>
  <si>
    <t>&lt;=10</t>
  </si>
  <si>
    <t>&gt;10</t>
  </si>
  <si>
    <t>&lt;=20</t>
  </si>
  <si>
    <t>&gt;20</t>
  </si>
  <si>
    <t>&lt;=30</t>
  </si>
  <si>
    <t>&gt;30</t>
  </si>
  <si>
    <t>&lt;=40</t>
  </si>
  <si>
    <t>&gt;40</t>
  </si>
  <si>
    <t>&lt;=50</t>
  </si>
  <si>
    <t>&gt;50</t>
  </si>
  <si>
    <t>&lt;=60</t>
  </si>
  <si>
    <t>&gt;60</t>
  </si>
  <si>
    <t>&lt;=70</t>
  </si>
  <si>
    <t>&gt;70</t>
  </si>
  <si>
    <t>&lt;=80</t>
  </si>
  <si>
    <t>&gt;80</t>
  </si>
  <si>
    <t>&lt;=90</t>
  </si>
  <si>
    <t>&gt;90</t>
  </si>
  <si>
    <t>&lt;=100</t>
  </si>
  <si>
    <t>&gt;100</t>
  </si>
  <si>
    <t>&lt;=110</t>
  </si>
  <si>
    <t>&gt;110</t>
  </si>
  <si>
    <t>&lt;=120</t>
  </si>
  <si>
    <t>&gt;120</t>
  </si>
  <si>
    <t>&lt;=130</t>
  </si>
  <si>
    <t>&gt;130</t>
  </si>
  <si>
    <t>&lt;=140</t>
  </si>
  <si>
    <t>&gt;140</t>
  </si>
  <si>
    <t>&lt;=150</t>
  </si>
  <si>
    <t>&gt;150</t>
  </si>
  <si>
    <t>&lt;=160</t>
  </si>
  <si>
    <t>&gt;160</t>
  </si>
  <si>
    <t>&lt;=170</t>
  </si>
  <si>
    <t>&gt;170</t>
  </si>
  <si>
    <t>&lt;=180</t>
  </si>
  <si>
    <t>&gt;180</t>
  </si>
  <si>
    <t>&lt;=190</t>
  </si>
  <si>
    <t>&gt;190</t>
  </si>
  <si>
    <t>&lt;=200</t>
  </si>
  <si>
    <t>Block 22: 200-210 mills/kWh</t>
  </si>
  <si>
    <t>&gt;200</t>
  </si>
  <si>
    <t>&lt;=210</t>
  </si>
  <si>
    <t>Block 23: 210-220 mills/kWh</t>
  </si>
  <si>
    <t>&gt;210</t>
  </si>
  <si>
    <t>&lt;=220</t>
  </si>
  <si>
    <t>Block 24: 220-230 mills/kWh</t>
  </si>
  <si>
    <t>&gt;220</t>
  </si>
  <si>
    <t>&lt;=230</t>
  </si>
  <si>
    <t>Block 25: 230-240 mills/kWh</t>
  </si>
  <si>
    <t>&gt;230</t>
  </si>
  <si>
    <t>&lt;=240</t>
  </si>
  <si>
    <t>Block 26: 240-250 mills/kWh</t>
  </si>
  <si>
    <t>&gt;240</t>
  </si>
  <si>
    <t>&lt;=250</t>
  </si>
  <si>
    <t>Block 27: 250-260 mills/kWh</t>
  </si>
  <si>
    <t>&gt;250</t>
  </si>
  <si>
    <t>&lt;=260</t>
  </si>
  <si>
    <t>Block 28: 260-270 mills/kWh</t>
  </si>
  <si>
    <t>&gt;260</t>
  </si>
  <si>
    <t>&lt;=270</t>
  </si>
  <si>
    <t>Block 29: 270-280 mills/kWh</t>
  </si>
  <si>
    <t>&gt;270</t>
  </si>
  <si>
    <t>&lt;=280</t>
  </si>
  <si>
    <t>Block 30: 280-290 mills/kWh</t>
  </si>
  <si>
    <t>&gt;280</t>
  </si>
  <si>
    <t>&lt;=290</t>
  </si>
  <si>
    <t>Block 31: 290-300 mills/kWh</t>
  </si>
  <si>
    <t>&gt;290</t>
  </si>
  <si>
    <t>&lt;=300</t>
  </si>
  <si>
    <t>Block 32: &gt;300 mills/kWh</t>
  </si>
  <si>
    <t>&gt;300</t>
  </si>
  <si>
    <t>&lt;=999</t>
  </si>
  <si>
    <t>Cumulative</t>
  </si>
  <si>
    <t>Report Year</t>
  </si>
  <si>
    <t>Total per Year</t>
  </si>
  <si>
    <t>Total Cumulative</t>
  </si>
  <si>
    <t>RECOMBINE MEASURE BUNDLES INTO SUPPLY CURVE INCREMENTAL</t>
  </si>
  <si>
    <t>Incremental</t>
  </si>
  <si>
    <t xml:space="preserve">RECOMBINE MEASURE BUNDLES INTO SUPPLY CURVE </t>
  </si>
  <si>
    <t>MAX</t>
  </si>
  <si>
    <t>Max</t>
  </si>
  <si>
    <t>Savings Allocation by Category and Month for Segments 1</t>
  </si>
  <si>
    <t>Savings Allocation by Category and Month for Segments 2</t>
  </si>
  <si>
    <t>Wholesale KW</t>
  </si>
  <si>
    <t>6P MidC Final (with carbon)</t>
  </si>
  <si>
    <t>Conservation Load Shapes</t>
  </si>
  <si>
    <t>6P_Gas_Final</t>
  </si>
  <si>
    <t>Electric System CO2 Avoided (Annual Tons in 2018)</t>
  </si>
  <si>
    <t>Gas System CO2 Avoided (Annual Tons in 2018)</t>
  </si>
  <si>
    <t>Total System CO2 Avoided (Annual Tons in 2018)</t>
  </si>
  <si>
    <t>Savings Allocation by Cost Bin and Month for Segments 1</t>
  </si>
  <si>
    <t>Savings Allocation by Cost Bin and Month for Segments 2</t>
  </si>
  <si>
    <t>Note:  the refrigerated warehouse ventilation load shape was selected to match the limited available load shape data.  More work could be done do develop a better load shape</t>
  </si>
  <si>
    <t xml:space="preserve">Methodology:  Use MDG flow as the driver.  Population forecasts for growth, and kWh/MGD for savings.  Adjusted regional flows and achievements from 6th plan.  </t>
  </si>
  <si>
    <t>Measure Category</t>
  </si>
  <si>
    <t>End Use</t>
  </si>
  <si>
    <t>kW per unit</t>
  </si>
  <si>
    <t>kWh per unit</t>
  </si>
  <si>
    <t>TRC Net Levelized Cost (Net of All Benefits)</t>
  </si>
  <si>
    <t>segment</t>
  </si>
  <si>
    <t>measure</t>
  </si>
  <si>
    <t>End-Use:</t>
  </si>
  <si>
    <t>Retro</t>
  </si>
  <si>
    <t>File Version</t>
  </si>
  <si>
    <t>v2</t>
  </si>
  <si>
    <t>Posted for initial review</t>
  </si>
  <si>
    <t>v3</t>
  </si>
  <si>
    <t>Added the forRPM tab</t>
  </si>
  <si>
    <t>Ramp Rate</t>
  </si>
  <si>
    <t>Resource Type</t>
  </si>
  <si>
    <t>Embedded Energy</t>
  </si>
  <si>
    <t>From 6 going on 7 project.  2010 through 2013</t>
  </si>
  <si>
    <t>Wastewater treatment savings 2010-2013</t>
  </si>
  <si>
    <t>2010-2013</t>
  </si>
  <si>
    <t>Correcte 2/27/2015</t>
  </si>
  <si>
    <t>V4</t>
  </si>
  <si>
    <t>Corrected bug in accomplishments</t>
  </si>
  <si>
    <t>V3</t>
  </si>
  <si>
    <t>Created forRPM tab</t>
  </si>
  <si>
    <t>File Versions</t>
  </si>
  <si>
    <t>Q:\SeventhPlan\Conservation Analysis\Global EE Inputs\MC Files\MC_AND_LOADSHAPE_v3.0_24segment-7P-D9 - NewSegValues.xlsx</t>
  </si>
  <si>
    <t>2012$</t>
  </si>
  <si>
    <t>Corrected Achievements, changed ramp rate</t>
  </si>
  <si>
    <t>V5</t>
  </si>
  <si>
    <t>Added high/low forecast option</t>
  </si>
  <si>
    <t>Stock</t>
  </si>
  <si>
    <t>Pop</t>
  </si>
  <si>
    <t>Population:</t>
  </si>
  <si>
    <t>Thursday, 19 March , 2015 at 9:20 AM</t>
  </si>
</sst>
</file>

<file path=xl/styles.xml><?xml version="1.0" encoding="utf-8"?>
<styleSheet xmlns="http://schemas.openxmlformats.org/spreadsheetml/2006/main">
  <numFmts count="25">
    <numFmt numFmtId="5" formatCode="&quot;$&quot;#,##0_);\(&quot;$&quot;#,##0\)"/>
    <numFmt numFmtId="44" formatCode="_(&quot;$&quot;* #,##0.00_);_(&quot;$&quot;* \(#,##0.00\);_(&quot;$&quot;* &quot;-&quot;??_);_(@_)"/>
    <numFmt numFmtId="43" formatCode="_(* #,##0.00_);_(* \(#,##0.00\);_(* &quot;-&quot;??_);_(@_)"/>
    <numFmt numFmtId="164" formatCode="0.0%"/>
    <numFmt numFmtId="165" formatCode="0.0"/>
    <numFmt numFmtId="166" formatCode="_(&quot;$&quot;* #,##0_);_(&quot;$&quot;* \(#,##0\);_(&quot;$&quot;* &quot;-&quot;??_);_(@_)"/>
    <numFmt numFmtId="167" formatCode="_(* #,##0_);_(* \(#,##0\);_(* &quot;-&quot;??_);_(@_)"/>
    <numFmt numFmtId="168" formatCode="m/d/\ h:mm"/>
    <numFmt numFmtId="169" formatCode="0.0000"/>
    <numFmt numFmtId="170" formatCode="0.000000"/>
    <numFmt numFmtId="171" formatCode="0.00000000000000"/>
    <numFmt numFmtId="172" formatCode="00000"/>
    <numFmt numFmtId="173" formatCode="#,##0.0_);\(#,##0.0\)"/>
    <numFmt numFmtId="174" formatCode="0.0;[Red]\-0.0"/>
    <numFmt numFmtId="175" formatCode="\ "/>
    <numFmt numFmtId="176" formatCode="0.000"/>
    <numFmt numFmtId="177" formatCode="_(* #,##0.000_);_(* \(#,##0.000\);_(* &quot;-&quot;??_);_(@_)"/>
    <numFmt numFmtId="178" formatCode="_(* #,##0.00_);_(* \(#,##0.00\);_(* &quot;-&quot;?_);_(@_)"/>
    <numFmt numFmtId="179" formatCode="_(* #,##0.0_);_(* \(#,##0.0\);_(* &quot;-&quot;?_);_(@_)"/>
    <numFmt numFmtId="180" formatCode="#,##0.0"/>
    <numFmt numFmtId="181" formatCode="#,##0.000"/>
    <numFmt numFmtId="182" formatCode="_(&quot;$&quot;* #,##0.000_);_(&quot;$&quot;* \(#,##0.000\);_(&quot;$&quot;* &quot;-&quot;??_);_(@_)"/>
    <numFmt numFmtId="183" formatCode="_(* #,##0.0000_);_(* \(#,##0.0000\);_(* &quot;-&quot;??_);_(@_)"/>
    <numFmt numFmtId="184" formatCode="[$-F800]dddd\,\ mmmm\ dd\,\ yyyy"/>
    <numFmt numFmtId="185" formatCode="_(* #,##0.0_);_(* \(#,##0.0\);_(* &quot;-&quot;??_);_(@_)"/>
  </numFmts>
  <fonts count="78">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2"/>
      <name val="Arial"/>
      <family val="2"/>
    </font>
    <font>
      <sz val="10"/>
      <name val="Arial"/>
      <family val="2"/>
    </font>
    <font>
      <b/>
      <sz val="10"/>
      <color indexed="9"/>
      <name val="Arial"/>
      <family val="2"/>
    </font>
    <font>
      <sz val="8"/>
      <color indexed="81"/>
      <name val="Tahoma"/>
      <family val="2"/>
    </font>
    <font>
      <u/>
      <sz val="10"/>
      <color indexed="12"/>
      <name val="Arial"/>
      <family val="2"/>
    </font>
    <font>
      <sz val="10"/>
      <color indexed="12"/>
      <name val="Arial"/>
      <family val="2"/>
    </font>
    <font>
      <sz val="10"/>
      <color indexed="8"/>
      <name val="Arial"/>
      <family val="2"/>
    </font>
    <font>
      <sz val="10"/>
      <color indexed="22"/>
      <name val="Arial"/>
      <family val="2"/>
    </font>
    <font>
      <b/>
      <sz val="8"/>
      <color indexed="81"/>
      <name val="Tahoma"/>
      <family val="2"/>
    </font>
    <font>
      <b/>
      <sz val="10"/>
      <name val="Arial"/>
      <family val="2"/>
    </font>
    <font>
      <b/>
      <i/>
      <sz val="10"/>
      <name val="Arial"/>
      <family val="2"/>
    </font>
    <font>
      <sz val="12"/>
      <name val="Times New Roman"/>
      <family val="1"/>
    </font>
    <font>
      <b/>
      <sz val="12"/>
      <name val="Times New Roman"/>
      <family val="1"/>
    </font>
    <font>
      <sz val="8"/>
      <name val="Arial"/>
      <family val="2"/>
    </font>
    <font>
      <sz val="10"/>
      <name val="Arial"/>
      <family val="2"/>
    </font>
    <font>
      <sz val="11"/>
      <color indexed="8"/>
      <name val="Calibri"/>
      <family val="2"/>
    </font>
    <font>
      <sz val="10"/>
      <name val="Arial"/>
      <family val="2"/>
    </font>
    <font>
      <sz val="8"/>
      <name val="MS Sans Serif"/>
      <family val="2"/>
    </font>
    <font>
      <sz val="10"/>
      <color indexed="14"/>
      <name val="Arial"/>
      <family val="2"/>
    </font>
    <font>
      <sz val="10"/>
      <color theme="0" tint="-0.34998626667073579"/>
      <name val="Arial"/>
      <family val="2"/>
    </font>
    <font>
      <sz val="10"/>
      <color rgb="FF000000"/>
      <name val="Arial"/>
      <family val="2"/>
    </font>
    <font>
      <b/>
      <sz val="10"/>
      <color rgb="FFFF0000"/>
      <name val="Arial"/>
      <family val="2"/>
    </font>
    <font>
      <b/>
      <sz val="11"/>
      <color theme="1"/>
      <name val="Calibri"/>
      <family val="2"/>
      <scheme val="minor"/>
    </font>
    <font>
      <sz val="10"/>
      <name val="MS Sans Serif"/>
      <family val="2"/>
    </font>
    <font>
      <sz val="11"/>
      <name val="Calibri"/>
      <family val="2"/>
      <scheme val="minor"/>
    </font>
    <font>
      <b/>
      <sz val="11"/>
      <name val="Calibri"/>
      <family val="2"/>
      <scheme val="minor"/>
    </font>
    <font>
      <sz val="10"/>
      <color rgb="FFFF0000"/>
      <name val="Arial"/>
      <family val="2"/>
    </font>
    <font>
      <sz val="10"/>
      <color theme="0"/>
      <name val="Arial"/>
      <family val="2"/>
    </font>
    <font>
      <sz val="9"/>
      <color indexed="81"/>
      <name val="Tahoma"/>
      <family val="2"/>
    </font>
    <font>
      <u/>
      <sz val="10"/>
      <color theme="10"/>
      <name val="Arial"/>
      <family val="2"/>
    </font>
    <font>
      <b/>
      <sz val="11"/>
      <color indexed="8"/>
      <name val="Calibri"/>
      <family val="2"/>
    </font>
    <font>
      <b/>
      <sz val="11"/>
      <color indexed="56"/>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sz val="11"/>
      <color indexed="10"/>
      <name val="Calibri"/>
      <family val="2"/>
    </font>
    <font>
      <b/>
      <sz val="15"/>
      <color indexed="62"/>
      <name val="Calibri"/>
      <family val="2"/>
    </font>
    <font>
      <b/>
      <sz val="11"/>
      <color indexed="62"/>
      <name val="Calibri"/>
      <family val="2"/>
    </font>
    <font>
      <b/>
      <sz val="18"/>
      <color indexed="62"/>
      <name val="Cambria"/>
      <family val="2"/>
    </font>
    <font>
      <b/>
      <sz val="9"/>
      <color indexed="81"/>
      <name val="Tahoma"/>
      <family val="2"/>
    </font>
    <font>
      <sz val="11"/>
      <color theme="0" tint="-0.34998626667073579"/>
      <name val="Calibri"/>
      <family val="2"/>
      <scheme val="minor"/>
    </font>
    <font>
      <b/>
      <sz val="10"/>
      <color rgb="FFFFFFFF"/>
      <name val="Arial"/>
      <family val="2"/>
    </font>
    <font>
      <sz val="10"/>
      <color theme="1"/>
      <name val="Arial"/>
      <family val="2"/>
    </font>
    <font>
      <sz val="10"/>
      <color indexed="9"/>
      <name val="Arial"/>
      <family val="2"/>
    </font>
    <font>
      <sz val="10"/>
      <color indexed="10"/>
      <name val="Arial"/>
      <family val="2"/>
    </font>
    <font>
      <sz val="20"/>
      <color indexed="8"/>
      <name val="Calibri"/>
      <family val="2"/>
    </font>
    <font>
      <b/>
      <sz val="11"/>
      <color theme="0"/>
      <name val="Calibri"/>
      <family val="2"/>
      <scheme val="minor"/>
    </font>
    <font>
      <u/>
      <sz val="11"/>
      <color theme="10"/>
      <name val="Calibri"/>
      <family val="2"/>
    </font>
    <font>
      <b/>
      <sz val="15.4"/>
      <color indexed="8"/>
      <name val="Verdana"/>
      <family val="2"/>
    </font>
    <font>
      <b/>
      <sz val="11"/>
      <color indexed="8"/>
      <name val="Verdana"/>
      <family val="2"/>
    </font>
    <font>
      <sz val="11"/>
      <color indexed="8"/>
      <name val="Verdana"/>
      <family val="2"/>
    </font>
    <font>
      <sz val="9.9"/>
      <color indexed="8"/>
      <name val="Verdana"/>
      <family val="2"/>
    </font>
    <font>
      <sz val="8.8000000000000007"/>
      <color indexed="8"/>
      <name val="Verdana"/>
      <family val="2"/>
    </font>
    <font>
      <sz val="9"/>
      <color indexed="8"/>
      <name val="Calibri"/>
      <family val="2"/>
      <scheme val="minor"/>
    </font>
    <font>
      <b/>
      <sz val="10"/>
      <color theme="0"/>
      <name val="Arial"/>
      <family val="2"/>
    </font>
    <font>
      <sz val="10"/>
      <color indexed="8"/>
      <name val="MS Sans Serif"/>
      <family val="2"/>
    </font>
    <font>
      <b/>
      <sz val="12"/>
      <name val="Arial"/>
      <family val="2"/>
    </font>
    <font>
      <u/>
      <sz val="8"/>
      <color theme="10"/>
      <name val="Arial"/>
      <family val="2"/>
    </font>
    <font>
      <sz val="11"/>
      <color rgb="FFFF0000"/>
      <name val="Calibri"/>
      <family val="2"/>
      <scheme val="minor"/>
    </font>
    <font>
      <b/>
      <sz val="10"/>
      <color theme="1"/>
      <name val="MS Sans Serif"/>
      <family val="2"/>
    </font>
    <font>
      <b/>
      <sz val="11"/>
      <color rgb="FFFF0000"/>
      <name val="Calibri"/>
      <family val="2"/>
      <scheme val="minor"/>
    </font>
    <font>
      <vertAlign val="superscript"/>
      <sz val="10"/>
      <name val="Arial"/>
      <family val="2"/>
    </font>
    <font>
      <b/>
      <u/>
      <sz val="10"/>
      <name val="Arial"/>
      <family val="2"/>
    </font>
  </fonts>
  <fills count="56">
    <fill>
      <patternFill patternType="none"/>
    </fill>
    <fill>
      <patternFill patternType="gray125"/>
    </fill>
    <fill>
      <patternFill patternType="solid">
        <fgColor indexed="44"/>
        <bgColor indexed="64"/>
      </patternFill>
    </fill>
    <fill>
      <patternFill patternType="solid">
        <fgColor indexed="47"/>
        <bgColor indexed="64"/>
      </patternFill>
    </fill>
    <fill>
      <patternFill patternType="solid">
        <fgColor indexed="8"/>
        <bgColor indexed="64"/>
      </patternFill>
    </fill>
    <fill>
      <patternFill patternType="solid">
        <fgColor indexed="18"/>
        <bgColor indexed="64"/>
      </patternFill>
    </fill>
    <fill>
      <patternFill patternType="solid">
        <fgColor indexed="22"/>
        <bgColor indexed="64"/>
      </patternFill>
    </fill>
    <fill>
      <patternFill patternType="solid">
        <fgColor indexed="43"/>
        <bgColor indexed="64"/>
      </patternFill>
    </fill>
    <fill>
      <patternFill patternType="solid">
        <fgColor indexed="40"/>
        <bgColor indexed="64"/>
      </patternFill>
    </fill>
    <fill>
      <patternFill patternType="solid">
        <fgColor indexed="12"/>
        <bgColor indexed="64"/>
      </patternFill>
    </fill>
    <fill>
      <patternFill patternType="solid">
        <fgColor indexed="26"/>
        <bgColor indexed="64"/>
      </patternFill>
    </fill>
    <fill>
      <patternFill patternType="solid">
        <fgColor indexed="45"/>
        <bgColor indexed="64"/>
      </patternFill>
    </fill>
    <fill>
      <patternFill patternType="solid">
        <fgColor indexed="51"/>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59999389629810485"/>
        <bgColor indexed="64"/>
      </patternFill>
    </fill>
    <fill>
      <patternFill patternType="solid">
        <fgColor theme="3"/>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patternFill>
    </fill>
    <fill>
      <patternFill patternType="solid">
        <fgColor indexed="54"/>
      </patternFill>
    </fill>
    <fill>
      <patternFill patternType="solid">
        <fgColor theme="0" tint="-4.9989318521683403E-2"/>
        <bgColor indexed="64"/>
      </patternFill>
    </fill>
    <fill>
      <patternFill patternType="solid">
        <fgColor indexed="9"/>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rgb="FF333399"/>
        <bgColor indexed="64"/>
      </patternFill>
    </fill>
    <fill>
      <patternFill patternType="solid">
        <fgColor indexed="60"/>
        <bgColor indexed="64"/>
      </patternFill>
    </fill>
    <fill>
      <patternFill patternType="solid">
        <fgColor indexed="57"/>
        <bgColor indexed="64"/>
      </patternFill>
    </fill>
    <fill>
      <patternFill patternType="solid">
        <fgColor indexed="31"/>
        <bgColor indexed="64"/>
      </patternFill>
    </fill>
    <fill>
      <patternFill patternType="solid">
        <fgColor theme="4"/>
        <bgColor theme="4"/>
      </patternFill>
    </fill>
    <fill>
      <patternFill patternType="solid">
        <fgColor theme="4" tint="0.79998168889431442"/>
        <bgColor theme="4" tint="0.79998168889431442"/>
      </patternFill>
    </fill>
    <fill>
      <patternFill patternType="solid">
        <fgColor theme="3" tint="0.79998168889431442"/>
        <bgColor indexed="64"/>
      </patternFill>
    </fill>
    <fill>
      <patternFill patternType="solid">
        <fgColor theme="4" tint="0.79998168889431442"/>
        <bgColor indexed="64"/>
      </patternFill>
    </fill>
    <fill>
      <patternFill patternType="solid">
        <fgColor theme="3" tint="0.39997558519241921"/>
        <bgColor indexed="64"/>
      </patternFill>
    </fill>
    <fill>
      <patternFill patternType="solid">
        <fgColor theme="4" tint="-0.249977111117893"/>
        <bgColor indexed="64"/>
      </patternFill>
    </fill>
  </fills>
  <borders count="91">
    <border>
      <left/>
      <right/>
      <top/>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thick">
        <color indexed="49"/>
      </bottom>
      <diagonal/>
    </border>
    <border>
      <left/>
      <right/>
      <top/>
      <bottom style="medium">
        <color indexed="49"/>
      </bottom>
      <diagonal/>
    </border>
    <border>
      <left/>
      <right/>
      <top style="thin">
        <color indexed="49"/>
      </top>
      <bottom style="double">
        <color indexed="49"/>
      </bottom>
      <diagonal/>
    </border>
    <border>
      <left/>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medium">
        <color indexed="64"/>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right/>
      <top/>
      <bottom style="thin">
        <color indexed="64"/>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style="thin">
        <color theme="4" tint="0.39997558519241921"/>
      </left>
      <right/>
      <top/>
      <bottom style="thin">
        <color theme="4" tint="0.39997558519241921"/>
      </bottom>
      <diagonal/>
    </border>
    <border>
      <left/>
      <right/>
      <top/>
      <bottom style="thin">
        <color theme="4" tint="0.39997558519241921"/>
      </bottom>
      <diagonal/>
    </border>
    <border>
      <left/>
      <right style="thin">
        <color theme="4" tint="0.39997558519241921"/>
      </right>
      <top/>
      <bottom style="thin">
        <color theme="4" tint="0.39997558519241921"/>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8"/>
      </top>
      <bottom/>
      <diagonal/>
    </border>
    <border>
      <left/>
      <right/>
      <top/>
      <bottom style="medium">
        <color indexed="8"/>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bottom/>
      <diagonal/>
    </border>
    <border>
      <left style="thin">
        <color indexed="22"/>
      </left>
      <right style="thin">
        <color indexed="22"/>
      </right>
      <top style="thin">
        <color indexed="22"/>
      </top>
      <bottom style="thin">
        <color indexed="64"/>
      </bottom>
      <diagonal/>
    </border>
    <border>
      <left style="thin">
        <color indexed="22"/>
      </left>
      <right/>
      <top/>
      <bottom style="thin">
        <color indexed="64"/>
      </bottom>
      <diagonal/>
    </border>
    <border>
      <left style="thin">
        <color indexed="22"/>
      </left>
      <right style="thin">
        <color indexed="22"/>
      </right>
      <top/>
      <bottom style="thin">
        <color indexed="22"/>
      </bottom>
      <diagonal/>
    </border>
    <border>
      <left style="thin">
        <color indexed="22"/>
      </left>
      <right style="thin">
        <color indexed="22"/>
      </right>
      <top/>
      <bottom/>
      <diagonal/>
    </border>
    <border>
      <left style="thin">
        <color indexed="22"/>
      </left>
      <right/>
      <top/>
      <bottom/>
      <diagonal/>
    </border>
    <border>
      <left style="thin">
        <color indexed="8"/>
      </left>
      <right style="thin">
        <color indexed="8"/>
      </right>
      <top style="thin">
        <color indexed="8"/>
      </top>
      <bottom/>
      <diagonal/>
    </border>
    <border>
      <left style="thin">
        <color indexed="64"/>
      </left>
      <right style="thin">
        <color indexed="22"/>
      </right>
      <top style="thin">
        <color indexed="64"/>
      </top>
      <bottom style="thin">
        <color indexed="22"/>
      </bottom>
      <diagonal/>
    </border>
    <border>
      <left style="thin">
        <color indexed="22"/>
      </left>
      <right style="thin">
        <color indexed="22"/>
      </right>
      <top style="thin">
        <color indexed="64"/>
      </top>
      <bottom style="thin">
        <color indexed="22"/>
      </bottom>
      <diagonal/>
    </border>
    <border>
      <left style="thin">
        <color indexed="64"/>
      </left>
      <right style="thin">
        <color indexed="22"/>
      </right>
      <top style="thin">
        <color indexed="22"/>
      </top>
      <bottom style="thin">
        <color indexed="22"/>
      </bottom>
      <diagonal/>
    </border>
    <border>
      <left style="thin">
        <color indexed="64"/>
      </left>
      <right style="thin">
        <color indexed="22"/>
      </right>
      <top style="thin">
        <color indexed="22"/>
      </top>
      <bottom style="thin">
        <color indexed="64"/>
      </bottom>
      <diagonal/>
    </border>
    <border>
      <left style="thin">
        <color indexed="8"/>
      </left>
      <right/>
      <top style="thin">
        <color indexed="8"/>
      </top>
      <bottom/>
      <diagonal/>
    </border>
    <border>
      <left/>
      <right style="thin">
        <color theme="0"/>
      </right>
      <top/>
      <bottom style="thick">
        <color theme="0"/>
      </bottom>
      <diagonal/>
    </border>
    <border>
      <left/>
      <right/>
      <top/>
      <bottom style="thick">
        <color theme="0"/>
      </bottom>
      <diagonal/>
    </border>
    <border>
      <left style="thin">
        <color indexed="64"/>
      </left>
      <right style="medium">
        <color indexed="64"/>
      </right>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medium">
        <color indexed="64"/>
      </right>
      <top style="medium">
        <color indexed="64"/>
      </top>
      <bottom/>
      <diagonal/>
    </border>
  </borders>
  <cellStyleXfs count="197">
    <xf numFmtId="0" fontId="0" fillId="0" borderId="0">
      <alignment readingOrder="1"/>
    </xf>
    <xf numFmtId="43" fontId="5"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4" fontId="5" fillId="0" borderId="0" applyFont="0" applyFill="0" applyBorder="0" applyAlignment="0" applyProtection="0"/>
    <xf numFmtId="44" fontId="20" fillId="0" borderId="0" applyFont="0" applyFill="0" applyBorder="0" applyAlignment="0" applyProtection="0"/>
    <xf numFmtId="44" fontId="7" fillId="0" borderId="0" applyFont="0" applyFill="0" applyBorder="0" applyAlignment="0" applyProtection="0"/>
    <xf numFmtId="0" fontId="7" fillId="2" borderId="0" applyNumberFormat="0" applyAlignment="0">
      <alignment horizontal="right"/>
    </xf>
    <xf numFmtId="0" fontId="5" fillId="3" borderId="0" applyNumberFormat="0" applyAlignment="0"/>
    <xf numFmtId="168" fontId="17" fillId="0" borderId="0"/>
    <xf numFmtId="0" fontId="18" fillId="0" borderId="0">
      <alignment horizontal="center" wrapText="1"/>
    </xf>
    <xf numFmtId="0" fontId="8" fillId="4" borderId="1">
      <alignment horizontal="left"/>
    </xf>
    <xf numFmtId="0" fontId="10" fillId="0" borderId="0" applyNumberFormat="0" applyFill="0" applyBorder="0" applyAlignment="0" applyProtection="0">
      <alignment vertical="top"/>
      <protection locked="0"/>
    </xf>
    <xf numFmtId="0" fontId="7" fillId="0" borderId="0">
      <alignment readingOrder="1"/>
    </xf>
    <xf numFmtId="0" fontId="7" fillId="0" borderId="0"/>
    <xf numFmtId="0" fontId="7" fillId="0" borderId="0"/>
    <xf numFmtId="0" fontId="22" fillId="0" borderId="0"/>
    <xf numFmtId="0" fontId="6" fillId="0" borderId="0"/>
    <xf numFmtId="0" fontId="5" fillId="0" borderId="0"/>
    <xf numFmtId="0" fontId="22" fillId="0" borderId="0"/>
    <xf numFmtId="0" fontId="22" fillId="0" borderId="0"/>
    <xf numFmtId="9" fontId="5" fillId="0" borderId="0" applyFont="0" applyFill="0" applyBorder="0" applyAlignment="0" applyProtection="0"/>
    <xf numFmtId="9" fontId="21"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7" fillId="0" borderId="0"/>
    <xf numFmtId="0" fontId="7" fillId="0" borderId="0"/>
    <xf numFmtId="0" fontId="4" fillId="0" borderId="0"/>
    <xf numFmtId="43" fontId="7" fillId="0" borderId="0" applyFont="0" applyFill="0" applyBorder="0" applyAlignment="0" applyProtection="0"/>
    <xf numFmtId="43"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2" borderId="0" applyNumberFormat="0" applyAlignment="0">
      <alignment horizontal="right"/>
    </xf>
    <xf numFmtId="0" fontId="21" fillId="0" borderId="0"/>
    <xf numFmtId="0" fontId="21" fillId="0" borderId="0"/>
    <xf numFmtId="0" fontId="21" fillId="0" borderId="0"/>
    <xf numFmtId="0" fontId="7" fillId="0" borderId="0"/>
    <xf numFmtId="0" fontId="21" fillId="0" borderId="0"/>
    <xf numFmtId="0" fontId="21" fillId="0" borderId="0"/>
    <xf numFmtId="0" fontId="7" fillId="0" borderId="0">
      <alignment readingOrder="1"/>
    </xf>
    <xf numFmtId="0" fontId="21" fillId="0" borderId="0"/>
    <xf numFmtId="0" fontId="7" fillId="0" borderId="0"/>
    <xf numFmtId="0" fontId="21" fillId="0" borderId="0"/>
    <xf numFmtId="0" fontId="21" fillId="0" borderId="0"/>
    <xf numFmtId="0" fontId="21" fillId="0" borderId="0"/>
    <xf numFmtId="0" fontId="29" fillId="0" borderId="0"/>
    <xf numFmtId="0" fontId="21" fillId="0" borderId="0"/>
    <xf numFmtId="0" fontId="21" fillId="0" borderId="0"/>
    <xf numFmtId="0" fontId="21" fillId="0" borderId="0"/>
    <xf numFmtId="0" fontId="21" fillId="0" borderId="0"/>
    <xf numFmtId="0" fontId="7" fillId="0" borderId="0">
      <alignment readingOrder="1"/>
    </xf>
    <xf numFmtId="9" fontId="7" fillId="0" borderId="0" applyFont="0" applyFill="0" applyBorder="0" applyAlignment="0" applyProtection="0"/>
    <xf numFmtId="9" fontId="7"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0" fontId="5" fillId="0" borderId="0">
      <alignment readingOrder="1"/>
    </xf>
    <xf numFmtId="43" fontId="5" fillId="0" borderId="0" applyFont="0" applyFill="0" applyBorder="0" applyAlignment="0" applyProtection="0"/>
    <xf numFmtId="43"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2" borderId="0" applyNumberFormat="0" applyAlignment="0">
      <alignment horizontal="right"/>
    </xf>
    <xf numFmtId="0" fontId="5" fillId="0" borderId="0">
      <alignment readingOrder="1"/>
    </xf>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0" fontId="3" fillId="0" borderId="0"/>
    <xf numFmtId="43" fontId="5" fillId="0" borderId="0" applyFont="0" applyFill="0" applyBorder="0" applyAlignment="0" applyProtection="0"/>
    <xf numFmtId="43"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2" borderId="0" applyNumberFormat="0" applyAlignment="0">
      <alignment horizontal="right"/>
    </xf>
    <xf numFmtId="0" fontId="5" fillId="0" borderId="0"/>
    <xf numFmtId="0" fontId="5" fillId="0" borderId="0">
      <alignment readingOrder="1"/>
    </xf>
    <xf numFmtId="0" fontId="5" fillId="0" borderId="0"/>
    <xf numFmtId="0" fontId="5" fillId="0" borderId="0">
      <alignment readingOrder="1"/>
    </xf>
    <xf numFmtId="9" fontId="5" fillId="0" borderId="0" applyFont="0" applyFill="0" applyBorder="0" applyAlignment="0" applyProtection="0"/>
    <xf numFmtId="9" fontId="5" fillId="0" borderId="0" applyFont="0" applyFill="0" applyBorder="0" applyAlignment="0" applyProtection="0"/>
    <xf numFmtId="0" fontId="5" fillId="0" borderId="0">
      <alignment readingOrder="1"/>
    </xf>
    <xf numFmtId="0" fontId="5" fillId="0" borderId="0"/>
    <xf numFmtId="0" fontId="35" fillId="0" borderId="0" applyNumberFormat="0" applyFill="0" applyBorder="0" applyAlignment="0" applyProtection="0">
      <alignment vertical="top"/>
      <protection locked="0"/>
    </xf>
    <xf numFmtId="0" fontId="21" fillId="17" borderId="0" applyNumberFormat="0" applyBorder="0" applyAlignment="0" applyProtection="0"/>
    <xf numFmtId="0" fontId="21" fillId="18" borderId="0" applyNumberFormat="0" applyBorder="0" applyAlignment="0" applyProtection="0"/>
    <xf numFmtId="0" fontId="21" fillId="19" borderId="0" applyNumberFormat="0" applyBorder="0" applyAlignment="0" applyProtection="0"/>
    <xf numFmtId="0" fontId="21" fillId="20" borderId="0" applyNumberFormat="0" applyBorder="0" applyAlignment="0" applyProtection="0"/>
    <xf numFmtId="0" fontId="21" fillId="21" borderId="0" applyNumberFormat="0" applyBorder="0" applyAlignment="0" applyProtection="0"/>
    <xf numFmtId="0" fontId="21" fillId="22" borderId="0" applyNumberFormat="0" applyBorder="0" applyAlignment="0" applyProtection="0"/>
    <xf numFmtId="0" fontId="21" fillId="23" borderId="0" applyNumberFormat="0" applyBorder="0" applyAlignment="0" applyProtection="0"/>
    <xf numFmtId="0" fontId="21" fillId="24" borderId="0" applyNumberFormat="0" applyBorder="0" applyAlignment="0" applyProtection="0"/>
    <xf numFmtId="0" fontId="21" fillId="25" borderId="0" applyNumberFormat="0" applyBorder="0" applyAlignment="0" applyProtection="0"/>
    <xf numFmtId="0" fontId="21" fillId="20" borderId="0" applyNumberFormat="0" applyBorder="0" applyAlignment="0" applyProtection="0"/>
    <xf numFmtId="0" fontId="21" fillId="23" borderId="0" applyNumberFormat="0" applyBorder="0" applyAlignment="0" applyProtection="0"/>
    <xf numFmtId="0" fontId="21" fillId="26" borderId="0" applyNumberFormat="0" applyBorder="0" applyAlignment="0" applyProtection="0"/>
    <xf numFmtId="0" fontId="38" fillId="27" borderId="0" applyNumberFormat="0" applyBorder="0" applyAlignment="0" applyProtection="0"/>
    <xf numFmtId="0" fontId="38" fillId="24" borderId="0" applyNumberFormat="0" applyBorder="0" applyAlignment="0" applyProtection="0"/>
    <xf numFmtId="0" fontId="38" fillId="25" borderId="0" applyNumberFormat="0" applyBorder="0" applyAlignment="0" applyProtection="0"/>
    <xf numFmtId="0" fontId="38" fillId="28" borderId="0" applyNumberFormat="0" applyBorder="0" applyAlignment="0" applyProtection="0"/>
    <xf numFmtId="0" fontId="38" fillId="29" borderId="0" applyNumberFormat="0" applyBorder="0" applyAlignment="0" applyProtection="0"/>
    <xf numFmtId="0" fontId="38" fillId="30" borderId="0" applyNumberFormat="0" applyBorder="0" applyAlignment="0" applyProtection="0"/>
    <xf numFmtId="0" fontId="38" fillId="31" borderId="0" applyNumberFormat="0" applyBorder="0" applyAlignment="0" applyProtection="0"/>
    <xf numFmtId="0" fontId="38" fillId="32" borderId="0" applyNumberFormat="0" applyBorder="0" applyAlignment="0" applyProtection="0"/>
    <xf numFmtId="0" fontId="38" fillId="33" borderId="0" applyNumberFormat="0" applyBorder="0" applyAlignment="0" applyProtection="0"/>
    <xf numFmtId="0" fontId="38" fillId="28" borderId="0" applyNumberFormat="0" applyBorder="0" applyAlignment="0" applyProtection="0"/>
    <xf numFmtId="0" fontId="38" fillId="29" borderId="0" applyNumberFormat="0" applyBorder="0" applyAlignment="0" applyProtection="0"/>
    <xf numFmtId="0" fontId="38" fillId="34" borderId="0" applyNumberFormat="0" applyBorder="0" applyAlignment="0" applyProtection="0"/>
    <xf numFmtId="0" fontId="39" fillId="18" borderId="0" applyNumberFormat="0" applyBorder="0" applyAlignment="0" applyProtection="0"/>
    <xf numFmtId="0" fontId="40" fillId="35" borderId="28" applyNumberFormat="0" applyAlignment="0" applyProtection="0"/>
    <xf numFmtId="0" fontId="41" fillId="36" borderId="29" applyNumberFormat="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0" fontId="5" fillId="2" borderId="0" applyNumberFormat="0" applyAlignment="0">
      <alignment horizontal="right"/>
    </xf>
    <xf numFmtId="0" fontId="5" fillId="2" borderId="0" applyNumberFormat="0" applyAlignment="0">
      <alignment horizontal="right"/>
    </xf>
    <xf numFmtId="0" fontId="42" fillId="0" borderId="0" applyNumberFormat="0" applyFill="0" applyBorder="0" applyAlignment="0" applyProtection="0"/>
    <xf numFmtId="0" fontId="43" fillId="19" borderId="0" applyNumberFormat="0" applyBorder="0" applyAlignment="0" applyProtection="0"/>
    <xf numFmtId="0" fontId="44" fillId="0" borderId="30" applyNumberFormat="0" applyFill="0" applyAlignment="0" applyProtection="0"/>
    <xf numFmtId="0" fontId="37" fillId="0" borderId="31" applyNumberFormat="0" applyFill="0" applyAlignment="0" applyProtection="0"/>
    <xf numFmtId="0" fontId="37" fillId="0" borderId="0" applyNumberFormat="0" applyFill="0" applyBorder="0" applyAlignment="0" applyProtection="0"/>
    <xf numFmtId="0" fontId="45" fillId="22" borderId="28" applyNumberFormat="0" applyAlignment="0" applyProtection="0"/>
    <xf numFmtId="0" fontId="46" fillId="0" borderId="32" applyNumberFormat="0" applyFill="0" applyAlignment="0" applyProtection="0"/>
    <xf numFmtId="0" fontId="47" fillId="37" borderId="0" applyNumberFormat="0" applyBorder="0" applyAlignment="0" applyProtection="0"/>
    <xf numFmtId="0" fontId="5" fillId="0" borderId="0"/>
    <xf numFmtId="0" fontId="5" fillId="0" borderId="0"/>
    <xf numFmtId="0" fontId="5" fillId="0" borderId="0">
      <alignment readingOrder="1"/>
    </xf>
    <xf numFmtId="0" fontId="5" fillId="0" borderId="0">
      <alignment readingOrder="1"/>
    </xf>
    <xf numFmtId="0" fontId="5" fillId="0" borderId="0"/>
    <xf numFmtId="0" fontId="5" fillId="0" borderId="0"/>
    <xf numFmtId="0" fontId="3" fillId="0" borderId="0"/>
    <xf numFmtId="0" fontId="5" fillId="0" borderId="0">
      <alignment readingOrder="1"/>
    </xf>
    <xf numFmtId="0" fontId="21" fillId="38" borderId="33" applyNumberFormat="0" applyFont="0" applyAlignment="0" applyProtection="0"/>
    <xf numFmtId="0" fontId="48" fillId="35" borderId="34" applyNumberFormat="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49" fillId="0" borderId="0" applyNumberFormat="0" applyFill="0" applyBorder="0" applyAlignment="0" applyProtection="0"/>
    <xf numFmtId="0" fontId="36" fillId="0" borderId="35" applyNumberFormat="0" applyFill="0" applyAlignment="0" applyProtection="0"/>
    <xf numFmtId="0" fontId="50" fillId="0" borderId="0" applyNumberFormat="0" applyFill="0" applyBorder="0" applyAlignment="0" applyProtection="0"/>
    <xf numFmtId="0" fontId="3" fillId="0" borderId="0"/>
    <xf numFmtId="0" fontId="3" fillId="0" borderId="0"/>
    <xf numFmtId="0" fontId="21" fillId="39" borderId="0" applyNumberFormat="0" applyBorder="0" applyAlignment="0" applyProtection="0"/>
    <xf numFmtId="0" fontId="21" fillId="18" borderId="0" applyNumberFormat="0" applyBorder="0" applyAlignment="0" applyProtection="0"/>
    <xf numFmtId="0" fontId="21" fillId="39" borderId="0" applyNumberFormat="0" applyBorder="0" applyAlignment="0" applyProtection="0"/>
    <xf numFmtId="0" fontId="21" fillId="35" borderId="0" applyNumberFormat="0" applyBorder="0" applyAlignment="0" applyProtection="0"/>
    <xf numFmtId="0" fontId="21" fillId="18" borderId="0" applyNumberFormat="0" applyBorder="0" applyAlignment="0" applyProtection="0"/>
    <xf numFmtId="0" fontId="21" fillId="18" borderId="0" applyNumberFormat="0" applyBorder="0" applyAlignment="0" applyProtection="0"/>
    <xf numFmtId="0" fontId="21" fillId="35" borderId="0" applyNumberFormat="0" applyBorder="0" applyAlignment="0" applyProtection="0"/>
    <xf numFmtId="0" fontId="21" fillId="22" borderId="0" applyNumberFormat="0" applyBorder="0" applyAlignment="0" applyProtection="0"/>
    <xf numFmtId="0" fontId="38" fillId="29" borderId="0" applyNumberFormat="0" applyBorder="0" applyAlignment="0" applyProtection="0"/>
    <xf numFmtId="0" fontId="38" fillId="18" borderId="0" applyNumberFormat="0" applyBorder="0" applyAlignment="0" applyProtection="0"/>
    <xf numFmtId="0" fontId="38" fillId="18" borderId="0" applyNumberFormat="0" applyBorder="0" applyAlignment="0" applyProtection="0"/>
    <xf numFmtId="0" fontId="38" fillId="35" borderId="0" applyNumberFormat="0" applyBorder="0" applyAlignment="0" applyProtection="0"/>
    <xf numFmtId="0" fontId="38" fillId="22" borderId="0" applyNumberFormat="0" applyBorder="0" applyAlignment="0" applyProtection="0"/>
    <xf numFmtId="0" fontId="38" fillId="29" borderId="0" applyNumberFormat="0" applyBorder="0" applyAlignment="0" applyProtection="0"/>
    <xf numFmtId="0" fontId="38" fillId="18" borderId="0" applyNumberFormat="0" applyBorder="0" applyAlignment="0" applyProtection="0"/>
    <xf numFmtId="0" fontId="38" fillId="40" borderId="0" applyNumberFormat="0" applyBorder="0" applyAlignment="0" applyProtection="0"/>
    <xf numFmtId="0" fontId="39" fillId="20" borderId="0" applyNumberFormat="0" applyBorder="0" applyAlignment="0" applyProtection="0"/>
    <xf numFmtId="0" fontId="40" fillId="39" borderId="28" applyNumberFormat="0" applyAlignment="0" applyProtection="0"/>
    <xf numFmtId="0" fontId="51" fillId="0" borderId="36" applyNumberFormat="0" applyFill="0" applyAlignment="0" applyProtection="0"/>
    <xf numFmtId="0" fontId="52" fillId="0" borderId="37" applyNumberFormat="0" applyFill="0" applyAlignment="0" applyProtection="0"/>
    <xf numFmtId="0" fontId="52" fillId="0" borderId="0" applyNumberFormat="0" applyFill="0" applyBorder="0" applyAlignment="0" applyProtection="0"/>
    <xf numFmtId="0" fontId="5" fillId="0" borderId="0">
      <alignment readingOrder="1"/>
    </xf>
    <xf numFmtId="0" fontId="5" fillId="0" borderId="0"/>
    <xf numFmtId="0" fontId="5" fillId="0" borderId="0"/>
    <xf numFmtId="0" fontId="3" fillId="0" borderId="0"/>
    <xf numFmtId="0" fontId="5" fillId="38" borderId="33" applyNumberFormat="0" applyFont="0" applyAlignment="0" applyProtection="0"/>
    <xf numFmtId="0" fontId="48" fillId="39" borderId="34" applyNumberFormat="0" applyAlignment="0" applyProtection="0"/>
    <xf numFmtId="9" fontId="3" fillId="0" borderId="0" applyFont="0" applyFill="0" applyBorder="0" applyAlignment="0" applyProtection="0"/>
    <xf numFmtId="0" fontId="53" fillId="0" borderId="0" applyNumberFormat="0" applyFill="0" applyBorder="0" applyAlignment="0" applyProtection="0"/>
    <xf numFmtId="0" fontId="36" fillId="0" borderId="38" applyNumberFormat="0" applyFill="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43" fontId="21" fillId="0" borderId="0" applyFont="0" applyFill="0" applyBorder="0" applyAlignment="0" applyProtection="0"/>
    <xf numFmtId="44" fontId="21" fillId="0" borderId="0" applyFont="0" applyFill="0" applyBorder="0" applyAlignment="0" applyProtection="0"/>
    <xf numFmtId="0" fontId="5" fillId="0" borderId="0">
      <alignment readingOrder="1"/>
    </xf>
    <xf numFmtId="0" fontId="5" fillId="0" borderId="0"/>
    <xf numFmtId="0" fontId="70" fillId="0" borderId="0"/>
    <xf numFmtId="0" fontId="72" fillId="0" borderId="0" applyNumberFormat="0" applyFill="0" applyBorder="0" applyAlignment="0" applyProtection="0">
      <alignment vertical="top"/>
      <protection locked="0"/>
    </xf>
  </cellStyleXfs>
  <cellXfs count="663">
    <xf numFmtId="0" fontId="0" fillId="0" borderId="0" xfId="0">
      <alignment readingOrder="1"/>
    </xf>
    <xf numFmtId="0" fontId="8" fillId="5" borderId="2" xfId="17" applyFont="1" applyFill="1" applyBorder="1" applyAlignment="1">
      <alignment horizontal="centerContinuous"/>
    </xf>
    <xf numFmtId="0" fontId="13" fillId="5" borderId="2" xfId="17" applyFont="1" applyFill="1" applyBorder="1" applyAlignment="1">
      <alignment horizontal="centerContinuous"/>
    </xf>
    <xf numFmtId="0" fontId="13" fillId="5" borderId="3" xfId="17" applyFont="1" applyFill="1" applyBorder="1" applyAlignment="1">
      <alignment horizontal="centerContinuous"/>
    </xf>
    <xf numFmtId="0" fontId="11" fillId="5" borderId="4" xfId="17" applyFont="1" applyFill="1" applyBorder="1" applyAlignment="1">
      <alignment horizontal="centerContinuous"/>
    </xf>
    <xf numFmtId="0" fontId="16" fillId="0" borderId="0" xfId="17" applyFont="1"/>
    <xf numFmtId="0" fontId="7" fillId="0" borderId="0" xfId="17" applyFont="1"/>
    <xf numFmtId="5" fontId="7" fillId="0" borderId="0" xfId="17" applyNumberFormat="1" applyFont="1"/>
    <xf numFmtId="165" fontId="7" fillId="0" borderId="0" xfId="17" applyNumberFormat="1" applyFont="1"/>
    <xf numFmtId="0" fontId="7" fillId="0" borderId="0" xfId="17" applyFont="1" applyAlignment="1">
      <alignment horizontal="center"/>
    </xf>
    <xf numFmtId="0" fontId="12" fillId="6" borderId="5" xfId="17" applyFont="1" applyFill="1" applyBorder="1" applyAlignment="1">
      <alignment horizontal="center" wrapText="1"/>
    </xf>
    <xf numFmtId="0" fontId="12" fillId="6" borderId="6" xfId="17" applyFont="1" applyFill="1" applyBorder="1" applyAlignment="1">
      <alignment horizontal="center" wrapText="1"/>
    </xf>
    <xf numFmtId="0" fontId="7" fillId="0" borderId="0" xfId="17" applyFont="1" applyFill="1" applyBorder="1"/>
    <xf numFmtId="0" fontId="13" fillId="0" borderId="0" xfId="17" applyFont="1" applyFill="1" applyBorder="1" applyAlignment="1">
      <alignment horizontal="centerContinuous"/>
    </xf>
    <xf numFmtId="0" fontId="11" fillId="0" borderId="0" xfId="17" applyFont="1" applyFill="1" applyBorder="1" applyAlignment="1">
      <alignment horizontal="centerContinuous"/>
    </xf>
    <xf numFmtId="0" fontId="12" fillId="0" borderId="0" xfId="17" applyFont="1" applyFill="1" applyBorder="1" applyAlignment="1">
      <alignment horizontal="centerContinuous"/>
    </xf>
    <xf numFmtId="0" fontId="12" fillId="0" borderId="0" xfId="17" applyFont="1" applyFill="1" applyBorder="1" applyAlignment="1">
      <alignment horizontal="center" wrapText="1"/>
    </xf>
    <xf numFmtId="0" fontId="16" fillId="0" borderId="0" xfId="17" applyFont="1" applyAlignment="1">
      <alignment horizontal="left"/>
    </xf>
    <xf numFmtId="171" fontId="7" fillId="0" borderId="0" xfId="17" applyNumberFormat="1" applyFont="1"/>
    <xf numFmtId="0" fontId="12" fillId="6" borderId="6" xfId="0" applyFont="1" applyFill="1" applyBorder="1" applyAlignment="1">
      <alignment horizontal="center" wrapText="1"/>
    </xf>
    <xf numFmtId="0" fontId="7" fillId="0" borderId="0" xfId="17" applyFont="1" applyFill="1"/>
    <xf numFmtId="170" fontId="0" fillId="0" borderId="0" xfId="0" applyNumberFormat="1" applyAlignment="1">
      <alignment horizontal="center" readingOrder="1"/>
    </xf>
    <xf numFmtId="169" fontId="0" fillId="0" borderId="0" xfId="0" applyNumberFormat="1" applyAlignment="1">
      <alignment horizontal="center" readingOrder="1"/>
    </xf>
    <xf numFmtId="0" fontId="15" fillId="0" borderId="0" xfId="0" applyFont="1">
      <alignment readingOrder="1"/>
    </xf>
    <xf numFmtId="0" fontId="22" fillId="0" borderId="9" xfId="19" applyBorder="1" applyAlignment="1">
      <alignment wrapText="1"/>
    </xf>
    <xf numFmtId="0" fontId="25" fillId="0" borderId="0" xfId="0" applyFont="1">
      <alignment readingOrder="1"/>
    </xf>
    <xf numFmtId="0" fontId="23" fillId="0" borderId="3" xfId="19" quotePrefix="1" applyFont="1" applyFill="1" applyBorder="1" applyAlignment="1">
      <alignment wrapText="1"/>
    </xf>
    <xf numFmtId="0" fontId="23" fillId="0" borderId="3" xfId="19" applyFont="1" applyFill="1" applyBorder="1" applyAlignment="1">
      <alignment wrapText="1"/>
    </xf>
    <xf numFmtId="0" fontId="12" fillId="6" borderId="9" xfId="17" applyFont="1" applyFill="1" applyBorder="1" applyAlignment="1">
      <alignment horizontal="center" wrapText="1"/>
    </xf>
    <xf numFmtId="0" fontId="27" fillId="0" borderId="0" xfId="18" applyFont="1"/>
    <xf numFmtId="165" fontId="27" fillId="0" borderId="0" xfId="17" applyNumberFormat="1" applyFont="1"/>
    <xf numFmtId="0" fontId="13" fillId="16" borderId="4" xfId="17" applyFont="1" applyFill="1" applyBorder="1" applyAlignment="1">
      <alignment horizontal="center"/>
    </xf>
    <xf numFmtId="0" fontId="12" fillId="13" borderId="4" xfId="17" applyFont="1" applyFill="1" applyBorder="1" applyAlignment="1">
      <alignment horizontal="center" wrapText="1"/>
    </xf>
    <xf numFmtId="0" fontId="12" fillId="13" borderId="9" xfId="17" applyFont="1" applyFill="1" applyBorder="1" applyAlignment="1">
      <alignment horizontal="center" wrapText="1"/>
    </xf>
    <xf numFmtId="0" fontId="5" fillId="0" borderId="0" xfId="0" applyFont="1">
      <alignment readingOrder="1"/>
    </xf>
    <xf numFmtId="0" fontId="0" fillId="0" borderId="0" xfId="0"/>
    <xf numFmtId="0" fontId="5" fillId="0" borderId="0" xfId="0" applyFont="1"/>
    <xf numFmtId="0" fontId="0" fillId="0" borderId="0" xfId="0" applyFill="1">
      <alignment readingOrder="1"/>
    </xf>
    <xf numFmtId="0" fontId="0" fillId="0" borderId="0" xfId="0" applyFill="1"/>
    <xf numFmtId="0" fontId="5" fillId="41" borderId="0" xfId="79" applyFill="1" applyAlignment="1">
      <alignment readingOrder="1"/>
    </xf>
    <xf numFmtId="0" fontId="15" fillId="0" borderId="0" xfId="79" applyFont="1" applyFill="1" applyAlignment="1">
      <alignment readingOrder="1"/>
    </xf>
    <xf numFmtId="0" fontId="5" fillId="0" borderId="0" xfId="79" applyFill="1" applyAlignment="1">
      <alignment readingOrder="1"/>
    </xf>
    <xf numFmtId="0" fontId="5" fillId="0" borderId="0" xfId="79" applyAlignment="1">
      <alignment readingOrder="1"/>
    </xf>
    <xf numFmtId="0" fontId="5" fillId="0" borderId="0" xfId="79" applyFill="1" applyBorder="1" applyAlignment="1">
      <alignment readingOrder="1"/>
    </xf>
    <xf numFmtId="0" fontId="5" fillId="7" borderId="9" xfId="79" applyFill="1" applyBorder="1" applyAlignment="1">
      <alignment wrapText="1" readingOrder="1"/>
    </xf>
    <xf numFmtId="0" fontId="5" fillId="7" borderId="9" xfId="79" applyFont="1" applyFill="1" applyBorder="1" applyAlignment="1">
      <alignment wrapText="1" readingOrder="1"/>
    </xf>
    <xf numFmtId="0" fontId="5" fillId="0" borderId="0" xfId="79" applyFill="1" applyBorder="1" applyAlignment="1">
      <alignment wrapText="1" readingOrder="1"/>
    </xf>
    <xf numFmtId="0" fontId="5" fillId="0" borderId="0" xfId="79" applyFont="1" applyFill="1" applyBorder="1" applyAlignment="1">
      <alignment horizontal="left" wrapText="1" readingOrder="1"/>
    </xf>
    <xf numFmtId="0" fontId="15" fillId="11" borderId="9" xfId="79" applyFont="1" applyFill="1" applyBorder="1" applyAlignment="1">
      <alignment vertical="center" wrapText="1" readingOrder="1"/>
    </xf>
    <xf numFmtId="0" fontId="5" fillId="0" borderId="0" xfId="79" applyBorder="1" applyAlignment="1">
      <alignment vertical="center" readingOrder="1"/>
    </xf>
    <xf numFmtId="0" fontId="5" fillId="0" borderId="9" xfId="80" applyFont="1" applyBorder="1" applyAlignment="1">
      <alignment vertical="center" wrapText="1"/>
    </xf>
    <xf numFmtId="0" fontId="15" fillId="12" borderId="3" xfId="79" applyFont="1" applyFill="1" applyBorder="1" applyAlignment="1">
      <alignment vertical="center" wrapText="1" readingOrder="1"/>
    </xf>
    <xf numFmtId="0" fontId="5" fillId="0" borderId="0" xfId="79" applyFont="1" applyBorder="1" applyAlignment="1">
      <alignment horizontal="center" vertical="center" wrapText="1" readingOrder="1"/>
    </xf>
    <xf numFmtId="0" fontId="15" fillId="12" borderId="9" xfId="79" applyFont="1" applyFill="1" applyBorder="1" applyAlignment="1">
      <alignment horizontal="center" vertical="center" wrapText="1" readingOrder="1"/>
    </xf>
    <xf numFmtId="0" fontId="5" fillId="0" borderId="9" xfId="80" applyFont="1" applyFill="1" applyBorder="1" applyAlignment="1">
      <alignment vertical="center" wrapText="1"/>
    </xf>
    <xf numFmtId="0" fontId="5" fillId="0" borderId="9" xfId="80" applyBorder="1" applyAlignment="1">
      <alignment vertical="center" wrapText="1"/>
    </xf>
    <xf numFmtId="0" fontId="5" fillId="42" borderId="9" xfId="80" applyFill="1" applyBorder="1" applyAlignment="1">
      <alignment vertical="center" wrapText="1"/>
    </xf>
    <xf numFmtId="0" fontId="5" fillId="42" borderId="9" xfId="80" applyFont="1" applyFill="1" applyBorder="1" applyAlignment="1">
      <alignment vertical="center" wrapText="1"/>
    </xf>
    <xf numFmtId="0" fontId="15" fillId="8" borderId="2" xfId="79" applyFont="1" applyFill="1" applyBorder="1" applyAlignment="1">
      <alignment vertical="center" readingOrder="1"/>
    </xf>
    <xf numFmtId="0" fontId="15" fillId="8" borderId="39" xfId="79" applyFont="1" applyFill="1" applyBorder="1" applyAlignment="1">
      <alignment vertical="center" readingOrder="1"/>
    </xf>
    <xf numFmtId="0" fontId="5" fillId="8" borderId="10" xfId="79" applyFill="1" applyBorder="1" applyAlignment="1">
      <alignment vertical="center" wrapText="1" readingOrder="1"/>
    </xf>
    <xf numFmtId="0" fontId="24" fillId="0" borderId="0" xfId="79" applyFont="1" applyAlignment="1">
      <alignment vertical="center" wrapText="1" readingOrder="1"/>
    </xf>
    <xf numFmtId="0" fontId="5" fillId="0" borderId="0" xfId="79" applyAlignment="1">
      <alignment vertical="center" wrapText="1" readingOrder="1"/>
    </xf>
    <xf numFmtId="0" fontId="15" fillId="8" borderId="9" xfId="79" applyFont="1" applyFill="1" applyBorder="1" applyAlignment="1">
      <alignment horizontal="center" vertical="center" wrapText="1" readingOrder="1"/>
    </xf>
    <xf numFmtId="2" fontId="5" fillId="0" borderId="3" xfId="80" applyNumberFormat="1" applyFont="1" applyFill="1" applyBorder="1" applyAlignment="1">
      <alignment horizontal="center" wrapText="1"/>
    </xf>
    <xf numFmtId="2" fontId="5" fillId="0" borderId="7" xfId="80" applyNumberFormat="1" applyFont="1" applyFill="1" applyBorder="1" applyAlignment="1">
      <alignment horizontal="center" vertical="center" wrapText="1"/>
    </xf>
    <xf numFmtId="2" fontId="5" fillId="0" borderId="6" xfId="80" applyNumberFormat="1" applyFont="1" applyFill="1" applyBorder="1" applyAlignment="1">
      <alignment horizontal="center" vertical="top" wrapText="1"/>
    </xf>
    <xf numFmtId="0" fontId="15" fillId="43" borderId="8" xfId="79" applyFont="1" applyFill="1" applyBorder="1" applyAlignment="1">
      <alignment vertical="top" readingOrder="1"/>
    </xf>
    <xf numFmtId="0" fontId="15" fillId="43" borderId="4" xfId="79" applyFont="1" applyFill="1" applyBorder="1" applyAlignment="1">
      <alignment vertical="top" readingOrder="1"/>
    </xf>
    <xf numFmtId="0" fontId="15" fillId="43" borderId="2" xfId="79" applyFont="1" applyFill="1" applyBorder="1" applyAlignment="1">
      <alignment horizontal="center" vertical="center" readingOrder="1"/>
    </xf>
    <xf numFmtId="0" fontId="15" fillId="43" borderId="3" xfId="79" applyFont="1" applyFill="1" applyBorder="1" applyAlignment="1">
      <alignment horizontal="center" vertical="center" readingOrder="1"/>
    </xf>
    <xf numFmtId="0" fontId="15" fillId="43" borderId="9" xfId="79" applyFont="1" applyFill="1" applyBorder="1" applyAlignment="1">
      <alignment horizontal="center" vertical="center" readingOrder="1"/>
    </xf>
    <xf numFmtId="0" fontId="15" fillId="43" borderId="3" xfId="79" applyFont="1" applyFill="1" applyBorder="1" applyAlignment="1">
      <alignment horizontal="center" vertical="center" wrapText="1" readingOrder="1"/>
    </xf>
    <xf numFmtId="0" fontId="5" fillId="0" borderId="9" xfId="79" applyFill="1" applyBorder="1" applyAlignment="1">
      <alignment horizontal="left" vertical="center" wrapText="1" readingOrder="1"/>
    </xf>
    <xf numFmtId="0" fontId="5" fillId="0" borderId="9" xfId="79" applyBorder="1" applyAlignment="1">
      <alignment horizontal="center" vertical="center" readingOrder="1"/>
    </xf>
    <xf numFmtId="0" fontId="5" fillId="0" borderId="9" xfId="79" applyFill="1" applyBorder="1" applyAlignment="1">
      <alignment vertical="center" readingOrder="1"/>
    </xf>
    <xf numFmtId="0" fontId="5" fillId="0" borderId="9" xfId="79" applyBorder="1" applyAlignment="1">
      <alignment readingOrder="1"/>
    </xf>
    <xf numFmtId="0" fontId="5" fillId="0" borderId="9" xfId="79" applyBorder="1" applyAlignment="1">
      <alignment vertical="center" wrapText="1" readingOrder="1"/>
    </xf>
    <xf numFmtId="0" fontId="5" fillId="0" borderId="9" xfId="79" applyBorder="1" applyAlignment="1">
      <alignment vertical="top" wrapText="1" readingOrder="1"/>
    </xf>
    <xf numFmtId="0" fontId="5" fillId="0" borderId="0" xfId="79" applyAlignment="1">
      <alignment vertical="top" wrapText="1" readingOrder="1"/>
    </xf>
    <xf numFmtId="0" fontId="5" fillId="0" borderId="5" xfId="79" applyBorder="1" applyAlignment="1">
      <alignment horizontal="center" vertical="center" wrapText="1" readingOrder="1"/>
    </xf>
    <xf numFmtId="0" fontId="5" fillId="0" borderId="9" xfId="79" applyBorder="1" applyAlignment="1">
      <alignment horizontal="center" vertical="center" wrapText="1" readingOrder="1"/>
    </xf>
    <xf numFmtId="0" fontId="5" fillId="14" borderId="9" xfId="79" applyFill="1" applyBorder="1" applyAlignment="1">
      <alignment horizontal="left" vertical="center" wrapText="1" readingOrder="1"/>
    </xf>
    <xf numFmtId="0" fontId="5" fillId="14" borderId="6" xfId="79" applyFill="1" applyBorder="1" applyAlignment="1">
      <alignment vertical="center" wrapText="1" readingOrder="1"/>
    </xf>
    <xf numFmtId="0" fontId="5" fillId="14" borderId="6" xfId="79" applyFill="1" applyBorder="1" applyAlignment="1">
      <alignment vertical="top" wrapText="1" readingOrder="1"/>
    </xf>
    <xf numFmtId="0" fontId="5" fillId="14" borderId="6" xfId="79" applyFont="1" applyFill="1" applyBorder="1" applyAlignment="1">
      <alignment horizontal="center" vertical="top" wrapText="1" readingOrder="1"/>
    </xf>
    <xf numFmtId="9" fontId="5" fillId="14" borderId="6" xfId="79" applyNumberFormat="1" applyFill="1" applyBorder="1" applyAlignment="1">
      <alignment horizontal="center" vertical="center" wrapText="1" readingOrder="1"/>
    </xf>
    <xf numFmtId="0" fontId="5" fillId="0" borderId="40" xfId="79" applyBorder="1" applyAlignment="1">
      <alignment horizontal="center" vertical="center" wrapText="1" readingOrder="1"/>
    </xf>
    <xf numFmtId="0" fontId="5" fillId="0" borderId="0" xfId="79" applyBorder="1" applyAlignment="1">
      <alignment horizontal="center" vertical="center" wrapText="1" readingOrder="1"/>
    </xf>
    <xf numFmtId="0" fontId="5" fillId="0" borderId="0" xfId="79" applyBorder="1" applyAlignment="1">
      <alignment horizontal="left" vertical="center" wrapText="1" readingOrder="1"/>
    </xf>
    <xf numFmtId="0" fontId="5" fillId="0" borderId="0" xfId="79" applyBorder="1" applyAlignment="1">
      <alignment vertical="top" wrapText="1" readingOrder="1"/>
    </xf>
    <xf numFmtId="0" fontId="5" fillId="0" borderId="0" xfId="79" applyFont="1" applyBorder="1" applyAlignment="1">
      <alignment horizontal="center" vertical="top" wrapText="1" readingOrder="1"/>
    </xf>
    <xf numFmtId="9" fontId="5" fillId="0" borderId="0" xfId="79" applyNumberFormat="1" applyBorder="1" applyAlignment="1">
      <alignment horizontal="center" vertical="center" wrapText="1" readingOrder="1"/>
    </xf>
    <xf numFmtId="0" fontId="15" fillId="44" borderId="9" xfId="79" applyFont="1" applyFill="1" applyBorder="1" applyAlignment="1">
      <alignment vertical="top" readingOrder="1"/>
    </xf>
    <xf numFmtId="0" fontId="5" fillId="0" borderId="0" xfId="79" applyFont="1" applyBorder="1" applyAlignment="1">
      <alignment vertical="top" wrapText="1" readingOrder="1"/>
    </xf>
    <xf numFmtId="0" fontId="15" fillId="44" borderId="9" xfId="79" applyFont="1" applyFill="1" applyBorder="1" applyAlignment="1">
      <alignment horizontal="center" vertical="center" readingOrder="1"/>
    </xf>
    <xf numFmtId="0" fontId="15" fillId="44" borderId="9" xfId="79" applyFont="1" applyFill="1" applyBorder="1" applyAlignment="1">
      <alignment horizontal="center" vertical="top" wrapText="1" readingOrder="1"/>
    </xf>
    <xf numFmtId="0" fontId="5" fillId="44" borderId="9" xfId="79" applyFill="1" applyBorder="1" applyAlignment="1">
      <alignment vertical="top" wrapText="1" readingOrder="1"/>
    </xf>
    <xf numFmtId="0" fontId="15" fillId="44" borderId="9" xfId="79" applyFont="1" applyFill="1" applyBorder="1" applyAlignment="1">
      <alignment horizontal="center" vertical="center" wrapText="1" readingOrder="1"/>
    </xf>
    <xf numFmtId="0" fontId="5" fillId="44" borderId="3" xfId="79" applyFill="1" applyBorder="1" applyAlignment="1">
      <alignment vertical="top" wrapText="1" readingOrder="1"/>
    </xf>
    <xf numFmtId="0" fontId="5" fillId="0" borderId="9" xfId="79" applyBorder="1" applyAlignment="1">
      <alignment horizontal="left" vertical="center" wrapText="1" readingOrder="1"/>
    </xf>
    <xf numFmtId="0" fontId="5" fillId="44" borderId="40" xfId="79" applyFill="1" applyBorder="1" applyAlignment="1">
      <alignment vertical="top" wrapText="1" readingOrder="1"/>
    </xf>
    <xf numFmtId="0" fontId="5" fillId="44" borderId="10" xfId="79" applyFill="1" applyBorder="1" applyAlignment="1">
      <alignment vertical="top" wrapText="1" readingOrder="1"/>
    </xf>
    <xf numFmtId="0" fontId="5" fillId="44" borderId="7" xfId="79" applyFill="1" applyBorder="1" applyAlignment="1">
      <alignment vertical="top" wrapText="1" readingOrder="1"/>
    </xf>
    <xf numFmtId="0" fontId="5" fillId="44" borderId="41" xfId="79" applyFill="1" applyBorder="1" applyAlignment="1">
      <alignment vertical="top" wrapText="1" readingOrder="1"/>
    </xf>
    <xf numFmtId="0" fontId="5" fillId="44" borderId="6" xfId="79" applyFill="1" applyBorder="1" applyAlignment="1">
      <alignment vertical="top" wrapText="1" readingOrder="1"/>
    </xf>
    <xf numFmtId="0" fontId="5" fillId="44" borderId="5" xfId="79" applyFill="1" applyBorder="1" applyAlignment="1">
      <alignment vertical="top" wrapText="1" readingOrder="1"/>
    </xf>
    <xf numFmtId="0" fontId="5" fillId="44" borderId="42" xfId="79" applyFill="1" applyBorder="1" applyAlignment="1">
      <alignment vertical="top" wrapText="1" readingOrder="1"/>
    </xf>
    <xf numFmtId="0" fontId="30" fillId="0" borderId="9" xfId="19" applyFont="1" applyBorder="1" applyAlignment="1">
      <alignment wrapText="1"/>
    </xf>
    <xf numFmtId="0" fontId="30" fillId="0" borderId="0" xfId="129" applyFont="1">
      <alignment readingOrder="1"/>
    </xf>
    <xf numFmtId="0" fontId="30" fillId="0" borderId="0" xfId="19" applyFont="1" applyAlignment="1">
      <alignment wrapText="1"/>
    </xf>
    <xf numFmtId="0" fontId="55" fillId="0" borderId="0" xfId="19" applyFont="1" applyAlignment="1">
      <alignment wrapText="1"/>
    </xf>
    <xf numFmtId="0" fontId="55" fillId="0" borderId="0" xfId="129" applyFont="1">
      <alignment readingOrder="1"/>
    </xf>
    <xf numFmtId="0" fontId="31" fillId="7" borderId="43" xfId="19" applyFont="1" applyFill="1" applyBorder="1" applyAlignment="1">
      <alignment horizontal="left" wrapText="1"/>
    </xf>
    <xf numFmtId="1" fontId="5" fillId="0" borderId="4" xfId="19" applyNumberFormat="1" applyFont="1" applyFill="1" applyBorder="1" applyAlignment="1">
      <alignment horizontal="center" vertical="top" wrapText="1"/>
    </xf>
    <xf numFmtId="172" fontId="5" fillId="0" borderId="9" xfId="19" applyNumberFormat="1" applyFont="1" applyFill="1" applyBorder="1" applyAlignment="1">
      <alignment vertical="top" wrapText="1"/>
    </xf>
    <xf numFmtId="172" fontId="5" fillId="0" borderId="4" xfId="19" applyNumberFormat="1" applyFont="1" applyFill="1" applyBorder="1" applyAlignment="1">
      <alignment horizontal="left" vertical="top" wrapText="1"/>
    </xf>
    <xf numFmtId="1" fontId="5" fillId="0" borderId="4" xfId="4" applyNumberFormat="1" applyFont="1" applyFill="1" applyBorder="1" applyAlignment="1">
      <alignment horizontal="center" vertical="top" wrapText="1"/>
    </xf>
    <xf numFmtId="173" fontId="5" fillId="0" borderId="4" xfId="4" applyNumberFormat="1" applyFont="1" applyFill="1" applyBorder="1" applyAlignment="1">
      <alignment horizontal="center" vertical="top" wrapText="1"/>
    </xf>
    <xf numFmtId="166" fontId="5" fillId="0" borderId="4" xfId="4" applyNumberFormat="1" applyFont="1" applyFill="1" applyBorder="1" applyAlignment="1">
      <alignment horizontal="center" vertical="top" wrapText="1"/>
    </xf>
    <xf numFmtId="0" fontId="5" fillId="0" borderId="0" xfId="20" applyFont="1" applyAlignment="1">
      <alignment wrapText="1"/>
    </xf>
    <xf numFmtId="0" fontId="15" fillId="7" borderId="11" xfId="16" applyFont="1" applyFill="1" applyBorder="1" applyAlignment="1">
      <alignment horizontal="left" wrapText="1"/>
    </xf>
    <xf numFmtId="0" fontId="15" fillId="7" borderId="15" xfId="16" applyFont="1" applyFill="1" applyBorder="1" applyAlignment="1">
      <alignment horizontal="left" wrapText="1"/>
    </xf>
    <xf numFmtId="0" fontId="56" fillId="46" borderId="0" xfId="0" applyFont="1" applyFill="1"/>
    <xf numFmtId="1" fontId="5" fillId="0" borderId="6" xfId="16" applyNumberFormat="1" applyFont="1" applyBorder="1" applyAlignment="1">
      <alignment wrapText="1"/>
    </xf>
    <xf numFmtId="1" fontId="5" fillId="45" borderId="6" xfId="16" applyNumberFormat="1" applyFont="1" applyFill="1" applyBorder="1" applyAlignment="1">
      <alignment wrapText="1"/>
    </xf>
    <xf numFmtId="0" fontId="5" fillId="0" borderId="6" xfId="16" applyFont="1" applyBorder="1" applyAlignment="1">
      <alignment wrapText="1"/>
    </xf>
    <xf numFmtId="49" fontId="5" fillId="0" borderId="0" xfId="0" applyNumberFormat="1" applyFont="1"/>
    <xf numFmtId="0" fontId="5" fillId="0" borderId="0" xfId="0" applyFont="1" applyAlignment="1">
      <alignment wrapText="1"/>
    </xf>
    <xf numFmtId="0" fontId="5" fillId="0" borderId="0" xfId="129" applyFont="1">
      <alignment readingOrder="1"/>
    </xf>
    <xf numFmtId="49" fontId="57" fillId="0" borderId="0" xfId="0" applyNumberFormat="1" applyFont="1"/>
    <xf numFmtId="0" fontId="57" fillId="0" borderId="0" xfId="0" applyFont="1"/>
    <xf numFmtId="0" fontId="58" fillId="47" borderId="4" xfId="0" applyFont="1" applyFill="1" applyBorder="1" applyAlignment="1">
      <alignment horizontal="center" wrapText="1" readingOrder="1"/>
    </xf>
    <xf numFmtId="0" fontId="58" fillId="47" borderId="8" xfId="0" applyFont="1" applyFill="1" applyBorder="1" applyAlignment="1">
      <alignment horizontal="left" wrapText="1" readingOrder="1"/>
    </xf>
    <xf numFmtId="0" fontId="58" fillId="48" borderId="1" xfId="0" applyFont="1" applyFill="1" applyBorder="1" applyAlignment="1">
      <alignment horizontal="center" wrapText="1" readingOrder="1"/>
    </xf>
    <xf numFmtId="0" fontId="58" fillId="48" borderId="4" xfId="0" applyFont="1" applyFill="1" applyBorder="1" applyAlignment="1">
      <alignment horizontal="center" wrapText="1" readingOrder="1"/>
    </xf>
    <xf numFmtId="0" fontId="58" fillId="48" borderId="8" xfId="0" applyFont="1" applyFill="1" applyBorder="1" applyAlignment="1">
      <alignment horizontal="left" readingOrder="1"/>
    </xf>
    <xf numFmtId="0" fontId="0" fillId="0" borderId="45" xfId="0" applyBorder="1">
      <alignment readingOrder="1"/>
    </xf>
    <xf numFmtId="0" fontId="0" fillId="0" borderId="46" xfId="0" applyBorder="1">
      <alignment readingOrder="1"/>
    </xf>
    <xf numFmtId="0" fontId="0" fillId="0" borderId="47" xfId="0" applyBorder="1">
      <alignment readingOrder="1"/>
    </xf>
    <xf numFmtId="0" fontId="0" fillId="0" borderId="48" xfId="0" applyBorder="1">
      <alignment readingOrder="1"/>
    </xf>
    <xf numFmtId="0" fontId="0" fillId="0" borderId="0" xfId="0" applyBorder="1">
      <alignment readingOrder="1"/>
    </xf>
    <xf numFmtId="0" fontId="0" fillId="0" borderId="49" xfId="0" applyBorder="1">
      <alignment readingOrder="1"/>
    </xf>
    <xf numFmtId="0" fontId="0" fillId="0" borderId="50" xfId="0" applyBorder="1">
      <alignment readingOrder="1"/>
    </xf>
    <xf numFmtId="0" fontId="0" fillId="0" borderId="44" xfId="0" applyBorder="1">
      <alignment readingOrder="1"/>
    </xf>
    <xf numFmtId="0" fontId="0" fillId="0" borderId="51" xfId="0" applyBorder="1">
      <alignment readingOrder="1"/>
    </xf>
    <xf numFmtId="0" fontId="12" fillId="49" borderId="17" xfId="0" applyFont="1" applyFill="1" applyBorder="1" applyAlignment="1">
      <alignment horizontal="centerContinuous" wrapText="1" readingOrder="1"/>
    </xf>
    <xf numFmtId="0" fontId="12" fillId="49" borderId="18" xfId="0" applyFont="1" applyFill="1" applyBorder="1" applyAlignment="1">
      <alignment horizontal="centerContinuous" wrapText="1" readingOrder="1"/>
    </xf>
    <xf numFmtId="0" fontId="12" fillId="3" borderId="4" xfId="0" applyFont="1" applyFill="1" applyBorder="1" applyAlignment="1">
      <alignment horizontal="center" wrapText="1" readingOrder="1"/>
    </xf>
    <xf numFmtId="0" fontId="12" fillId="3" borderId="9" xfId="0" applyFont="1" applyFill="1" applyBorder="1" applyAlignment="1">
      <alignment horizontal="center" wrapText="1" readingOrder="1"/>
    </xf>
    <xf numFmtId="165" fontId="0" fillId="0" borderId="0" xfId="0" applyNumberFormat="1">
      <alignment readingOrder="1"/>
    </xf>
    <xf numFmtId="165" fontId="12" fillId="49" borderId="17" xfId="0" applyNumberFormat="1" applyFont="1" applyFill="1" applyBorder="1" applyAlignment="1">
      <alignment horizontal="centerContinuous" wrapText="1" readingOrder="1"/>
    </xf>
    <xf numFmtId="165" fontId="12" fillId="49" borderId="19" xfId="0" applyNumberFormat="1" applyFont="1" applyFill="1" applyBorder="1" applyAlignment="1">
      <alignment horizontal="centerContinuous" wrapText="1" readingOrder="1"/>
    </xf>
    <xf numFmtId="165" fontId="12" fillId="49" borderId="18" xfId="0" applyNumberFormat="1" applyFont="1" applyFill="1" applyBorder="1" applyAlignment="1">
      <alignment horizontal="centerContinuous" wrapText="1" readingOrder="1"/>
    </xf>
    <xf numFmtId="165" fontId="12" fillId="49" borderId="1" xfId="0" applyNumberFormat="1" applyFont="1" applyFill="1" applyBorder="1" applyAlignment="1">
      <alignment horizontal="center" wrapText="1" readingOrder="1"/>
    </xf>
    <xf numFmtId="165" fontId="12" fillId="3" borderId="4" xfId="0" applyNumberFormat="1" applyFont="1" applyFill="1" applyBorder="1" applyAlignment="1">
      <alignment horizontal="center" wrapText="1" readingOrder="1"/>
    </xf>
    <xf numFmtId="174" fontId="12" fillId="3" borderId="4" xfId="0" applyNumberFormat="1" applyFont="1" applyFill="1" applyBorder="1" applyAlignment="1">
      <alignment horizontal="center" wrapText="1" readingOrder="1"/>
    </xf>
    <xf numFmtId="165" fontId="11" fillId="0" borderId="0" xfId="0" applyNumberFormat="1" applyFont="1">
      <alignment readingOrder="1"/>
    </xf>
    <xf numFmtId="165" fontId="59" fillId="0" borderId="0" xfId="0" applyNumberFormat="1" applyFont="1">
      <alignment readingOrder="1"/>
    </xf>
    <xf numFmtId="165" fontId="12" fillId="2" borderId="1" xfId="0" applyNumberFormat="1" applyFont="1" applyFill="1" applyBorder="1" applyAlignment="1">
      <alignment horizontal="center" wrapText="1" readingOrder="1"/>
    </xf>
    <xf numFmtId="165" fontId="12" fillId="2" borderId="4" xfId="0" applyNumberFormat="1" applyFont="1" applyFill="1" applyBorder="1" applyAlignment="1">
      <alignment horizontal="center" wrapText="1" readingOrder="1"/>
    </xf>
    <xf numFmtId="0" fontId="12" fillId="2" borderId="17" xfId="0" applyFont="1" applyFill="1" applyBorder="1" applyAlignment="1">
      <alignment horizontal="centerContinuous" wrapText="1" readingOrder="1"/>
    </xf>
    <xf numFmtId="0" fontId="12" fillId="2" borderId="19" xfId="0" applyFont="1" applyFill="1" applyBorder="1" applyAlignment="1">
      <alignment horizontal="centerContinuous" wrapText="1" readingOrder="1"/>
    </xf>
    <xf numFmtId="165" fontId="12" fillId="2" borderId="19" xfId="0" applyNumberFormat="1" applyFont="1" applyFill="1" applyBorder="1" applyAlignment="1">
      <alignment horizontal="centerContinuous" wrapText="1" readingOrder="1"/>
    </xf>
    <xf numFmtId="165" fontId="12" fillId="2" borderId="18" xfId="0" applyNumberFormat="1" applyFont="1" applyFill="1" applyBorder="1" applyAlignment="1">
      <alignment horizontal="centerContinuous" wrapText="1" readingOrder="1"/>
    </xf>
    <xf numFmtId="165" fontId="12" fillId="2" borderId="17" xfId="0" applyNumberFormat="1" applyFont="1" applyFill="1" applyBorder="1" applyAlignment="1">
      <alignment horizontal="centerContinuous" wrapText="1" readingOrder="1"/>
    </xf>
    <xf numFmtId="1" fontId="0" fillId="0" borderId="0" xfId="0" applyNumberFormat="1">
      <alignment readingOrder="1"/>
    </xf>
    <xf numFmtId="175" fontId="0" fillId="0" borderId="0" xfId="0" applyNumberFormat="1">
      <alignment readingOrder="1"/>
    </xf>
    <xf numFmtId="175" fontId="15" fillId="0" borderId="0" xfId="0" applyNumberFormat="1" applyFont="1">
      <alignment readingOrder="1"/>
    </xf>
    <xf numFmtId="175" fontId="59" fillId="0" borderId="0" xfId="0" applyNumberFormat="1" applyFont="1">
      <alignment readingOrder="1"/>
    </xf>
    <xf numFmtId="0" fontId="12" fillId="2" borderId="9" xfId="0" applyFont="1" applyFill="1" applyBorder="1" applyAlignment="1">
      <alignment horizontal="center" wrapText="1" readingOrder="1"/>
    </xf>
    <xf numFmtId="0" fontId="12" fillId="2" borderId="4" xfId="0" applyFont="1" applyFill="1" applyBorder="1" applyAlignment="1">
      <alignment horizontal="center" wrapText="1" readingOrder="1"/>
    </xf>
    <xf numFmtId="165" fontId="12" fillId="2" borderId="11" xfId="0" applyNumberFormat="1" applyFont="1" applyFill="1" applyBorder="1" applyAlignment="1">
      <alignment horizontal="centerContinuous" wrapText="1" readingOrder="1"/>
    </xf>
    <xf numFmtId="165" fontId="12" fillId="2" borderId="52" xfId="0" applyNumberFormat="1" applyFont="1" applyFill="1" applyBorder="1" applyAlignment="1">
      <alignment horizontal="centerContinuous" wrapText="1" readingOrder="1"/>
    </xf>
    <xf numFmtId="0" fontId="5" fillId="0" borderId="0" xfId="79">
      <alignment readingOrder="1"/>
    </xf>
    <xf numFmtId="0" fontId="5" fillId="0" borderId="0" xfId="79" applyFont="1">
      <alignment readingOrder="1"/>
    </xf>
    <xf numFmtId="0" fontId="1" fillId="0" borderId="0" xfId="190"/>
    <xf numFmtId="1" fontId="1" fillId="0" borderId="0" xfId="190" applyNumberFormat="1"/>
    <xf numFmtId="0" fontId="1" fillId="0" borderId="0" xfId="190" applyFill="1"/>
    <xf numFmtId="0" fontId="1" fillId="0" borderId="0" xfId="190" applyBorder="1"/>
    <xf numFmtId="0" fontId="60" fillId="0" borderId="0" xfId="190" applyFont="1" applyFill="1"/>
    <xf numFmtId="0" fontId="1" fillId="0" borderId="9" xfId="190" applyFill="1" applyBorder="1"/>
    <xf numFmtId="167" fontId="1" fillId="0" borderId="9" xfId="190" applyNumberFormat="1" applyFill="1" applyBorder="1"/>
    <xf numFmtId="0" fontId="1" fillId="0" borderId="0" xfId="190" applyFill="1" applyAlignment="1">
      <alignment wrapText="1"/>
    </xf>
    <xf numFmtId="0" fontId="1" fillId="0" borderId="2" xfId="190" applyFill="1" applyBorder="1"/>
    <xf numFmtId="1" fontId="1" fillId="0" borderId="0" xfId="190" applyNumberFormat="1" applyFill="1"/>
    <xf numFmtId="0" fontId="5" fillId="0" borderId="0" xfId="79" applyFill="1">
      <alignment readingOrder="1"/>
    </xf>
    <xf numFmtId="4" fontId="5" fillId="0" borderId="0" xfId="79" applyNumberFormat="1">
      <alignment readingOrder="1"/>
    </xf>
    <xf numFmtId="43" fontId="0" fillId="0" borderId="0" xfId="1" applyFont="1">
      <alignment readingOrder="1"/>
    </xf>
    <xf numFmtId="0" fontId="15" fillId="0" borderId="0" xfId="79" applyFont="1" applyAlignment="1">
      <alignment horizontal="right" readingOrder="1"/>
    </xf>
    <xf numFmtId="4" fontId="15" fillId="52" borderId="0" xfId="79" applyNumberFormat="1" applyFont="1" applyFill="1">
      <alignment readingOrder="1"/>
    </xf>
    <xf numFmtId="0" fontId="5" fillId="0" borderId="9" xfId="193" applyFont="1" applyFill="1" applyBorder="1" applyAlignment="1">
      <alignment horizontal="left" vertical="center" wrapText="1"/>
    </xf>
    <xf numFmtId="0" fontId="5" fillId="0" borderId="9" xfId="193" applyFont="1" applyBorder="1" applyAlignment="1">
      <alignment horizontal="left" vertical="center" wrapText="1" readingOrder="1"/>
    </xf>
    <xf numFmtId="0" fontId="5" fillId="0" borderId="9" xfId="193" applyNumberFormat="1" applyFont="1" applyBorder="1" applyAlignment="1">
      <alignment horizontal="left" vertical="center" wrapText="1" readingOrder="1"/>
    </xf>
    <xf numFmtId="0" fontId="5" fillId="0" borderId="0" xfId="79" applyAlignment="1">
      <alignment wrapText="1" readingOrder="1"/>
    </xf>
    <xf numFmtId="0" fontId="15" fillId="45" borderId="9" xfId="193" applyFont="1" applyFill="1" applyBorder="1" applyAlignment="1">
      <alignment horizontal="left" vertical="center" wrapText="1"/>
    </xf>
    <xf numFmtId="167" fontId="5" fillId="0" borderId="0" xfId="1" applyNumberFormat="1">
      <alignment readingOrder="1"/>
    </xf>
    <xf numFmtId="166" fontId="5" fillId="0" borderId="0" xfId="4" applyNumberFormat="1">
      <alignment readingOrder="1"/>
    </xf>
    <xf numFmtId="165" fontId="0" fillId="0" borderId="0" xfId="0" applyNumberFormat="1" applyAlignment="1">
      <alignment horizontal="center" readingOrder="1"/>
    </xf>
    <xf numFmtId="0" fontId="5" fillId="0" borderId="0" xfId="79" applyFont="1" applyAlignment="1">
      <alignment horizontal="center" readingOrder="1"/>
    </xf>
    <xf numFmtId="0" fontId="15" fillId="0" borderId="0" xfId="194" applyFont="1"/>
    <xf numFmtId="0" fontId="5" fillId="0" borderId="0" xfId="194"/>
    <xf numFmtId="17" fontId="5" fillId="0" borderId="0" xfId="79" applyNumberFormat="1">
      <alignment readingOrder="1"/>
    </xf>
    <xf numFmtId="14" fontId="5" fillId="0" borderId="0" xfId="79" applyNumberFormat="1">
      <alignment readingOrder="1"/>
    </xf>
    <xf numFmtId="1" fontId="5" fillId="0" borderId="0" xfId="79" applyNumberFormat="1">
      <alignment readingOrder="1"/>
    </xf>
    <xf numFmtId="43" fontId="5" fillId="0" borderId="0" xfId="79" applyNumberFormat="1">
      <alignment readingOrder="1"/>
    </xf>
    <xf numFmtId="2" fontId="5" fillId="0" borderId="0" xfId="79" applyNumberFormat="1">
      <alignment readingOrder="1"/>
    </xf>
    <xf numFmtId="164" fontId="5" fillId="0" borderId="0" xfId="21" applyNumberFormat="1" applyFont="1" applyFill="1" applyAlignment="1">
      <alignment horizontal="left" readingOrder="1"/>
    </xf>
    <xf numFmtId="0" fontId="5" fillId="45" borderId="0" xfId="79" applyFill="1">
      <alignment readingOrder="1"/>
    </xf>
    <xf numFmtId="9" fontId="5" fillId="45" borderId="0" xfId="21" applyFill="1">
      <alignment readingOrder="1"/>
    </xf>
    <xf numFmtId="9" fontId="5" fillId="0" borderId="0" xfId="21" applyFill="1" applyAlignment="1">
      <alignment horizontal="center" readingOrder="1"/>
    </xf>
    <xf numFmtId="0" fontId="0" fillId="45" borderId="0" xfId="0" applyFill="1">
      <alignment readingOrder="1"/>
    </xf>
    <xf numFmtId="164" fontId="5" fillId="45" borderId="0" xfId="21" applyNumberFormat="1" applyFont="1" applyFill="1" applyAlignment="1">
      <alignment horizontal="center" readingOrder="1"/>
    </xf>
    <xf numFmtId="164" fontId="5" fillId="45" borderId="0" xfId="21" applyNumberFormat="1" applyFont="1" applyFill="1" applyAlignment="1">
      <alignment horizontal="left" readingOrder="1"/>
    </xf>
    <xf numFmtId="1" fontId="5" fillId="45" borderId="0" xfId="79" applyNumberFormat="1" applyFill="1">
      <alignment readingOrder="1"/>
    </xf>
    <xf numFmtId="0" fontId="5" fillId="0" borderId="0" xfId="79" applyFill="1" applyBorder="1">
      <alignment readingOrder="1"/>
    </xf>
    <xf numFmtId="0" fontId="5" fillId="0" borderId="0" xfId="79" applyFill="1" applyBorder="1" applyAlignment="1">
      <alignment vertical="center" wrapText="1" readingOrder="1"/>
    </xf>
    <xf numFmtId="1" fontId="5" fillId="0" borderId="0" xfId="79" applyNumberFormat="1" applyFill="1" applyBorder="1">
      <alignment readingOrder="1"/>
    </xf>
    <xf numFmtId="2" fontId="5" fillId="0" borderId="0" xfId="79" applyNumberFormat="1" applyFill="1" applyBorder="1">
      <alignment readingOrder="1"/>
    </xf>
    <xf numFmtId="0" fontId="5" fillId="0" borderId="0" xfId="79" applyFill="1" applyAlignment="1">
      <alignment horizontal="right" readingOrder="1"/>
    </xf>
    <xf numFmtId="167" fontId="5" fillId="0" borderId="0" xfId="79" applyNumberFormat="1" applyFill="1" applyAlignment="1">
      <alignment horizontal="right" readingOrder="1"/>
    </xf>
    <xf numFmtId="0" fontId="1" fillId="0" borderId="0" xfId="190" applyFont="1" applyFill="1"/>
    <xf numFmtId="9" fontId="1" fillId="0" borderId="0" xfId="21" applyFont="1"/>
    <xf numFmtId="1" fontId="5" fillId="0" borderId="0" xfId="79" applyNumberFormat="1" applyFill="1">
      <alignment readingOrder="1"/>
    </xf>
    <xf numFmtId="0" fontId="36" fillId="0" borderId="9" xfId="190" applyFont="1" applyFill="1" applyBorder="1" applyAlignment="1">
      <alignment horizontal="center"/>
    </xf>
    <xf numFmtId="9" fontId="21" fillId="0" borderId="9" xfId="21" applyFont="1" applyFill="1" applyBorder="1"/>
    <xf numFmtId="0" fontId="36" fillId="0" borderId="9" xfId="190" applyFont="1" applyFill="1" applyBorder="1"/>
    <xf numFmtId="0" fontId="15" fillId="45" borderId="0" xfId="194" applyFont="1" applyFill="1"/>
    <xf numFmtId="1" fontId="1" fillId="0" borderId="20" xfId="190" applyNumberFormat="1" applyBorder="1"/>
    <xf numFmtId="0" fontId="62" fillId="0" borderId="0" xfId="81" applyFont="1" applyAlignment="1" applyProtection="1"/>
    <xf numFmtId="0" fontId="63" fillId="0" borderId="0" xfId="190" applyFont="1" applyAlignment="1"/>
    <xf numFmtId="0" fontId="64" fillId="0" borderId="0" xfId="190" applyFont="1" applyAlignment="1"/>
    <xf numFmtId="0" fontId="66" fillId="0" borderId="0" xfId="190" applyFont="1" applyAlignment="1"/>
    <xf numFmtId="9" fontId="0" fillId="0" borderId="0" xfId="22" applyFont="1"/>
    <xf numFmtId="0" fontId="1" fillId="0" borderId="0" xfId="190" applyAlignment="1">
      <alignment horizontal="center"/>
    </xf>
    <xf numFmtId="0" fontId="1" fillId="0" borderId="14" xfId="190" applyBorder="1" applyAlignment="1">
      <alignment wrapText="1"/>
    </xf>
    <xf numFmtId="0" fontId="1" fillId="0" borderId="16" xfId="190" applyBorder="1" applyAlignment="1">
      <alignment wrapText="1"/>
    </xf>
    <xf numFmtId="0" fontId="1" fillId="0" borderId="6" xfId="190" applyBorder="1" applyAlignment="1">
      <alignment wrapText="1"/>
    </xf>
    <xf numFmtId="0" fontId="42" fillId="0" borderId="14" xfId="190" applyFont="1" applyBorder="1" applyAlignment="1">
      <alignment horizontal="left" wrapText="1"/>
    </xf>
    <xf numFmtId="0" fontId="42" fillId="0" borderId="14" xfId="190" applyFont="1" applyBorder="1" applyAlignment="1">
      <alignment horizontal="center" wrapText="1"/>
    </xf>
    <xf numFmtId="0" fontId="1" fillId="0" borderId="9" xfId="190" applyBorder="1" applyAlignment="1">
      <alignment wrapText="1"/>
    </xf>
    <xf numFmtId="0" fontId="1" fillId="0" borderId="9" xfId="190" applyBorder="1" applyAlignment="1">
      <alignment horizontal="center" vertical="center" wrapText="1"/>
    </xf>
    <xf numFmtId="0" fontId="1" fillId="0" borderId="9" xfId="190" quotePrefix="1" applyBorder="1" applyAlignment="1">
      <alignment horizontal="center" vertical="center" wrapText="1"/>
    </xf>
    <xf numFmtId="0" fontId="42" fillId="0" borderId="16" xfId="190" applyFont="1" applyBorder="1" applyAlignment="1">
      <alignment wrapText="1"/>
    </xf>
    <xf numFmtId="0" fontId="42" fillId="0" borderId="16" xfId="190" applyFont="1" applyBorder="1" applyAlignment="1">
      <alignment horizontal="center" vertical="center" wrapText="1"/>
    </xf>
    <xf numFmtId="0" fontId="1" fillId="0" borderId="66" xfId="190" applyBorder="1" applyAlignment="1">
      <alignment wrapText="1"/>
    </xf>
    <xf numFmtId="0" fontId="1" fillId="0" borderId="7" xfId="190" applyBorder="1" applyAlignment="1">
      <alignment wrapText="1"/>
    </xf>
    <xf numFmtId="0" fontId="1" fillId="0" borderId="11" xfId="190" applyBorder="1" applyAlignment="1">
      <alignment wrapText="1"/>
    </xf>
    <xf numFmtId="0" fontId="1" fillId="0" borderId="12" xfId="190" applyBorder="1" applyAlignment="1">
      <alignment wrapText="1"/>
    </xf>
    <xf numFmtId="0" fontId="67" fillId="0" borderId="0" xfId="190" applyFont="1" applyFill="1" applyBorder="1" applyAlignment="1">
      <alignment vertical="center"/>
    </xf>
    <xf numFmtId="3" fontId="67" fillId="0" borderId="0" xfId="190" applyNumberFormat="1" applyFont="1" applyFill="1" applyBorder="1" applyAlignment="1"/>
    <xf numFmtId="0" fontId="68" fillId="45" borderId="0" xfId="190" applyFont="1" applyFill="1" applyBorder="1" applyAlignment="1">
      <alignment horizontal="center" vertical="center" wrapText="1"/>
    </xf>
    <xf numFmtId="0" fontId="68" fillId="45" borderId="53" xfId="190" applyFont="1" applyFill="1" applyBorder="1" applyAlignment="1">
      <alignment horizontal="center" vertical="center" wrapText="1"/>
    </xf>
    <xf numFmtId="0" fontId="68" fillId="0" borderId="0" xfId="190" applyFont="1" applyFill="1" applyAlignment="1">
      <alignment horizontal="left" vertical="center" wrapText="1"/>
    </xf>
    <xf numFmtId="3" fontId="68" fillId="0" borderId="0" xfId="190" applyNumberFormat="1" applyFont="1" applyFill="1" applyAlignment="1">
      <alignment wrapText="1"/>
    </xf>
    <xf numFmtId="0" fontId="68" fillId="0" borderId="0" xfId="190" applyFont="1" applyFill="1" applyAlignment="1">
      <alignment wrapText="1"/>
    </xf>
    <xf numFmtId="0" fontId="68" fillId="0" borderId="53" xfId="190" applyFont="1" applyFill="1" applyBorder="1" applyAlignment="1">
      <alignment horizontal="left" vertical="center" wrapText="1"/>
    </xf>
    <xf numFmtId="3" fontId="68" fillId="0" borderId="53" xfId="190" applyNumberFormat="1" applyFont="1" applyFill="1" applyBorder="1" applyAlignment="1">
      <alignment wrapText="1"/>
    </xf>
    <xf numFmtId="0" fontId="68" fillId="0" borderId="53" xfId="190" applyFont="1" applyFill="1" applyBorder="1" applyAlignment="1">
      <alignment wrapText="1"/>
    </xf>
    <xf numFmtId="0" fontId="68" fillId="0" borderId="63" xfId="190" applyFont="1" applyBorder="1" applyAlignment="1">
      <alignment horizontal="left" vertical="center" wrapText="1"/>
    </xf>
    <xf numFmtId="3" fontId="68" fillId="0" borderId="63" xfId="190" applyNumberFormat="1" applyFont="1" applyBorder="1" applyAlignment="1">
      <alignment wrapText="1"/>
    </xf>
    <xf numFmtId="0" fontId="68" fillId="45" borderId="0" xfId="190" applyFont="1" applyFill="1" applyBorder="1" applyAlignment="1">
      <alignment vertical="center"/>
    </xf>
    <xf numFmtId="0" fontId="68" fillId="45" borderId="53" xfId="190" applyFont="1" applyFill="1" applyBorder="1" applyAlignment="1">
      <alignment vertical="center"/>
    </xf>
    <xf numFmtId="0" fontId="68" fillId="45" borderId="62" xfId="190" applyFont="1" applyFill="1" applyBorder="1" applyAlignment="1">
      <alignment horizontal="center" vertical="center"/>
    </xf>
    <xf numFmtId="0" fontId="68" fillId="45" borderId="0" xfId="190" applyFont="1" applyFill="1" applyBorder="1" applyAlignment="1">
      <alignment horizontal="center" vertical="center"/>
    </xf>
    <xf numFmtId="0" fontId="68" fillId="45" borderId="53" xfId="190" applyFont="1" applyFill="1" applyBorder="1" applyAlignment="1">
      <alignment horizontal="center" vertical="center"/>
    </xf>
    <xf numFmtId="164" fontId="21" fillId="0" borderId="9" xfId="21" applyNumberFormat="1" applyFont="1" applyFill="1" applyBorder="1"/>
    <xf numFmtId="164" fontId="21" fillId="0" borderId="0" xfId="21" applyNumberFormat="1" applyFont="1" applyFill="1"/>
    <xf numFmtId="0" fontId="1" fillId="0" borderId="10" xfId="190" applyFill="1" applyBorder="1"/>
    <xf numFmtId="0" fontId="36" fillId="0" borderId="0" xfId="190" applyFont="1" applyFill="1"/>
    <xf numFmtId="167" fontId="5" fillId="0" borderId="9" xfId="191" applyNumberFormat="1" applyFont="1" applyFill="1" applyBorder="1"/>
    <xf numFmtId="0" fontId="1" fillId="0" borderId="8" xfId="190" applyFill="1" applyBorder="1"/>
    <xf numFmtId="1" fontId="1" fillId="0" borderId="9" xfId="190" applyNumberFormat="1" applyFill="1" applyBorder="1" applyAlignment="1"/>
    <xf numFmtId="0" fontId="1" fillId="0" borderId="9" xfId="190" applyFill="1" applyBorder="1" applyAlignment="1">
      <alignment horizontal="center"/>
    </xf>
    <xf numFmtId="0" fontId="1" fillId="0" borderId="0" xfId="190" applyFill="1" applyAlignment="1">
      <alignment horizontal="center"/>
    </xf>
    <xf numFmtId="3" fontId="1" fillId="0" borderId="9" xfId="190" applyNumberFormat="1" applyFill="1" applyBorder="1" applyAlignment="1">
      <alignment horizontal="center"/>
    </xf>
    <xf numFmtId="3" fontId="1" fillId="0" borderId="0" xfId="190" applyNumberFormat="1" applyFill="1" applyAlignment="1">
      <alignment horizontal="center"/>
    </xf>
    <xf numFmtId="9" fontId="68" fillId="0" borderId="63" xfId="21" applyFont="1" applyBorder="1" applyAlignment="1">
      <alignment wrapText="1"/>
    </xf>
    <xf numFmtId="0" fontId="1" fillId="0" borderId="9" xfId="190" applyBorder="1"/>
    <xf numFmtId="3" fontId="1" fillId="0" borderId="9" xfId="190" applyNumberFormat="1" applyFill="1" applyBorder="1"/>
    <xf numFmtId="0" fontId="1" fillId="45" borderId="9" xfId="190" applyFill="1" applyBorder="1"/>
    <xf numFmtId="0" fontId="1" fillId="45" borderId="9" xfId="190" applyFill="1" applyBorder="1" applyAlignment="1">
      <alignment horizontal="center"/>
    </xf>
    <xf numFmtId="0" fontId="36" fillId="45" borderId="9" xfId="190" applyFont="1" applyFill="1" applyBorder="1"/>
    <xf numFmtId="9" fontId="1" fillId="0" borderId="9" xfId="190" applyNumberFormat="1" applyFill="1" applyBorder="1"/>
    <xf numFmtId="9" fontId="5" fillId="0" borderId="9" xfId="22" applyNumberFormat="1" applyFont="1" applyFill="1" applyBorder="1"/>
    <xf numFmtId="43" fontId="5" fillId="0" borderId="0" xfId="1" applyFill="1">
      <alignment readingOrder="1"/>
    </xf>
    <xf numFmtId="3" fontId="1" fillId="0" borderId="0" xfId="190" applyNumberFormat="1"/>
    <xf numFmtId="2" fontId="1" fillId="0" borderId="0" xfId="190" applyNumberFormat="1"/>
    <xf numFmtId="164" fontId="0" fillId="0" borderId="0" xfId="22" applyNumberFormat="1" applyFont="1"/>
    <xf numFmtId="180" fontId="1" fillId="0" borderId="0" xfId="190" applyNumberFormat="1"/>
    <xf numFmtId="180" fontId="1" fillId="0" borderId="0" xfId="190" applyNumberFormat="1" applyFill="1"/>
    <xf numFmtId="0" fontId="15" fillId="0" borderId="0" xfId="0" applyFont="1" applyAlignment="1">
      <alignment horizontal="left"/>
    </xf>
    <xf numFmtId="0" fontId="0" fillId="0" borderId="0" xfId="0" applyAlignment="1">
      <alignment horizontal="center"/>
    </xf>
    <xf numFmtId="1" fontId="0" fillId="0" borderId="0" xfId="0" applyNumberFormat="1" applyAlignment="1">
      <alignment horizontal="center"/>
    </xf>
    <xf numFmtId="3" fontId="0" fillId="0" borderId="0" xfId="0" applyNumberFormat="1" applyAlignment="1">
      <alignment horizontal="center"/>
    </xf>
    <xf numFmtId="0" fontId="12" fillId="0" borderId="33" xfId="195" applyFont="1" applyFill="1" applyBorder="1" applyAlignment="1">
      <alignment horizontal="center" wrapText="1"/>
    </xf>
    <xf numFmtId="1" fontId="12" fillId="0" borderId="33" xfId="195" applyNumberFormat="1" applyFont="1" applyFill="1" applyBorder="1" applyAlignment="1">
      <alignment horizontal="center" wrapText="1"/>
    </xf>
    <xf numFmtId="3" fontId="12" fillId="0" borderId="33" xfId="195" applyNumberFormat="1" applyFont="1" applyFill="1" applyBorder="1" applyAlignment="1">
      <alignment horizontal="center" wrapText="1"/>
    </xf>
    <xf numFmtId="0" fontId="12" fillId="0" borderId="70" xfId="195" applyFont="1" applyFill="1" applyBorder="1" applyAlignment="1">
      <alignment horizontal="center" wrapText="1"/>
    </xf>
    <xf numFmtId="1" fontId="12" fillId="0" borderId="70" xfId="195" applyNumberFormat="1" applyFont="1" applyFill="1" applyBorder="1" applyAlignment="1">
      <alignment horizontal="center" wrapText="1"/>
    </xf>
    <xf numFmtId="3" fontId="12" fillId="0" borderId="70" xfId="195" applyNumberFormat="1" applyFont="1" applyFill="1" applyBorder="1" applyAlignment="1">
      <alignment horizontal="center" wrapText="1"/>
    </xf>
    <xf numFmtId="3" fontId="12" fillId="0" borderId="72" xfId="195" applyNumberFormat="1" applyFont="1" applyFill="1" applyBorder="1" applyAlignment="1">
      <alignment horizontal="center" wrapText="1"/>
    </xf>
    <xf numFmtId="0" fontId="12" fillId="0" borderId="73" xfId="195" applyFont="1" applyFill="1" applyBorder="1" applyAlignment="1">
      <alignment horizontal="center" wrapText="1"/>
    </xf>
    <xf numFmtId="0" fontId="1" fillId="45" borderId="45" xfId="190" applyFill="1" applyBorder="1"/>
    <xf numFmtId="0" fontId="1" fillId="45" borderId="60" xfId="190" applyFill="1" applyBorder="1" applyAlignment="1">
      <alignment horizontal="right"/>
    </xf>
    <xf numFmtId="0" fontId="1" fillId="45" borderId="61" xfId="190" applyFill="1" applyBorder="1" applyAlignment="1">
      <alignment horizontal="right"/>
    </xf>
    <xf numFmtId="0" fontId="1" fillId="53" borderId="0" xfId="190" applyFill="1"/>
    <xf numFmtId="9" fontId="21" fillId="0" borderId="0" xfId="21" applyNumberFormat="1" applyFont="1" applyFill="1" applyAlignment="1">
      <alignment horizontal="left"/>
    </xf>
    <xf numFmtId="176" fontId="1" fillId="0" borderId="9" xfId="190" applyNumberFormat="1" applyFill="1" applyBorder="1"/>
    <xf numFmtId="1" fontId="1" fillId="0" borderId="9" xfId="190" applyNumberFormat="1" applyFill="1" applyBorder="1"/>
    <xf numFmtId="181" fontId="1" fillId="0" borderId="9" xfId="190" applyNumberFormat="1" applyFill="1" applyBorder="1"/>
    <xf numFmtId="176" fontId="1" fillId="0" borderId="0" xfId="190" applyNumberFormat="1" applyFill="1"/>
    <xf numFmtId="3" fontId="0" fillId="0" borderId="71" xfId="0" applyNumberFormat="1" applyFill="1" applyBorder="1" applyAlignment="1">
      <alignment horizontal="center"/>
    </xf>
    <xf numFmtId="0" fontId="0" fillId="0" borderId="53" xfId="0" applyFill="1" applyBorder="1"/>
    <xf numFmtId="0" fontId="0" fillId="0" borderId="0" xfId="0" applyFill="1" applyAlignment="1">
      <alignment horizontal="center"/>
    </xf>
    <xf numFmtId="1" fontId="0" fillId="0" borderId="0" xfId="0" applyNumberFormat="1" applyFill="1" applyAlignment="1">
      <alignment horizontal="center"/>
    </xf>
    <xf numFmtId="3" fontId="0" fillId="0" borderId="74" xfId="0" applyNumberFormat="1" applyFill="1" applyBorder="1" applyAlignment="1">
      <alignment horizontal="center"/>
    </xf>
    <xf numFmtId="176" fontId="71" fillId="0" borderId="0" xfId="0" applyNumberFormat="1" applyFont="1" applyFill="1"/>
    <xf numFmtId="0" fontId="12" fillId="45" borderId="75" xfId="195" applyFont="1" applyFill="1" applyBorder="1" applyAlignment="1">
      <alignment horizontal="center" wrapText="1"/>
    </xf>
    <xf numFmtId="1" fontId="12" fillId="45" borderId="75" xfId="195" applyNumberFormat="1" applyFont="1" applyFill="1" applyBorder="1" applyAlignment="1">
      <alignment horizontal="center" wrapText="1"/>
    </xf>
    <xf numFmtId="3" fontId="12" fillId="45" borderId="75" xfId="195" applyNumberFormat="1" applyFont="1" applyFill="1" applyBorder="1" applyAlignment="1">
      <alignment horizontal="center" wrapText="1"/>
    </xf>
    <xf numFmtId="0" fontId="12" fillId="0" borderId="76" xfId="195" applyFont="1" applyFill="1" applyBorder="1" applyAlignment="1">
      <alignment horizontal="center" wrapText="1"/>
    </xf>
    <xf numFmtId="0" fontId="12" fillId="0" borderId="77" xfId="195" applyFont="1" applyFill="1" applyBorder="1" applyAlignment="1">
      <alignment horizontal="center" wrapText="1"/>
    </xf>
    <xf numFmtId="1" fontId="12" fillId="0" borderId="77" xfId="195" applyNumberFormat="1" applyFont="1" applyFill="1" applyBorder="1" applyAlignment="1">
      <alignment horizontal="center" wrapText="1"/>
    </xf>
    <xf numFmtId="3" fontId="12" fillId="0" borderId="77" xfId="195" applyNumberFormat="1" applyFont="1" applyFill="1" applyBorder="1" applyAlignment="1">
      <alignment horizontal="center" wrapText="1"/>
    </xf>
    <xf numFmtId="3" fontId="0" fillId="0" borderId="39" xfId="0" applyNumberFormat="1" applyFill="1" applyBorder="1" applyAlignment="1">
      <alignment horizontal="center"/>
    </xf>
    <xf numFmtId="0" fontId="0" fillId="0" borderId="39" xfId="0" applyFill="1" applyBorder="1"/>
    <xf numFmtId="176" fontId="0" fillId="0" borderId="10" xfId="0" applyNumberFormat="1" applyFill="1" applyBorder="1"/>
    <xf numFmtId="0" fontId="12" fillId="0" borderId="78" xfId="195" applyFont="1" applyFill="1" applyBorder="1" applyAlignment="1">
      <alignment horizontal="center" wrapText="1"/>
    </xf>
    <xf numFmtId="3" fontId="0" fillId="0" borderId="0" xfId="0" applyNumberFormat="1" applyFill="1" applyBorder="1" applyAlignment="1">
      <alignment horizontal="center"/>
    </xf>
    <xf numFmtId="0" fontId="0" fillId="0" borderId="0" xfId="0" applyFill="1" applyBorder="1"/>
    <xf numFmtId="176" fontId="0" fillId="0" borderId="41" xfId="0" applyNumberFormat="1" applyFill="1" applyBorder="1"/>
    <xf numFmtId="0" fontId="12" fillId="0" borderId="79" xfId="195" applyFont="1" applyFill="1" applyBorder="1" applyAlignment="1">
      <alignment horizontal="center" wrapText="1"/>
    </xf>
    <xf numFmtId="176" fontId="0" fillId="0" borderId="42" xfId="0" applyNumberFormat="1" applyFill="1" applyBorder="1"/>
    <xf numFmtId="0" fontId="0" fillId="0" borderId="0" xfId="0" applyFill="1" applyAlignment="1">
      <alignment wrapText="1"/>
    </xf>
    <xf numFmtId="0" fontId="12" fillId="45" borderId="80" xfId="195" applyFont="1" applyFill="1" applyBorder="1" applyAlignment="1">
      <alignment horizontal="center" wrapText="1"/>
    </xf>
    <xf numFmtId="0" fontId="12" fillId="45" borderId="9" xfId="195" applyFont="1" applyFill="1" applyBorder="1" applyAlignment="1">
      <alignment horizontal="center" wrapText="1"/>
    </xf>
    <xf numFmtId="0" fontId="12" fillId="0" borderId="9" xfId="190" applyFont="1" applyBorder="1" applyAlignment="1">
      <alignment horizontal="center"/>
    </xf>
    <xf numFmtId="0" fontId="69" fillId="50" borderId="81" xfId="79" applyFont="1" applyFill="1" applyBorder="1">
      <alignment readingOrder="1"/>
    </xf>
    <xf numFmtId="0" fontId="69" fillId="50" borderId="82" xfId="79" applyFont="1" applyFill="1" applyBorder="1">
      <alignment readingOrder="1"/>
    </xf>
    <xf numFmtId="165" fontId="5" fillId="0" borderId="0" xfId="0" applyNumberFormat="1" applyFont="1">
      <alignment readingOrder="1"/>
    </xf>
    <xf numFmtId="0" fontId="28" fillId="0" borderId="0" xfId="190" applyFont="1" applyFill="1"/>
    <xf numFmtId="0" fontId="1" fillId="45" borderId="48" xfId="190" applyFill="1" applyBorder="1"/>
    <xf numFmtId="0" fontId="1" fillId="45" borderId="25" xfId="190" applyFill="1" applyBorder="1"/>
    <xf numFmtId="0" fontId="1" fillId="45" borderId="26" xfId="190" applyFill="1" applyBorder="1"/>
    <xf numFmtId="1" fontId="1" fillId="0" borderId="22" xfId="190" applyNumberFormat="1" applyBorder="1"/>
    <xf numFmtId="165" fontId="1" fillId="0" borderId="83" xfId="190" applyNumberFormat="1" applyFill="1" applyBorder="1" applyAlignment="1">
      <alignment horizontal="center"/>
    </xf>
    <xf numFmtId="1" fontId="36" fillId="0" borderId="24" xfId="190" applyNumberFormat="1" applyFont="1" applyBorder="1"/>
    <xf numFmtId="0" fontId="1" fillId="45" borderId="21" xfId="190" applyFont="1" applyFill="1" applyBorder="1" applyAlignment="1">
      <alignment horizontal="center"/>
    </xf>
    <xf numFmtId="0" fontId="1" fillId="45" borderId="22" xfId="190" applyFont="1" applyFill="1" applyBorder="1" applyAlignment="1">
      <alignment horizontal="center"/>
    </xf>
    <xf numFmtId="0" fontId="1" fillId="45" borderId="23" xfId="190" applyFont="1" applyFill="1" applyBorder="1" applyAlignment="1">
      <alignment horizontal="center"/>
    </xf>
    <xf numFmtId="0" fontId="1" fillId="45" borderId="24" xfId="190" applyFont="1" applyFill="1" applyBorder="1" applyAlignment="1">
      <alignment horizontal="center"/>
    </xf>
    <xf numFmtId="167" fontId="68" fillId="0" borderId="0" xfId="1" applyNumberFormat="1" applyFont="1" applyFill="1" applyAlignment="1">
      <alignment wrapText="1"/>
    </xf>
    <xf numFmtId="167" fontId="68" fillId="0" borderId="53" xfId="1" applyNumberFormat="1" applyFont="1" applyFill="1" applyBorder="1" applyAlignment="1">
      <alignment wrapText="1"/>
    </xf>
    <xf numFmtId="0" fontId="72" fillId="0" borderId="0" xfId="196" applyAlignment="1" applyProtection="1"/>
    <xf numFmtId="9" fontId="68" fillId="0" borderId="0" xfId="21" applyFont="1" applyFill="1" applyAlignment="1">
      <alignment wrapText="1"/>
    </xf>
    <xf numFmtId="9" fontId="68" fillId="0" borderId="53" xfId="21" applyFont="1" applyFill="1" applyBorder="1" applyAlignment="1">
      <alignment wrapText="1"/>
    </xf>
    <xf numFmtId="0" fontId="73" fillId="0" borderId="0" xfId="190" applyFont="1"/>
    <xf numFmtId="167" fontId="1" fillId="0" borderId="0" xfId="1" applyNumberFormat="1" applyFont="1" applyFill="1"/>
    <xf numFmtId="167" fontId="1" fillId="0" borderId="53" xfId="1" applyNumberFormat="1" applyFont="1" applyFill="1" applyBorder="1"/>
    <xf numFmtId="0" fontId="68" fillId="0" borderId="84" xfId="190" applyFont="1" applyBorder="1" applyAlignment="1">
      <alignment horizontal="left" vertical="center" wrapText="1"/>
    </xf>
    <xf numFmtId="3" fontId="68" fillId="0" borderId="84" xfId="190" applyNumberFormat="1" applyFont="1" applyBorder="1" applyAlignment="1">
      <alignment wrapText="1"/>
    </xf>
    <xf numFmtId="9" fontId="68" fillId="0" borderId="84" xfId="21" applyFont="1" applyBorder="1" applyAlignment="1">
      <alignment wrapText="1"/>
    </xf>
    <xf numFmtId="167" fontId="1" fillId="0" borderId="84" xfId="190" applyNumberFormat="1" applyFill="1" applyBorder="1"/>
    <xf numFmtId="0" fontId="75" fillId="0" borderId="0" xfId="190" applyFont="1"/>
    <xf numFmtId="0" fontId="1" fillId="45" borderId="0" xfId="190" applyFill="1" applyBorder="1"/>
    <xf numFmtId="0" fontId="1" fillId="45" borderId="44" xfId="190" applyFill="1" applyBorder="1"/>
    <xf numFmtId="0" fontId="1" fillId="0" borderId="44" xfId="190" applyBorder="1"/>
    <xf numFmtId="3" fontId="1" fillId="0" borderId="0" xfId="190" applyNumberFormat="1" applyFill="1"/>
    <xf numFmtId="9" fontId="1" fillId="0" borderId="0" xfId="21" applyFont="1" applyFill="1"/>
    <xf numFmtId="0" fontId="74" fillId="0" borderId="9" xfId="0" applyFont="1" applyFill="1" applyBorder="1"/>
    <xf numFmtId="3" fontId="0" fillId="0" borderId="9" xfId="0" applyNumberFormat="1" applyFill="1" applyBorder="1"/>
    <xf numFmtId="3" fontId="74" fillId="0" borderId="9" xfId="0" applyNumberFormat="1" applyFont="1" applyFill="1" applyBorder="1"/>
    <xf numFmtId="0" fontId="1" fillId="45" borderId="0" xfId="190" applyFill="1" applyBorder="1" applyAlignment="1">
      <alignment horizontal="center"/>
    </xf>
    <xf numFmtId="0" fontId="1" fillId="45" borderId="45" xfId="190" applyFont="1" applyFill="1" applyBorder="1"/>
    <xf numFmtId="0" fontId="1" fillId="45" borderId="48" xfId="190" applyFont="1" applyFill="1" applyBorder="1" applyAlignment="1">
      <alignment horizontal="center"/>
    </xf>
    <xf numFmtId="44" fontId="0" fillId="0" borderId="11" xfId="0" applyNumberFormat="1" applyBorder="1" applyAlignment="1">
      <alignment horizontal="center"/>
    </xf>
    <xf numFmtId="0" fontId="1" fillId="0" borderId="60" xfId="190" applyBorder="1"/>
    <xf numFmtId="0" fontId="1" fillId="0" borderId="85" xfId="190" applyBorder="1"/>
    <xf numFmtId="0" fontId="36" fillId="0" borderId="86" xfId="190" applyFont="1" applyBorder="1" applyAlignment="1">
      <alignment horizontal="right"/>
    </xf>
    <xf numFmtId="0" fontId="1" fillId="0" borderId="50" xfId="190" applyFill="1" applyBorder="1" applyAlignment="1">
      <alignment horizontal="right"/>
    </xf>
    <xf numFmtId="1" fontId="1" fillId="0" borderId="13" xfId="190" applyNumberFormat="1" applyBorder="1"/>
    <xf numFmtId="1" fontId="21" fillId="0" borderId="21" xfId="190" applyNumberFormat="1" applyFont="1" applyBorder="1"/>
    <xf numFmtId="1" fontId="36" fillId="0" borderId="23" xfId="190" applyNumberFormat="1" applyFont="1" applyBorder="1"/>
    <xf numFmtId="9" fontId="5" fillId="0" borderId="67" xfId="22" applyFont="1" applyFill="1" applyBorder="1" applyAlignment="1">
      <alignment horizontal="center"/>
    </xf>
    <xf numFmtId="43" fontId="1" fillId="0" borderId="13" xfId="1" applyFont="1" applyFill="1" applyBorder="1"/>
    <xf numFmtId="43" fontId="1" fillId="0" borderId="20" xfId="1" applyFont="1" applyFill="1" applyBorder="1"/>
    <xf numFmtId="43" fontId="1" fillId="0" borderId="21" xfId="1" applyFont="1" applyFill="1" applyBorder="1"/>
    <xf numFmtId="43" fontId="1" fillId="0" borderId="22" xfId="1" applyFont="1" applyFill="1" applyBorder="1"/>
    <xf numFmtId="2" fontId="0" fillId="0" borderId="23" xfId="0" applyNumberFormat="1" applyBorder="1"/>
    <xf numFmtId="4" fontId="1" fillId="0" borderId="24" xfId="190" applyNumberFormat="1" applyFont="1" applyFill="1" applyBorder="1"/>
    <xf numFmtId="0" fontId="28" fillId="0" borderId="0" xfId="190" applyFont="1"/>
    <xf numFmtId="165" fontId="1" fillId="0" borderId="0" xfId="190" applyNumberFormat="1"/>
    <xf numFmtId="9" fontId="1" fillId="0" borderId="0" xfId="190" applyNumberFormat="1"/>
    <xf numFmtId="43" fontId="1" fillId="0" borderId="0" xfId="1" applyFont="1"/>
    <xf numFmtId="167" fontId="1" fillId="0" borderId="0" xfId="1" applyNumberFormat="1" applyFont="1"/>
    <xf numFmtId="166" fontId="1" fillId="0" borderId="0" xfId="4" applyNumberFormat="1" applyFont="1"/>
    <xf numFmtId="176" fontId="1" fillId="0" borderId="9" xfId="190" applyNumberFormat="1" applyFill="1" applyBorder="1" applyAlignment="1"/>
    <xf numFmtId="167" fontId="1" fillId="0" borderId="0" xfId="190" applyNumberFormat="1"/>
    <xf numFmtId="0" fontId="32" fillId="0" borderId="0" xfId="79" applyFont="1" applyFill="1">
      <alignment readingOrder="1"/>
    </xf>
    <xf numFmtId="164" fontId="5" fillId="0" borderId="0" xfId="21" applyNumberFormat="1" applyFill="1">
      <alignment readingOrder="1"/>
    </xf>
    <xf numFmtId="0" fontId="1" fillId="0" borderId="48" xfId="190" applyFill="1" applyBorder="1" applyAlignment="1">
      <alignment horizontal="right"/>
    </xf>
    <xf numFmtId="9" fontId="5" fillId="0" borderId="66" xfId="22" applyFont="1" applyFill="1" applyBorder="1" applyAlignment="1">
      <alignment horizontal="center"/>
    </xf>
    <xf numFmtId="165" fontId="1" fillId="0" borderId="69" xfId="190" applyNumberFormat="1" applyFill="1" applyBorder="1" applyAlignment="1">
      <alignment horizontal="center"/>
    </xf>
    <xf numFmtId="0" fontId="1" fillId="0" borderId="13" xfId="190" applyBorder="1"/>
    <xf numFmtId="0" fontId="1" fillId="0" borderId="14" xfId="190" applyBorder="1"/>
    <xf numFmtId="2" fontId="1" fillId="0" borderId="20" xfId="190" applyNumberFormat="1" applyBorder="1"/>
    <xf numFmtId="0" fontId="1" fillId="0" borderId="21" xfId="190" applyBorder="1"/>
    <xf numFmtId="43" fontId="1" fillId="0" borderId="22" xfId="1" applyFont="1" applyBorder="1"/>
    <xf numFmtId="0" fontId="1" fillId="0" borderId="23" xfId="190" applyFont="1" applyFill="1" applyBorder="1"/>
    <xf numFmtId="0" fontId="1" fillId="0" borderId="16" xfId="190" applyFont="1" applyFill="1" applyBorder="1"/>
    <xf numFmtId="167" fontId="28" fillId="0" borderId="24" xfId="1" applyNumberFormat="1" applyFont="1" applyBorder="1"/>
    <xf numFmtId="0" fontId="1" fillId="45" borderId="87" xfId="190" applyFont="1" applyFill="1" applyBorder="1"/>
    <xf numFmtId="44" fontId="1" fillId="0" borderId="15" xfId="190" applyNumberFormat="1" applyBorder="1"/>
    <xf numFmtId="0" fontId="1" fillId="45" borderId="88" xfId="190" applyFill="1" applyBorder="1" applyAlignment="1">
      <alignment horizontal="center"/>
    </xf>
    <xf numFmtId="0" fontId="1" fillId="45" borderId="89" xfId="190" applyFill="1" applyBorder="1" applyAlignment="1">
      <alignment horizontal="center"/>
    </xf>
    <xf numFmtId="0" fontId="1" fillId="45" borderId="87" xfId="190" applyFont="1" applyFill="1" applyBorder="1" applyAlignment="1">
      <alignment horizontal="center"/>
    </xf>
    <xf numFmtId="0" fontId="28" fillId="52" borderId="45" xfId="190" applyFont="1" applyFill="1" applyBorder="1"/>
    <xf numFmtId="0" fontId="1" fillId="52" borderId="60" xfId="190" applyFill="1" applyBorder="1" applyAlignment="1">
      <alignment horizontal="right"/>
    </xf>
    <xf numFmtId="0" fontId="1" fillId="52" borderId="61" xfId="190" applyFill="1" applyBorder="1" applyAlignment="1">
      <alignment horizontal="right"/>
    </xf>
    <xf numFmtId="0" fontId="1" fillId="52" borderId="48" xfId="190" applyFill="1" applyBorder="1"/>
    <xf numFmtId="0" fontId="1" fillId="52" borderId="25" xfId="190" applyFill="1" applyBorder="1"/>
    <xf numFmtId="0" fontId="1" fillId="52" borderId="26" xfId="190" applyFill="1" applyBorder="1"/>
    <xf numFmtId="0" fontId="1" fillId="52" borderId="87" xfId="190" applyFill="1" applyBorder="1" applyAlignment="1">
      <alignment horizontal="center"/>
    </xf>
    <xf numFmtId="0" fontId="1" fillId="52" borderId="89" xfId="190" applyFill="1" applyBorder="1" applyAlignment="1">
      <alignment horizontal="center"/>
    </xf>
    <xf numFmtId="182" fontId="1" fillId="0" borderId="15" xfId="190" applyNumberFormat="1" applyBorder="1"/>
    <xf numFmtId="177" fontId="28" fillId="14" borderId="9" xfId="1" applyNumberFormat="1" applyFont="1" applyFill="1" applyBorder="1"/>
    <xf numFmtId="0" fontId="1" fillId="0" borderId="15" xfId="190" applyBorder="1"/>
    <xf numFmtId="165" fontId="15" fillId="0" borderId="0" xfId="0" applyNumberFormat="1" applyFont="1">
      <alignment readingOrder="1"/>
    </xf>
    <xf numFmtId="182" fontId="21" fillId="0" borderId="90" xfId="4" applyNumberFormat="1" applyFont="1" applyBorder="1"/>
    <xf numFmtId="182" fontId="1" fillId="0" borderId="9" xfId="4" applyNumberFormat="1" applyFont="1" applyBorder="1"/>
    <xf numFmtId="0" fontId="1" fillId="45" borderId="88" xfId="190" applyFont="1" applyFill="1" applyBorder="1" applyAlignment="1">
      <alignment horizontal="center"/>
    </xf>
    <xf numFmtId="0" fontId="1" fillId="45" borderId="89" xfId="190" applyFont="1" applyFill="1" applyBorder="1" applyAlignment="1">
      <alignment horizontal="center"/>
    </xf>
    <xf numFmtId="0" fontId="1" fillId="0" borderId="0" xfId="190" applyAlignment="1">
      <alignment horizontal="right"/>
    </xf>
    <xf numFmtId="0" fontId="15" fillId="52" borderId="9" xfId="193" applyFont="1" applyFill="1" applyBorder="1" applyAlignment="1">
      <alignment horizontal="left" vertical="center" wrapText="1"/>
    </xf>
    <xf numFmtId="0" fontId="5" fillId="52" borderId="0" xfId="79" applyFill="1">
      <alignment readingOrder="1"/>
    </xf>
    <xf numFmtId="0" fontId="15" fillId="52" borderId="0" xfId="79" applyFont="1" applyFill="1">
      <alignment readingOrder="1"/>
    </xf>
    <xf numFmtId="0" fontId="71" fillId="52" borderId="8" xfId="79" applyFont="1" applyFill="1" applyBorder="1">
      <alignment readingOrder="1"/>
    </xf>
    <xf numFmtId="0" fontId="71" fillId="52" borderId="1" xfId="79" applyFont="1" applyFill="1" applyBorder="1">
      <alignment readingOrder="1"/>
    </xf>
    <xf numFmtId="0" fontId="71" fillId="52" borderId="4" xfId="79" applyFont="1" applyFill="1" applyBorder="1">
      <alignment readingOrder="1"/>
    </xf>
    <xf numFmtId="0" fontId="5" fillId="52" borderId="0" xfId="79" applyFill="1" applyAlignment="1">
      <alignment vertical="center" wrapText="1" readingOrder="1"/>
    </xf>
    <xf numFmtId="49" fontId="5" fillId="52" borderId="0" xfId="79" applyNumberFormat="1" applyFill="1">
      <alignment readingOrder="1"/>
    </xf>
    <xf numFmtId="9" fontId="33" fillId="54" borderId="0" xfId="79" applyNumberFormat="1" applyFont="1" applyFill="1">
      <alignment readingOrder="1"/>
    </xf>
    <xf numFmtId="0" fontId="19" fillId="0" borderId="0" xfId="79" applyFont="1" applyAlignment="1">
      <alignment horizontal="right" readingOrder="1"/>
    </xf>
    <xf numFmtId="0" fontId="19" fillId="0" borderId="0" xfId="79" applyFont="1" applyAlignment="1">
      <alignment horizontal="center" readingOrder="1"/>
    </xf>
    <xf numFmtId="183" fontId="1" fillId="0" borderId="0" xfId="1" applyNumberFormat="1" applyFont="1"/>
    <xf numFmtId="0" fontId="0" fillId="0" borderId="0" xfId="0" applyAlignment="1">
      <alignment vertical="center"/>
    </xf>
    <xf numFmtId="43" fontId="0" fillId="0" borderId="0" xfId="1" applyFont="1"/>
    <xf numFmtId="0" fontId="0" fillId="0" borderId="0" xfId="0" applyAlignment="1">
      <alignment horizontal="right"/>
    </xf>
    <xf numFmtId="9" fontId="0" fillId="0" borderId="0" xfId="189" applyFont="1" applyAlignment="1">
      <alignment horizontal="right"/>
    </xf>
    <xf numFmtId="43" fontId="0" fillId="0" borderId="0" xfId="0" applyNumberFormat="1">
      <alignment readingOrder="1"/>
    </xf>
    <xf numFmtId="9" fontId="0" fillId="0" borderId="0" xfId="21" applyFont="1">
      <alignment readingOrder="1"/>
    </xf>
    <xf numFmtId="9" fontId="0" fillId="0" borderId="0" xfId="0" applyNumberFormat="1">
      <alignment readingOrder="1"/>
    </xf>
    <xf numFmtId="164" fontId="1" fillId="0" borderId="0" xfId="21" applyNumberFormat="1" applyFont="1"/>
    <xf numFmtId="164" fontId="28" fillId="0" borderId="0" xfId="21" applyNumberFormat="1" applyFont="1"/>
    <xf numFmtId="43" fontId="1" fillId="0" borderId="9" xfId="1" applyFont="1" applyBorder="1" applyAlignment="1">
      <alignment horizontal="center"/>
    </xf>
    <xf numFmtId="0" fontId="1" fillId="45" borderId="3" xfId="190" applyFill="1" applyBorder="1" applyAlignment="1">
      <alignment horizontal="center"/>
    </xf>
    <xf numFmtId="0" fontId="1" fillId="45" borderId="6" xfId="190" applyFill="1" applyBorder="1" applyAlignment="1">
      <alignment horizontal="center"/>
    </xf>
    <xf numFmtId="0" fontId="0" fillId="0" borderId="0" xfId="0" applyAlignment="1">
      <alignment horizontal="center" readingOrder="1"/>
    </xf>
    <xf numFmtId="0" fontId="0" fillId="45" borderId="0" xfId="0" applyFill="1" applyAlignment="1">
      <alignment horizontal="right" readingOrder="1"/>
    </xf>
    <xf numFmtId="0" fontId="0" fillId="45" borderId="0" xfId="0" applyFill="1" applyAlignment="1">
      <alignment horizontal="center" readingOrder="1"/>
    </xf>
    <xf numFmtId="176" fontId="0" fillId="0" borderId="0" xfId="0" applyNumberFormat="1">
      <alignment readingOrder="1"/>
    </xf>
    <xf numFmtId="0" fontId="5" fillId="45" borderId="0" xfId="0" applyFont="1" applyFill="1">
      <alignment readingOrder="1"/>
    </xf>
    <xf numFmtId="179" fontId="0" fillId="0" borderId="0" xfId="0" applyNumberFormat="1">
      <alignment readingOrder="1"/>
    </xf>
    <xf numFmtId="2" fontId="0" fillId="0" borderId="0" xfId="0" applyNumberFormat="1">
      <alignment readingOrder="1"/>
    </xf>
    <xf numFmtId="0" fontId="5" fillId="0" borderId="0" xfId="0" applyFont="1" applyFill="1" applyBorder="1">
      <alignment readingOrder="1"/>
    </xf>
    <xf numFmtId="0" fontId="0" fillId="0" borderId="0" xfId="0" applyFill="1" applyBorder="1">
      <alignment readingOrder="1"/>
    </xf>
    <xf numFmtId="0" fontId="0" fillId="45" borderId="0" xfId="0" applyFill="1" applyAlignment="1">
      <alignment wrapText="1" readingOrder="1"/>
    </xf>
    <xf numFmtId="0" fontId="0" fillId="45" borderId="0" xfId="0" applyFill="1" applyAlignment="1">
      <alignment horizontal="center" wrapText="1" readingOrder="1"/>
    </xf>
    <xf numFmtId="1" fontId="0" fillId="0" borderId="0" xfId="0" applyNumberFormat="1" applyFill="1" applyAlignment="1">
      <alignment horizontal="center" readingOrder="1"/>
    </xf>
    <xf numFmtId="165" fontId="0" fillId="0" borderId="0" xfId="0" applyNumberFormat="1" applyFill="1" applyAlignment="1">
      <alignment horizontal="center" readingOrder="1"/>
    </xf>
    <xf numFmtId="165" fontId="0" fillId="0" borderId="0" xfId="0" applyNumberFormat="1" applyFill="1">
      <alignment readingOrder="1"/>
    </xf>
    <xf numFmtId="167" fontId="0" fillId="0" borderId="0" xfId="1" applyNumberFormat="1" applyFont="1" applyFill="1">
      <alignment readingOrder="1"/>
    </xf>
    <xf numFmtId="0" fontId="5" fillId="45" borderId="39" xfId="79" applyFill="1" applyBorder="1">
      <alignment readingOrder="1"/>
    </xf>
    <xf numFmtId="0" fontId="5" fillId="45" borderId="0" xfId="79" applyFont="1" applyFill="1" applyBorder="1" applyAlignment="1">
      <alignment horizontal="right" readingOrder="1"/>
    </xf>
    <xf numFmtId="0" fontId="69" fillId="55" borderId="0" xfId="79" applyNumberFormat="1" applyFont="1" applyFill="1" applyBorder="1">
      <alignment readingOrder="1"/>
    </xf>
    <xf numFmtId="0" fontId="5" fillId="45" borderId="53" xfId="79" applyFont="1" applyFill="1" applyBorder="1" applyAlignment="1">
      <alignment horizontal="right" readingOrder="1"/>
    </xf>
    <xf numFmtId="0" fontId="28" fillId="14" borderId="9" xfId="0" applyFont="1" applyFill="1" applyBorder="1"/>
    <xf numFmtId="165" fontId="28" fillId="14" borderId="9" xfId="0" applyNumberFormat="1" applyFont="1" applyFill="1" applyBorder="1"/>
    <xf numFmtId="2" fontId="0" fillId="0" borderId="0" xfId="0" applyNumberFormat="1" applyFill="1">
      <alignment readingOrder="1"/>
    </xf>
    <xf numFmtId="0" fontId="5" fillId="45" borderId="0" xfId="0" applyFont="1" applyFill="1" applyAlignment="1">
      <alignment horizontal="center" readingOrder="1"/>
    </xf>
    <xf numFmtId="165" fontId="0" fillId="0" borderId="0" xfId="0" applyNumberFormat="1" applyFill="1" applyBorder="1">
      <alignment readingOrder="1"/>
    </xf>
    <xf numFmtId="0" fontId="28" fillId="0" borderId="0" xfId="0" applyFont="1" applyFill="1" applyBorder="1"/>
    <xf numFmtId="165" fontId="28" fillId="0" borderId="0" xfId="0" applyNumberFormat="1" applyFont="1" applyFill="1" applyBorder="1"/>
    <xf numFmtId="0" fontId="0" fillId="52" borderId="9" xfId="0" applyFill="1" applyBorder="1">
      <alignment readingOrder="1"/>
    </xf>
    <xf numFmtId="0" fontId="28" fillId="45" borderId="9" xfId="0" applyFont="1" applyFill="1" applyBorder="1"/>
    <xf numFmtId="0" fontId="28" fillId="45" borderId="2" xfId="0" applyFont="1" applyFill="1" applyBorder="1"/>
    <xf numFmtId="0" fontId="28" fillId="45" borderId="39" xfId="0" applyFont="1" applyFill="1" applyBorder="1"/>
    <xf numFmtId="0" fontId="28" fillId="45" borderId="10" xfId="0" applyFont="1" applyFill="1" applyBorder="1"/>
    <xf numFmtId="0" fontId="28" fillId="45" borderId="5" xfId="0" applyFont="1" applyFill="1" applyBorder="1"/>
    <xf numFmtId="0" fontId="28" fillId="45" borderId="53" xfId="0" applyFont="1" applyFill="1" applyBorder="1"/>
    <xf numFmtId="0" fontId="28" fillId="45" borderId="42" xfId="0" applyFont="1" applyFill="1" applyBorder="1"/>
    <xf numFmtId="184" fontId="12" fillId="3" borderId="4" xfId="0" applyNumberFormat="1" applyFont="1" applyFill="1" applyBorder="1" applyAlignment="1">
      <alignment horizontal="center" wrapText="1" readingOrder="1"/>
    </xf>
    <xf numFmtId="14" fontId="12" fillId="3" borderId="4" xfId="0" applyNumberFormat="1" applyFont="1" applyFill="1" applyBorder="1" applyAlignment="1">
      <alignment horizontal="center" wrapText="1" readingOrder="1"/>
    </xf>
    <xf numFmtId="0" fontId="28" fillId="41" borderId="9" xfId="0" applyFont="1" applyFill="1" applyBorder="1"/>
    <xf numFmtId="0" fontId="28" fillId="41" borderId="9" xfId="0" applyFont="1" applyFill="1" applyBorder="1" applyAlignment="1">
      <alignment horizontal="center"/>
    </xf>
    <xf numFmtId="165" fontId="0" fillId="41" borderId="9" xfId="0" applyNumberFormat="1" applyFill="1" applyBorder="1" applyAlignment="1">
      <alignment horizontal="center" readingOrder="1"/>
    </xf>
    <xf numFmtId="0" fontId="0" fillId="41" borderId="9" xfId="0" applyFill="1" applyBorder="1">
      <alignment readingOrder="1"/>
    </xf>
    <xf numFmtId="185" fontId="0" fillId="41" borderId="0" xfId="1" applyNumberFormat="1" applyFont="1" applyFill="1">
      <alignment readingOrder="1"/>
    </xf>
    <xf numFmtId="167" fontId="0" fillId="41" borderId="0" xfId="109" applyNumberFormat="1" applyFont="1" applyFill="1" applyAlignment="1">
      <alignment horizontal="center" readingOrder="1"/>
    </xf>
    <xf numFmtId="0" fontId="0" fillId="45" borderId="2" xfId="0" applyFill="1" applyBorder="1">
      <alignment readingOrder="1"/>
    </xf>
    <xf numFmtId="0" fontId="0" fillId="45" borderId="40" xfId="0" applyFill="1" applyBorder="1">
      <alignment readingOrder="1"/>
    </xf>
    <xf numFmtId="0" fontId="0" fillId="45" borderId="5" xfId="0" applyFill="1" applyBorder="1">
      <alignment readingOrder="1"/>
    </xf>
    <xf numFmtId="0" fontId="33" fillId="55" borderId="39" xfId="79" applyFont="1" applyFill="1" applyBorder="1" applyAlignment="1">
      <alignment horizontal="center" readingOrder="1"/>
    </xf>
    <xf numFmtId="0" fontId="5" fillId="45" borderId="0" xfId="79" applyFill="1" applyBorder="1">
      <alignment readingOrder="1"/>
    </xf>
    <xf numFmtId="0" fontId="69" fillId="55" borderId="0" xfId="79" applyFont="1" applyFill="1" applyBorder="1">
      <alignment readingOrder="1"/>
    </xf>
    <xf numFmtId="0" fontId="33" fillId="55" borderId="41" xfId="0" applyFont="1" applyFill="1" applyBorder="1">
      <alignment readingOrder="1"/>
    </xf>
    <xf numFmtId="0" fontId="5" fillId="0" borderId="0" xfId="79" applyAlignment="1">
      <alignment horizontal="right" readingOrder="1"/>
    </xf>
    <xf numFmtId="0" fontId="77" fillId="0" borderId="0" xfId="79" applyFont="1" applyAlignment="1">
      <alignment horizontal="right" readingOrder="1"/>
    </xf>
    <xf numFmtId="0" fontId="28" fillId="0" borderId="0" xfId="190" applyFont="1" applyAlignment="1">
      <alignment horizontal="center"/>
    </xf>
    <xf numFmtId="0" fontId="61" fillId="50" borderId="54" xfId="0" applyFont="1" applyFill="1" applyBorder="1"/>
    <xf numFmtId="0" fontId="61" fillId="50" borderId="55" xfId="0" applyFont="1" applyFill="1" applyBorder="1"/>
    <xf numFmtId="0" fontId="61" fillId="50" borderId="56" xfId="0" applyFont="1" applyFill="1" applyBorder="1"/>
    <xf numFmtId="0" fontId="0" fillId="51" borderId="54" xfId="0" applyFont="1" applyFill="1" applyBorder="1"/>
    <xf numFmtId="0" fontId="0" fillId="51" borderId="55" xfId="0" applyFont="1" applyFill="1" applyBorder="1"/>
    <xf numFmtId="3" fontId="0" fillId="51" borderId="55" xfId="0" applyNumberFormat="1" applyFont="1" applyFill="1" applyBorder="1"/>
    <xf numFmtId="4" fontId="0" fillId="51" borderId="55" xfId="0" applyNumberFormat="1" applyFont="1" applyFill="1" applyBorder="1"/>
    <xf numFmtId="4" fontId="0" fillId="51" borderId="56" xfId="0" applyNumberFormat="1" applyFont="1" applyFill="1" applyBorder="1"/>
    <xf numFmtId="0" fontId="0" fillId="0" borderId="57" xfId="0" applyFont="1" applyBorder="1"/>
    <xf numFmtId="0" fontId="0" fillId="0" borderId="58" xfId="0" applyFont="1" applyBorder="1"/>
    <xf numFmtId="3" fontId="0" fillId="0" borderId="58" xfId="0" applyNumberFormat="1" applyFont="1" applyBorder="1"/>
    <xf numFmtId="4" fontId="0" fillId="0" borderId="58" xfId="0" applyNumberFormat="1" applyFont="1" applyBorder="1"/>
    <xf numFmtId="4" fontId="0" fillId="0" borderId="59" xfId="0" applyNumberFormat="1" applyFont="1" applyBorder="1"/>
    <xf numFmtId="0" fontId="0" fillId="51" borderId="57" xfId="0" applyFont="1" applyFill="1" applyBorder="1"/>
    <xf numFmtId="0" fontId="0" fillId="51" borderId="58" xfId="0" applyFont="1" applyFill="1" applyBorder="1"/>
    <xf numFmtId="3" fontId="0" fillId="51" borderId="58" xfId="0" applyNumberFormat="1" applyFont="1" applyFill="1" applyBorder="1"/>
    <xf numFmtId="4" fontId="0" fillId="51" borderId="58" xfId="0" applyNumberFormat="1" applyFont="1" applyFill="1" applyBorder="1"/>
    <xf numFmtId="4" fontId="0" fillId="51" borderId="59" xfId="0" applyNumberFormat="1" applyFont="1" applyFill="1" applyBorder="1"/>
    <xf numFmtId="0" fontId="69" fillId="54" borderId="0" xfId="79" applyFont="1" applyFill="1">
      <alignment readingOrder="1"/>
    </xf>
    <xf numFmtId="4" fontId="69" fillId="54" borderId="0" xfId="79" applyNumberFormat="1" applyFont="1" applyFill="1">
      <alignment readingOrder="1"/>
    </xf>
    <xf numFmtId="0" fontId="15" fillId="0" borderId="44" xfId="79" applyFont="1" applyBorder="1">
      <alignment readingOrder="1"/>
    </xf>
    <xf numFmtId="0" fontId="5" fillId="0" borderId="44" xfId="79" applyBorder="1">
      <alignment readingOrder="1"/>
    </xf>
    <xf numFmtId="44" fontId="1" fillId="0" borderId="0" xfId="4" applyFont="1"/>
    <xf numFmtId="0" fontId="1" fillId="0" borderId="0" xfId="190" applyAlignment="1">
      <alignment horizontal="right" indent="1"/>
    </xf>
    <xf numFmtId="178" fontId="69" fillId="13" borderId="42" xfId="79" applyNumberFormat="1" applyFont="1" applyFill="1" applyBorder="1">
      <alignment readingOrder="1"/>
    </xf>
    <xf numFmtId="178" fontId="15" fillId="14" borderId="53" xfId="79" applyNumberFormat="1" applyFont="1" applyFill="1" applyBorder="1">
      <alignment readingOrder="1"/>
    </xf>
    <xf numFmtId="1" fontId="0" fillId="0" borderId="0" xfId="0" quotePrefix="1" applyNumberFormat="1">
      <alignment readingOrder="1"/>
    </xf>
    <xf numFmtId="0" fontId="1" fillId="0" borderId="13" xfId="190" applyBorder="1" applyAlignment="1">
      <alignment horizontal="left" vertical="center" wrapText="1"/>
    </xf>
    <xf numFmtId="0" fontId="1" fillId="0" borderId="23" xfId="190" applyBorder="1" applyAlignment="1">
      <alignment horizontal="left" vertical="center" wrapText="1"/>
    </xf>
    <xf numFmtId="0" fontId="1" fillId="0" borderId="64" xfId="190" applyBorder="1" applyAlignment="1">
      <alignment horizontal="center" vertical="center" wrapText="1"/>
    </xf>
    <xf numFmtId="0" fontId="1" fillId="0" borderId="4" xfId="190" applyBorder="1" applyAlignment="1">
      <alignment horizontal="center" vertical="center" wrapText="1"/>
    </xf>
    <xf numFmtId="0" fontId="1" fillId="0" borderId="9" xfId="190" applyBorder="1" applyAlignment="1">
      <alignment horizontal="center" vertical="center" wrapText="1"/>
    </xf>
    <xf numFmtId="0" fontId="1" fillId="0" borderId="16" xfId="190" applyBorder="1" applyAlignment="1">
      <alignment horizontal="center" vertical="center" wrapText="1"/>
    </xf>
    <xf numFmtId="0" fontId="1" fillId="0" borderId="14" xfId="190" applyBorder="1" applyAlignment="1">
      <alignment horizontal="center" vertical="center" wrapText="1"/>
    </xf>
    <xf numFmtId="0" fontId="1" fillId="0" borderId="20" xfId="190" applyBorder="1" applyAlignment="1">
      <alignment horizontal="center" vertical="center" wrapText="1"/>
    </xf>
    <xf numFmtId="0" fontId="1" fillId="0" borderId="22" xfId="190" applyBorder="1" applyAlignment="1">
      <alignment horizontal="center" vertical="center" wrapText="1"/>
    </xf>
    <xf numFmtId="0" fontId="1" fillId="0" borderId="24" xfId="190" applyBorder="1" applyAlignment="1">
      <alignment horizontal="center" vertical="center" wrapText="1"/>
    </xf>
    <xf numFmtId="0" fontId="1" fillId="0" borderId="27" xfId="190" applyBorder="1" applyAlignment="1">
      <alignment horizontal="left" vertical="center" wrapText="1"/>
    </xf>
    <xf numFmtId="0" fontId="1" fillId="0" borderId="0" xfId="190" applyAlignment="1">
      <alignment horizontal="left"/>
    </xf>
    <xf numFmtId="0" fontId="1" fillId="0" borderId="0" xfId="190" applyAlignment="1">
      <alignment horizontal="center"/>
    </xf>
    <xf numFmtId="0" fontId="1" fillId="0" borderId="65" xfId="190" applyBorder="1" applyAlignment="1">
      <alignment horizontal="left" vertical="center" wrapText="1"/>
    </xf>
    <xf numFmtId="0" fontId="1" fillId="0" borderId="66" xfId="190" applyBorder="1" applyAlignment="1">
      <alignment horizontal="left" vertical="center" wrapText="1"/>
    </xf>
    <xf numFmtId="0" fontId="1" fillId="0" borderId="67" xfId="190" applyBorder="1" applyAlignment="1">
      <alignment horizontal="left" vertical="center" wrapText="1"/>
    </xf>
    <xf numFmtId="0" fontId="42" fillId="0" borderId="14" xfId="190" applyFont="1" applyBorder="1" applyAlignment="1">
      <alignment horizontal="center" wrapText="1"/>
    </xf>
    <xf numFmtId="0" fontId="42" fillId="0" borderId="20" xfId="190" applyFont="1" applyBorder="1" applyAlignment="1">
      <alignment horizontal="center" wrapText="1"/>
    </xf>
    <xf numFmtId="0" fontId="28" fillId="0" borderId="9" xfId="190" applyFont="1" applyBorder="1" applyAlignment="1">
      <alignment horizontal="center" vertical="center" wrapText="1"/>
    </xf>
    <xf numFmtId="0" fontId="28" fillId="0" borderId="22" xfId="190" applyFont="1" applyBorder="1" applyAlignment="1">
      <alignment horizontal="center" vertical="center" wrapText="1"/>
    </xf>
    <xf numFmtId="0" fontId="42" fillId="0" borderId="16" xfId="190" applyFont="1" applyBorder="1" applyAlignment="1">
      <alignment horizontal="center" vertical="center" wrapText="1"/>
    </xf>
    <xf numFmtId="0" fontId="42" fillId="0" borderId="24" xfId="190" applyFont="1" applyBorder="1" applyAlignment="1">
      <alignment horizontal="center" vertical="center" wrapText="1"/>
    </xf>
    <xf numFmtId="0" fontId="1" fillId="0" borderId="68" xfId="190" applyBorder="1" applyAlignment="1">
      <alignment horizontal="center" vertical="center" wrapText="1"/>
    </xf>
    <xf numFmtId="0" fontId="1" fillId="0" borderId="19" xfId="190" applyBorder="1" applyAlignment="1">
      <alignment horizontal="center" vertical="center" wrapText="1"/>
    </xf>
    <xf numFmtId="0" fontId="1" fillId="0" borderId="18" xfId="190" applyBorder="1" applyAlignment="1">
      <alignment horizontal="center" vertical="center" wrapText="1"/>
    </xf>
    <xf numFmtId="164" fontId="28" fillId="0" borderId="68" xfId="190" applyNumberFormat="1" applyFont="1" applyBorder="1" applyAlignment="1">
      <alignment horizontal="center" vertical="center" wrapText="1"/>
    </xf>
    <xf numFmtId="164" fontId="28" fillId="0" borderId="19" xfId="190" applyNumberFormat="1" applyFont="1" applyBorder="1" applyAlignment="1">
      <alignment horizontal="center" vertical="center" wrapText="1"/>
    </xf>
    <xf numFmtId="164" fontId="28" fillId="0" borderId="18" xfId="190" applyNumberFormat="1" applyFont="1" applyBorder="1" applyAlignment="1">
      <alignment horizontal="center" vertical="center" wrapText="1"/>
    </xf>
    <xf numFmtId="0" fontId="1" fillId="0" borderId="14" xfId="190" applyBorder="1" applyAlignment="1">
      <alignment horizontal="center" wrapText="1"/>
    </xf>
    <xf numFmtId="0" fontId="1" fillId="0" borderId="16" xfId="190" applyBorder="1" applyAlignment="1">
      <alignment horizontal="center" wrapText="1"/>
    </xf>
    <xf numFmtId="0" fontId="1" fillId="0" borderId="7" xfId="190" applyBorder="1" applyAlignment="1">
      <alignment horizontal="center" wrapText="1"/>
    </xf>
    <xf numFmtId="0" fontId="1" fillId="0" borderId="69" xfId="190" applyBorder="1" applyAlignment="1">
      <alignment horizontal="center" wrapText="1"/>
    </xf>
    <xf numFmtId="0" fontId="5" fillId="0" borderId="3" xfId="79" applyBorder="1" applyAlignment="1">
      <alignment horizontal="center" vertical="center" wrapText="1" readingOrder="1"/>
    </xf>
    <xf numFmtId="0" fontId="5" fillId="0" borderId="7" xfId="79" applyBorder="1" applyAlignment="1">
      <alignment horizontal="center" vertical="center" wrapText="1" readingOrder="1"/>
    </xf>
    <xf numFmtId="0" fontId="5" fillId="0" borderId="6" xfId="79" applyBorder="1" applyAlignment="1">
      <alignment horizontal="center" vertical="center" wrapText="1" readingOrder="1"/>
    </xf>
    <xf numFmtId="0" fontId="5" fillId="0" borderId="3" xfId="79" applyBorder="1" applyAlignment="1">
      <alignment horizontal="left" vertical="center" wrapText="1" readingOrder="1"/>
    </xf>
    <xf numFmtId="0" fontId="5" fillId="0" borderId="7" xfId="79" applyBorder="1" applyAlignment="1">
      <alignment horizontal="left" vertical="center" wrapText="1" readingOrder="1"/>
    </xf>
    <xf numFmtId="0" fontId="5" fillId="0" borderId="6" xfId="79" applyBorder="1" applyAlignment="1">
      <alignment horizontal="left" vertical="center" wrapText="1" readingOrder="1"/>
    </xf>
    <xf numFmtId="0" fontId="5" fillId="0" borderId="10" xfId="79" applyBorder="1" applyAlignment="1">
      <alignment horizontal="center" vertical="center" wrapText="1" readingOrder="1"/>
    </xf>
    <xf numFmtId="0" fontId="5" fillId="0" borderId="41" xfId="79" applyBorder="1" applyAlignment="1">
      <alignment horizontal="center" vertical="center" wrapText="1" readingOrder="1"/>
    </xf>
    <xf numFmtId="0" fontId="5" fillId="0" borderId="42" xfId="79" applyBorder="1" applyAlignment="1">
      <alignment horizontal="center" vertical="center" wrapText="1" readingOrder="1"/>
    </xf>
    <xf numFmtId="0" fontId="5" fillId="0" borderId="9" xfId="79" applyFont="1" applyBorder="1" applyAlignment="1">
      <alignment horizontal="center" vertical="center" wrapText="1" readingOrder="1"/>
    </xf>
    <xf numFmtId="0" fontId="5" fillId="0" borderId="3" xfId="79" applyFont="1" applyBorder="1" applyAlignment="1">
      <alignment horizontal="center" vertical="top" wrapText="1" readingOrder="1"/>
    </xf>
    <xf numFmtId="0" fontId="5" fillId="0" borderId="7" xfId="79" applyFont="1" applyBorder="1" applyAlignment="1">
      <alignment horizontal="center" vertical="top" wrapText="1" readingOrder="1"/>
    </xf>
    <xf numFmtId="0" fontId="5" fillId="0" borderId="6" xfId="79" applyFont="1" applyBorder="1" applyAlignment="1">
      <alignment horizontal="center" vertical="top" wrapText="1" readingOrder="1"/>
    </xf>
    <xf numFmtId="9" fontId="5" fillId="0" borderId="3" xfId="79" applyNumberFormat="1" applyBorder="1" applyAlignment="1">
      <alignment horizontal="center" vertical="center" wrapText="1" readingOrder="1"/>
    </xf>
    <xf numFmtId="9" fontId="5" fillId="0" borderId="7" xfId="79" applyNumberFormat="1" applyBorder="1" applyAlignment="1">
      <alignment horizontal="center" vertical="center" wrapText="1" readingOrder="1"/>
    </xf>
    <xf numFmtId="9" fontId="5" fillId="0" borderId="6" xfId="79" applyNumberFormat="1" applyBorder="1" applyAlignment="1">
      <alignment horizontal="center" vertical="center" wrapText="1" readingOrder="1"/>
    </xf>
    <xf numFmtId="0" fontId="5" fillId="0" borderId="2" xfId="79" applyBorder="1" applyAlignment="1">
      <alignment horizontal="center" vertical="center" wrapText="1" readingOrder="1"/>
    </xf>
    <xf numFmtId="0" fontId="5" fillId="0" borderId="40" xfId="79" applyBorder="1" applyAlignment="1">
      <alignment horizontal="center" vertical="center" wrapText="1" readingOrder="1"/>
    </xf>
    <xf numFmtId="0" fontId="5" fillId="0" borderId="5" xfId="79" applyBorder="1" applyAlignment="1">
      <alignment horizontal="center" vertical="center" wrapText="1" readingOrder="1"/>
    </xf>
    <xf numFmtId="0" fontId="5" fillId="0" borderId="3" xfId="80" applyFont="1" applyFill="1" applyBorder="1" applyAlignment="1">
      <alignment horizontal="left" vertical="center" wrapText="1"/>
    </xf>
    <xf numFmtId="0" fontId="5" fillId="0" borderId="7" xfId="80" applyFont="1" applyFill="1" applyBorder="1" applyAlignment="1">
      <alignment horizontal="left" vertical="center" wrapText="1"/>
    </xf>
    <xf numFmtId="0" fontId="5" fillId="0" borderId="6" xfId="80" applyFont="1" applyFill="1" applyBorder="1" applyAlignment="1">
      <alignment horizontal="left" vertical="center" wrapText="1"/>
    </xf>
    <xf numFmtId="0" fontId="5" fillId="0" borderId="2" xfId="79" applyFill="1" applyBorder="1" applyAlignment="1">
      <alignment horizontal="center" vertical="center" wrapText="1" readingOrder="1"/>
    </xf>
    <xf numFmtId="0" fontId="5" fillId="0" borderId="40" xfId="79" applyFill="1" applyBorder="1" applyAlignment="1">
      <alignment horizontal="center" vertical="center" wrapText="1" readingOrder="1"/>
    </xf>
    <xf numFmtId="0" fontId="5" fillId="0" borderId="5" xfId="79" applyFill="1" applyBorder="1" applyAlignment="1">
      <alignment horizontal="center" vertical="center" wrapText="1" readingOrder="1"/>
    </xf>
    <xf numFmtId="0" fontId="5" fillId="0" borderId="3" xfId="79" applyFont="1" applyFill="1" applyBorder="1" applyAlignment="1">
      <alignment horizontal="center" vertical="center" wrapText="1" readingOrder="1"/>
    </xf>
    <xf numFmtId="0" fontId="5" fillId="0" borderId="7" xfId="79" applyFont="1" applyFill="1" applyBorder="1" applyAlignment="1">
      <alignment horizontal="center" vertical="center" wrapText="1" readingOrder="1"/>
    </xf>
    <xf numFmtId="0" fontId="5" fillId="0" borderId="6" xfId="79" applyFont="1" applyFill="1" applyBorder="1" applyAlignment="1">
      <alignment horizontal="center" vertical="center" wrapText="1" readingOrder="1"/>
    </xf>
    <xf numFmtId="0" fontId="5" fillId="0" borderId="3" xfId="79" applyFill="1" applyBorder="1" applyAlignment="1">
      <alignment horizontal="center" vertical="center" wrapText="1" readingOrder="1"/>
    </xf>
    <xf numFmtId="0" fontId="5" fillId="0" borderId="7" xfId="79" applyFill="1" applyBorder="1" applyAlignment="1">
      <alignment horizontal="center" vertical="center" wrapText="1" readingOrder="1"/>
    </xf>
    <xf numFmtId="0" fontId="5" fillId="0" borderId="6" xfId="79" applyFill="1" applyBorder="1" applyAlignment="1">
      <alignment horizontal="center" vertical="center" wrapText="1" readingOrder="1"/>
    </xf>
    <xf numFmtId="0" fontId="5" fillId="0" borderId="3" xfId="79" applyBorder="1" applyAlignment="1">
      <alignment horizontal="center" vertical="center" readingOrder="1"/>
    </xf>
    <xf numFmtId="0" fontId="5" fillId="0" borderId="7" xfId="79" applyBorder="1" applyAlignment="1">
      <alignment horizontal="center" vertical="center" readingOrder="1"/>
    </xf>
    <xf numFmtId="0" fontId="5" fillId="0" borderId="6" xfId="79" applyBorder="1" applyAlignment="1">
      <alignment horizontal="center" vertical="center" readingOrder="1"/>
    </xf>
    <xf numFmtId="0" fontId="5" fillId="0" borderId="8" xfId="80" applyFont="1" applyFill="1" applyBorder="1" applyAlignment="1">
      <alignment horizontal="center" vertical="center" wrapText="1"/>
    </xf>
    <xf numFmtId="0" fontId="5" fillId="0" borderId="1" xfId="80" applyFont="1" applyFill="1" applyBorder="1" applyAlignment="1">
      <alignment horizontal="center" vertical="center" wrapText="1"/>
    </xf>
    <xf numFmtId="0" fontId="5" fillId="0" borderId="4" xfId="80" applyFont="1" applyFill="1" applyBorder="1" applyAlignment="1">
      <alignment horizontal="center" vertical="center" wrapText="1"/>
    </xf>
    <xf numFmtId="0" fontId="5" fillId="42" borderId="9" xfId="80" applyFont="1" applyFill="1" applyBorder="1" applyAlignment="1">
      <alignment horizontal="center" vertical="center" wrapText="1"/>
    </xf>
    <xf numFmtId="0" fontId="5" fillId="0" borderId="3" xfId="80" applyFont="1" applyBorder="1" applyAlignment="1">
      <alignment horizontal="center" vertical="center" wrapText="1"/>
    </xf>
    <xf numFmtId="0" fontId="5" fillId="0" borderId="7" xfId="80" applyFont="1" applyBorder="1" applyAlignment="1">
      <alignment horizontal="center" vertical="center" wrapText="1"/>
    </xf>
    <xf numFmtId="0" fontId="5" fillId="0" borderId="6" xfId="80" applyFont="1" applyBorder="1" applyAlignment="1">
      <alignment horizontal="center" vertical="center" wrapText="1"/>
    </xf>
    <xf numFmtId="0" fontId="5" fillId="42" borderId="3" xfId="80" applyFont="1" applyFill="1" applyBorder="1" applyAlignment="1">
      <alignment horizontal="center" vertical="center" wrapText="1"/>
    </xf>
    <xf numFmtId="0" fontId="5" fillId="42" borderId="7" xfId="80" applyFont="1" applyFill="1" applyBorder="1" applyAlignment="1">
      <alignment horizontal="center" vertical="center" wrapText="1"/>
    </xf>
    <xf numFmtId="0" fontId="5" fillId="42" borderId="6" xfId="80" applyFont="1" applyFill="1" applyBorder="1" applyAlignment="1">
      <alignment horizontal="center" vertical="center" wrapText="1"/>
    </xf>
    <xf numFmtId="0" fontId="5" fillId="0" borderId="3" xfId="80" applyFont="1" applyBorder="1" applyAlignment="1">
      <alignment horizontal="left" vertical="center" wrapText="1"/>
    </xf>
    <xf numFmtId="0" fontId="5" fillId="0" borderId="7" xfId="80" applyFont="1" applyBorder="1" applyAlignment="1">
      <alignment horizontal="left" vertical="center" wrapText="1"/>
    </xf>
    <xf numFmtId="0" fontId="5" fillId="0" borderId="6" xfId="80" applyFont="1" applyBorder="1" applyAlignment="1">
      <alignment horizontal="left" vertical="center" wrapText="1"/>
    </xf>
    <xf numFmtId="0" fontId="5" fillId="42" borderId="8" xfId="80" applyFont="1" applyFill="1" applyBorder="1" applyAlignment="1">
      <alignment horizontal="center" vertical="center" wrapText="1"/>
    </xf>
    <xf numFmtId="0" fontId="5" fillId="42" borderId="4" xfId="80" applyFill="1" applyBorder="1" applyAlignment="1">
      <alignment horizontal="center" vertical="center" wrapText="1"/>
    </xf>
    <xf numFmtId="0" fontId="5" fillId="42" borderId="9" xfId="80" applyFill="1" applyBorder="1" applyAlignment="1">
      <alignment horizontal="center" vertical="center" wrapText="1"/>
    </xf>
    <xf numFmtId="0" fontId="5" fillId="0" borderId="8" xfId="80" applyFont="1" applyBorder="1" applyAlignment="1">
      <alignment horizontal="center" vertical="center" wrapText="1"/>
    </xf>
    <xf numFmtId="0" fontId="5" fillId="0" borderId="1" xfId="80" applyFont="1" applyBorder="1" applyAlignment="1">
      <alignment horizontal="center" vertical="center" wrapText="1"/>
    </xf>
    <xf numFmtId="0" fontId="5" fillId="0" borderId="4" xfId="80" applyFont="1" applyBorder="1" applyAlignment="1">
      <alignment horizontal="center" vertical="center" wrapText="1"/>
    </xf>
    <xf numFmtId="0" fontId="15" fillId="12" borderId="8" xfId="79" applyFont="1" applyFill="1" applyBorder="1" applyAlignment="1">
      <alignment horizontal="center" vertical="center" readingOrder="1"/>
    </xf>
    <xf numFmtId="0" fontId="15" fillId="12" borderId="1" xfId="79" applyFont="1" applyFill="1" applyBorder="1" applyAlignment="1">
      <alignment horizontal="center" vertical="center" readingOrder="1"/>
    </xf>
    <xf numFmtId="0" fontId="15" fillId="12" borderId="4" xfId="79" applyFont="1" applyFill="1" applyBorder="1" applyAlignment="1">
      <alignment horizontal="center" vertical="center" readingOrder="1"/>
    </xf>
    <xf numFmtId="0" fontId="15" fillId="12" borderId="9" xfId="79" applyFont="1" applyFill="1" applyBorder="1" applyAlignment="1">
      <alignment horizontal="center" vertical="center" readingOrder="1"/>
    </xf>
    <xf numFmtId="0" fontId="5" fillId="0" borderId="8" xfId="80" applyFont="1" applyFill="1" applyBorder="1" applyAlignment="1">
      <alignment horizontal="center" vertical="center"/>
    </xf>
    <xf numFmtId="0" fontId="5" fillId="0" borderId="4" xfId="80" applyFont="1" applyFill="1" applyBorder="1" applyAlignment="1">
      <alignment horizontal="center" vertical="center"/>
    </xf>
    <xf numFmtId="0" fontId="15" fillId="11" borderId="8" xfId="79" applyFont="1" applyFill="1" applyBorder="1" applyAlignment="1">
      <alignment horizontal="center" vertical="center" readingOrder="1"/>
    </xf>
    <xf numFmtId="0" fontId="15" fillId="11" borderId="1" xfId="79" applyFont="1" applyFill="1" applyBorder="1" applyAlignment="1">
      <alignment horizontal="center" vertical="center" readingOrder="1"/>
    </xf>
    <xf numFmtId="0" fontId="15" fillId="11" borderId="4" xfId="79" applyFont="1" applyFill="1" applyBorder="1" applyAlignment="1">
      <alignment horizontal="center" vertical="center" readingOrder="1"/>
    </xf>
    <xf numFmtId="0" fontId="15" fillId="11" borderId="9" xfId="79" applyFont="1" applyFill="1" applyBorder="1" applyAlignment="1">
      <alignment horizontal="center" vertical="center" readingOrder="1"/>
    </xf>
    <xf numFmtId="0" fontId="5" fillId="0" borderId="9" xfId="80" applyFont="1" applyBorder="1" applyAlignment="1">
      <alignment horizontal="center" vertical="center" wrapText="1"/>
    </xf>
    <xf numFmtId="0" fontId="5" fillId="0" borderId="9" xfId="80" applyFont="1" applyFill="1" applyBorder="1" applyAlignment="1">
      <alignment horizontal="center" vertical="center" wrapText="1"/>
    </xf>
    <xf numFmtId="0" fontId="5" fillId="7" borderId="8" xfId="80" applyFill="1" applyBorder="1" applyAlignment="1">
      <alignment horizontal="left" wrapText="1"/>
    </xf>
    <xf numFmtId="0" fontId="5" fillId="7" borderId="1" xfId="80" applyFill="1" applyBorder="1" applyAlignment="1">
      <alignment horizontal="left" wrapText="1"/>
    </xf>
    <xf numFmtId="0" fontId="5" fillId="7" borderId="4" xfId="80" applyFill="1" applyBorder="1" applyAlignment="1">
      <alignment horizontal="left" wrapText="1"/>
    </xf>
    <xf numFmtId="0" fontId="15" fillId="41" borderId="0" xfId="0" applyFont="1" applyFill="1">
      <alignment readingOrder="1"/>
    </xf>
    <xf numFmtId="0" fontId="15" fillId="7" borderId="8" xfId="79" applyFont="1" applyFill="1" applyBorder="1" applyAlignment="1">
      <alignment horizontal="left" wrapText="1" readingOrder="1"/>
    </xf>
    <xf numFmtId="0" fontId="15" fillId="7" borderId="1" xfId="79" applyFont="1" applyFill="1" applyBorder="1" applyAlignment="1">
      <alignment horizontal="left" wrapText="1" readingOrder="1"/>
    </xf>
    <xf numFmtId="0" fontId="15" fillId="7" borderId="4" xfId="79" applyFont="1" applyFill="1" applyBorder="1" applyAlignment="1">
      <alignment horizontal="left" wrapText="1" readingOrder="1"/>
    </xf>
    <xf numFmtId="0" fontId="5" fillId="7" borderId="8" xfId="80" applyFont="1" applyFill="1" applyBorder="1" applyAlignment="1">
      <alignment horizontal="left" wrapText="1"/>
    </xf>
    <xf numFmtId="0" fontId="5" fillId="7" borderId="1" xfId="80" applyFont="1" applyFill="1" applyBorder="1" applyAlignment="1">
      <alignment horizontal="left" wrapText="1"/>
    </xf>
    <xf numFmtId="0" fontId="5" fillId="7" borderId="4" xfId="80" applyFont="1" applyFill="1" applyBorder="1" applyAlignment="1">
      <alignment horizontal="left" wrapText="1"/>
    </xf>
    <xf numFmtId="14" fontId="5" fillId="7" borderId="8" xfId="80" applyNumberFormat="1" applyFill="1" applyBorder="1" applyAlignment="1">
      <alignment horizontal="left" wrapText="1"/>
    </xf>
    <xf numFmtId="14" fontId="5" fillId="7" borderId="1" xfId="80" applyNumberFormat="1" applyFill="1" applyBorder="1" applyAlignment="1">
      <alignment horizontal="left" wrapText="1"/>
    </xf>
    <xf numFmtId="14" fontId="5" fillId="7" borderId="4" xfId="80" applyNumberFormat="1" applyFill="1" applyBorder="1" applyAlignment="1">
      <alignment horizontal="left" wrapText="1"/>
    </xf>
    <xf numFmtId="0" fontId="31" fillId="45" borderId="17" xfId="19" applyFont="1" applyFill="1" applyBorder="1" applyAlignment="1">
      <alignment horizontal="center" wrapText="1"/>
    </xf>
    <xf numFmtId="0" fontId="31" fillId="45" borderId="19" xfId="19" applyFont="1" applyFill="1" applyBorder="1" applyAlignment="1">
      <alignment horizontal="center" wrapText="1"/>
    </xf>
    <xf numFmtId="0" fontId="31" fillId="45" borderId="18" xfId="19" applyFont="1" applyFill="1" applyBorder="1" applyAlignment="1">
      <alignment horizontal="center" wrapText="1"/>
    </xf>
    <xf numFmtId="0" fontId="5" fillId="52" borderId="0" xfId="79" applyNumberFormat="1" applyFill="1" applyAlignment="1">
      <alignment horizontal="left" vertical="center" wrapText="1" readingOrder="1"/>
    </xf>
    <xf numFmtId="0" fontId="8" fillId="9" borderId="9" xfId="0" applyFont="1" applyFill="1" applyBorder="1" applyAlignment="1">
      <alignment horizontal="center"/>
    </xf>
    <xf numFmtId="0" fontId="15" fillId="0" borderId="9" xfId="0" applyFont="1" applyBorder="1" applyAlignment="1">
      <alignment horizontal="center"/>
    </xf>
    <xf numFmtId="0" fontId="12" fillId="10" borderId="8" xfId="17" applyFont="1" applyFill="1" applyBorder="1" applyAlignment="1">
      <alignment horizontal="center"/>
    </xf>
    <xf numFmtId="0" fontId="12" fillId="10" borderId="1" xfId="17" applyFont="1" applyFill="1" applyBorder="1" applyAlignment="1">
      <alignment horizontal="center"/>
    </xf>
    <xf numFmtId="0" fontId="12" fillId="10" borderId="4" xfId="17" applyFont="1" applyFill="1" applyBorder="1" applyAlignment="1">
      <alignment horizontal="center"/>
    </xf>
    <xf numFmtId="0" fontId="15" fillId="15" borderId="9" xfId="17" applyFont="1" applyFill="1" applyBorder="1" applyAlignment="1">
      <alignment horizontal="center"/>
    </xf>
    <xf numFmtId="0" fontId="1" fillId="45" borderId="13" xfId="190" applyFont="1" applyFill="1" applyBorder="1" applyAlignment="1">
      <alignment horizontal="center"/>
    </xf>
    <xf numFmtId="0" fontId="1" fillId="45" borderId="20" xfId="190" applyFont="1" applyFill="1" applyBorder="1" applyAlignment="1">
      <alignment horizontal="center"/>
    </xf>
    <xf numFmtId="0" fontId="36" fillId="45" borderId="9" xfId="190" applyFont="1" applyFill="1" applyBorder="1" applyAlignment="1">
      <alignment horizontal="center"/>
    </xf>
    <xf numFmtId="0" fontId="68" fillId="45" borderId="0" xfId="190" applyFont="1" applyFill="1" applyBorder="1" applyAlignment="1">
      <alignment horizontal="center" vertical="center" wrapText="1"/>
    </xf>
    <xf numFmtId="0" fontId="68" fillId="45" borderId="53" xfId="190" applyFont="1" applyFill="1" applyBorder="1" applyAlignment="1">
      <alignment horizontal="center" vertical="center" wrapText="1"/>
    </xf>
    <xf numFmtId="0" fontId="68" fillId="45" borderId="62" xfId="190" applyFont="1" applyFill="1" applyBorder="1" applyAlignment="1">
      <alignment horizontal="center" vertical="center" wrapText="1"/>
    </xf>
  </cellXfs>
  <cellStyles count="197">
    <cellStyle name="20% - Accent1 2" xfId="82"/>
    <cellStyle name="20% - Accent1 2 2" xfId="146"/>
    <cellStyle name="20% - Accent2 2" xfId="83"/>
    <cellStyle name="20% - Accent3 2" xfId="84"/>
    <cellStyle name="20% - Accent3 2 2" xfId="147"/>
    <cellStyle name="20% - Accent4 2" xfId="85"/>
    <cellStyle name="20% - Accent4 2 2" xfId="148"/>
    <cellStyle name="20% - Accent5 2" xfId="86"/>
    <cellStyle name="20% - Accent6 2" xfId="87"/>
    <cellStyle name="40% - Accent1 2" xfId="88"/>
    <cellStyle name="40% - Accent1 2 2" xfId="149"/>
    <cellStyle name="40% - Accent2 2" xfId="89"/>
    <cellStyle name="40% - Accent2 2 2" xfId="150"/>
    <cellStyle name="40% - Accent3 2" xfId="90"/>
    <cellStyle name="40% - Accent3 2 2" xfId="151"/>
    <cellStyle name="40% - Accent4 2" xfId="91"/>
    <cellStyle name="40% - Accent4 2 2" xfId="152"/>
    <cellStyle name="40% - Accent5 2" xfId="92"/>
    <cellStyle name="40% - Accent6 2" xfId="93"/>
    <cellStyle name="40% - Accent6 2 2" xfId="153"/>
    <cellStyle name="60% - Accent1 2" xfId="94"/>
    <cellStyle name="60% - Accent1 2 2" xfId="154"/>
    <cellStyle name="60% - Accent2 2" xfId="95"/>
    <cellStyle name="60% - Accent2 2 2" xfId="155"/>
    <cellStyle name="60% - Accent3 2" xfId="96"/>
    <cellStyle name="60% - Accent3 2 2" xfId="156"/>
    <cellStyle name="60% - Accent4 2" xfId="97"/>
    <cellStyle name="60% - Accent4 2 2" xfId="157"/>
    <cellStyle name="60% - Accent5 2" xfId="98"/>
    <cellStyle name="60% - Accent6 2" xfId="99"/>
    <cellStyle name="60% - Accent6 2 2" xfId="158"/>
    <cellStyle name="Accent1 2" xfId="100"/>
    <cellStyle name="Accent1 2 2" xfId="159"/>
    <cellStyle name="Accent2 2" xfId="101"/>
    <cellStyle name="Accent3 2" xfId="102"/>
    <cellStyle name="Accent3 2 2" xfId="160"/>
    <cellStyle name="Accent4 2" xfId="103"/>
    <cellStyle name="Accent4 2 2" xfId="161"/>
    <cellStyle name="Accent5 2" xfId="104"/>
    <cellStyle name="Accent6 2" xfId="105"/>
    <cellStyle name="Bad 2" xfId="106"/>
    <cellStyle name="Bad 2 2" xfId="162"/>
    <cellStyle name="Calculation 2" xfId="107"/>
    <cellStyle name="Calculation 2 2" xfId="163"/>
    <cellStyle name="Check Cell 2" xfId="108"/>
    <cellStyle name="Comma" xfId="1" builtinId="3"/>
    <cellStyle name="Comma 2" xfId="2"/>
    <cellStyle name="Comma 2 2" xfId="28"/>
    <cellStyle name="Comma 2 2 2" xfId="109"/>
    <cellStyle name="Comma 2 2 3" xfId="68"/>
    <cellStyle name="Comma 2 3" xfId="110"/>
    <cellStyle name="Comma 2 4" xfId="57"/>
    <cellStyle name="Comma 2 5" xfId="191"/>
    <cellStyle name="Comma 3" xfId="3"/>
    <cellStyle name="Comma 3 2" xfId="29"/>
    <cellStyle name="Comma 3 2 2" xfId="111"/>
    <cellStyle name="Comma 3 2 3" xfId="69"/>
    <cellStyle name="Comma 3 3" xfId="112"/>
    <cellStyle name="Comma 3 4" xfId="58"/>
    <cellStyle name="Currency" xfId="4" builtinId="4"/>
    <cellStyle name="Currency 2" xfId="5"/>
    <cellStyle name="Currency 2 2" xfId="30"/>
    <cellStyle name="Currency 2 2 2" xfId="113"/>
    <cellStyle name="Currency 2 2 3" xfId="70"/>
    <cellStyle name="Currency 2 3" xfId="114"/>
    <cellStyle name="Currency 2 4" xfId="59"/>
    <cellStyle name="Currency 2 5" xfId="192"/>
    <cellStyle name="Currency 3" xfId="6"/>
    <cellStyle name="Currency 3 2" xfId="31"/>
    <cellStyle name="Currency 3 2 2" xfId="115"/>
    <cellStyle name="Currency 3 2 3" xfId="71"/>
    <cellStyle name="Currency 3 3" xfId="116"/>
    <cellStyle name="Currency 3 4" xfId="60"/>
    <cellStyle name="Data Field" xfId="7"/>
    <cellStyle name="Data Field 2" xfId="32"/>
    <cellStyle name="Data Field 2 2" xfId="117"/>
    <cellStyle name="Data Field 2 3" xfId="72"/>
    <cellStyle name="Data Field 3" xfId="118"/>
    <cellStyle name="Data Field 4" xfId="61"/>
    <cellStyle name="Data Name" xfId="8"/>
    <cellStyle name="Date/Time" xfId="9"/>
    <cellStyle name="Explanatory Text 2" xfId="119"/>
    <cellStyle name="Good 2" xfId="120"/>
    <cellStyle name="Heading" xfId="10"/>
    <cellStyle name="Heading 1 2" xfId="121"/>
    <cellStyle name="Heading 1 2 2" xfId="164"/>
    <cellStyle name="Heading 2" xfId="11" builtinId="17" customBuiltin="1"/>
    <cellStyle name="Heading 3 2" xfId="122"/>
    <cellStyle name="Heading 3 2 2" xfId="165"/>
    <cellStyle name="Heading 4 2" xfId="123"/>
    <cellStyle name="Heading 4 2 2" xfId="166"/>
    <cellStyle name="Hyperlink" xfId="196" builtinId="8"/>
    <cellStyle name="Hyperlink 2" xfId="12"/>
    <cellStyle name="Hyperlink 3" xfId="81"/>
    <cellStyle name="Input 2" xfId="124"/>
    <cellStyle name="Linked Cell 2" xfId="125"/>
    <cellStyle name="Neutral 2" xfId="126"/>
    <cellStyle name="Normal" xfId="0" builtinId="0"/>
    <cellStyle name="Normal 10" xfId="33"/>
    <cellStyle name="Normal 11" xfId="34"/>
    <cellStyle name="Normal 12" xfId="35"/>
    <cellStyle name="Normal 13" xfId="79"/>
    <cellStyle name="Normal 13 2" xfId="80"/>
    <cellStyle name="Normal 14" xfId="144"/>
    <cellStyle name="Normal 14 2" xfId="167"/>
    <cellStyle name="Normal 14 3" xfId="179"/>
    <cellStyle name="Normal 14 4" xfId="186"/>
    <cellStyle name="Normal 15" xfId="145"/>
    <cellStyle name="Normal 15 2" xfId="180"/>
    <cellStyle name="Normal 15 3" xfId="187"/>
    <cellStyle name="Normal 16" xfId="56"/>
    <cellStyle name="Normal 2" xfId="13"/>
    <cellStyle name="Normal 2 2" xfId="14"/>
    <cellStyle name="Normal 2 2 2" xfId="36"/>
    <cellStyle name="Normal 2 2 2 2" xfId="127"/>
    <cellStyle name="Normal 2 2 2 3" xfId="73"/>
    <cellStyle name="Normal 2 2 3" xfId="128"/>
    <cellStyle name="Normal 2 2 4" xfId="63"/>
    <cellStyle name="Normal 2 3" xfId="37"/>
    <cellStyle name="Normal 2 3 2" xfId="38"/>
    <cellStyle name="Normal 2 3 3" xfId="168"/>
    <cellStyle name="Normal 2 4" xfId="39"/>
    <cellStyle name="Normal 2 4 2" xfId="129"/>
    <cellStyle name="Normal 2 4 3" xfId="74"/>
    <cellStyle name="Normal 2 5" xfId="40"/>
    <cellStyle name="Normal 2 6" xfId="130"/>
    <cellStyle name="Normal 2 6 2" xfId="169"/>
    <cellStyle name="Normal 2 7" xfId="62"/>
    <cellStyle name="Normal 2 8" xfId="190"/>
    <cellStyle name="Normal 3" xfId="15"/>
    <cellStyle name="Normal 3 2" xfId="41"/>
    <cellStyle name="Normal 3 2 2" xfId="131"/>
    <cellStyle name="Normal 3 2 3" xfId="75"/>
    <cellStyle name="Normal 3 3" xfId="132"/>
    <cellStyle name="Normal 3 4" xfId="64"/>
    <cellStyle name="Normal 4" xfId="27"/>
    <cellStyle name="Normal 4 2" xfId="42"/>
    <cellStyle name="Normal 4 3" xfId="133"/>
    <cellStyle name="Normal 4 3 2" xfId="178"/>
    <cellStyle name="Normal 4 3 3" xfId="185"/>
    <cellStyle name="Normal 4 4" xfId="170"/>
    <cellStyle name="Normal 4 4 2" xfId="181"/>
    <cellStyle name="Normal 4 4 3" xfId="188"/>
    <cellStyle name="Normal 4 5" xfId="67"/>
    <cellStyle name="Normal 4 5 2" xfId="177"/>
    <cellStyle name="Normal 4 5 3" xfId="184"/>
    <cellStyle name="Normal 4 6" xfId="176"/>
    <cellStyle name="Normal 4 7" xfId="183"/>
    <cellStyle name="Normal 5" xfId="43"/>
    <cellStyle name="Normal 5 2" xfId="44"/>
    <cellStyle name="Normal 6" xfId="45"/>
    <cellStyle name="Normal 7" xfId="46"/>
    <cellStyle name="Normal 7 2" xfId="47"/>
    <cellStyle name="Normal 8" xfId="48"/>
    <cellStyle name="Normal 8 2" xfId="49"/>
    <cellStyle name="Normal 9" xfId="50"/>
    <cellStyle name="Normal 9 2" xfId="134"/>
    <cellStyle name="Normal 9 3" xfId="76"/>
    <cellStyle name="Normal_EStarWASHERResTiersFY07v1_3_postJan07" xfId="16"/>
    <cellStyle name="Normal_MTDUCT" xfId="17"/>
    <cellStyle name="Normal_PC-HVACCONTROLS-D2-6p-D3 2" xfId="194"/>
    <cellStyle name="Normal_PC-LPDPackage-6P-D14" xfId="193"/>
    <cellStyle name="Normal_ProCostFinAssumptions_Sector" xfId="18"/>
    <cellStyle name="Normal_prodraft-248-c_TEDWtest" xfId="19"/>
    <cellStyle name="Normal_PTCSFY07v1_3" xfId="20"/>
    <cellStyle name="Normal_Sheet1" xfId="195"/>
    <cellStyle name="Note 2" xfId="135"/>
    <cellStyle name="Note 2 2" xfId="171"/>
    <cellStyle name="Output 2" xfId="136"/>
    <cellStyle name="Output 2 2" xfId="172"/>
    <cellStyle name="Percent" xfId="21" builtinId="5"/>
    <cellStyle name="Percent 2" xfId="22"/>
    <cellStyle name="Percent 2 2" xfId="23"/>
    <cellStyle name="Percent 2 2 2" xfId="51"/>
    <cellStyle name="Percent 2 2 2 2" xfId="137"/>
    <cellStyle name="Percent 2 2 2 3" xfId="77"/>
    <cellStyle name="Percent 2 2 3" xfId="138"/>
    <cellStyle name="Percent 2 2 4" xfId="65"/>
    <cellStyle name="Percent 2 3" xfId="173"/>
    <cellStyle name="Percent 2 3 2" xfId="182"/>
    <cellStyle name="Percent 2 3 3" xfId="189"/>
    <cellStyle name="Percent 3" xfId="24"/>
    <cellStyle name="Percent 3 2" xfId="52"/>
    <cellStyle name="Percent 3 2 2" xfId="139"/>
    <cellStyle name="Percent 3 2 3" xfId="78"/>
    <cellStyle name="Percent 3 3" xfId="140"/>
    <cellStyle name="Percent 3 4" xfId="66"/>
    <cellStyle name="Percent 4" xfId="53"/>
    <cellStyle name="Percent 4 2" xfId="54"/>
    <cellStyle name="Percent 5" xfId="55"/>
    <cellStyle name="Title 2" xfId="141"/>
    <cellStyle name="Title 2 2" xfId="174"/>
    <cellStyle name="Total 2" xfId="142"/>
    <cellStyle name="Total 2 2" xfId="175"/>
    <cellStyle name="Warning Text 2" xfId="143"/>
    <cellStyle name="표준_ENERGY CONSUMP" xfId="25"/>
    <cellStyle name="常规_海外市场服务网站资料操作BOM" xfId="26"/>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CACEAE"/>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66"/>
      <color rgb="FFFFFF99"/>
      <color rgb="FFFF9933"/>
      <color rgb="FFFF3300"/>
    </mru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2.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externalLink" Target="externalLinks/externalLink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openxmlformats.org/officeDocument/2006/relationships/externalLink" Target="externalLinks/externalLink9.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4.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8.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7.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6.xml"/><Relationship Id="rId27" Type="http://schemas.openxmlformats.org/officeDocument/2006/relationships/styles" Target="styles.xml"/><Relationship Id="rId30" Type="http://schemas.microsoft.com/office/2006/relationships/vbaProject" Target="vbaProject.bin"/></Relationships>
</file>

<file path=xl/charts/chart1.xml><?xml version="1.0" encoding="utf-8"?>
<c:chartSpace xmlns:c="http://schemas.openxmlformats.org/drawingml/2006/chart" xmlns:a="http://schemas.openxmlformats.org/drawingml/2006/main" xmlns:r="http://schemas.openxmlformats.org/officeDocument/2006/relationships">
  <c:lang val="en-US"/>
  <c:chart>
    <c:plotArea>
      <c:layout/>
      <c:lineChart>
        <c:grouping val="standard"/>
        <c:ser>
          <c:idx val="0"/>
          <c:order val="0"/>
          <c:marker>
            <c:symbol val="none"/>
          </c:marker>
          <c:trendline>
            <c:trendlineType val="poly"/>
            <c:order val="4"/>
            <c:dispRSqr val="1"/>
            <c:dispEq val="1"/>
            <c:trendlineLbl>
              <c:layout>
                <c:manualLayout>
                  <c:x val="8.5754391916504455E-2"/>
                  <c:y val="0.21486501990691814"/>
                </c:manualLayout>
              </c:layout>
              <c:numFmt formatCode="General" sourceLinked="0"/>
            </c:trendlineLbl>
          </c:trendline>
          <c:cat>
            <c:strRef>
              <c:f>'Load Shape'!$O$4:$O$9</c:f>
              <c:strCache>
                <c:ptCount val="6"/>
                <c:pt idx="0">
                  <c:v>nov-dec</c:v>
                </c:pt>
                <c:pt idx="1">
                  <c:v>Jan-feb</c:v>
                </c:pt>
                <c:pt idx="2">
                  <c:v>mar-apr</c:v>
                </c:pt>
                <c:pt idx="3">
                  <c:v>may-june</c:v>
                </c:pt>
                <c:pt idx="4">
                  <c:v>jul-aug</c:v>
                </c:pt>
                <c:pt idx="5">
                  <c:v>sep-oct</c:v>
                </c:pt>
              </c:strCache>
            </c:strRef>
          </c:cat>
          <c:val>
            <c:numRef>
              <c:f>'Load Shape'!$P$4:$P$9</c:f>
              <c:numCache>
                <c:formatCode>0%</c:formatCode>
                <c:ptCount val="6"/>
                <c:pt idx="0">
                  <c:v>0.12590799031476999</c:v>
                </c:pt>
                <c:pt idx="1">
                  <c:v>0.13317191283292978</c:v>
                </c:pt>
                <c:pt idx="2">
                  <c:v>0.15012106537530268</c:v>
                </c:pt>
                <c:pt idx="3">
                  <c:v>0.21791767554479421</c:v>
                </c:pt>
                <c:pt idx="4">
                  <c:v>0.22276029055690075</c:v>
                </c:pt>
                <c:pt idx="5">
                  <c:v>0.15012106537530268</c:v>
                </c:pt>
              </c:numCache>
            </c:numRef>
          </c:val>
        </c:ser>
        <c:marker val="1"/>
        <c:axId val="793477888"/>
        <c:axId val="793479424"/>
      </c:lineChart>
      <c:catAx>
        <c:axId val="793477888"/>
        <c:scaling>
          <c:orientation val="minMax"/>
        </c:scaling>
        <c:axPos val="b"/>
        <c:tickLblPos val="nextTo"/>
        <c:crossAx val="793479424"/>
        <c:crosses val="autoZero"/>
        <c:auto val="1"/>
        <c:lblAlgn val="ctr"/>
        <c:lblOffset val="100"/>
      </c:catAx>
      <c:valAx>
        <c:axId val="793479424"/>
        <c:scaling>
          <c:orientation val="minMax"/>
        </c:scaling>
        <c:axPos val="l"/>
        <c:majorGridlines/>
        <c:numFmt formatCode="0%" sourceLinked="1"/>
        <c:tickLblPos val="nextTo"/>
        <c:crossAx val="793477888"/>
        <c:crosses val="autoZero"/>
        <c:crossBetween val="between"/>
      </c:valAx>
    </c:plotArea>
    <c:legend>
      <c:legendPos val="r"/>
    </c:legend>
    <c:plotVisOnly val="1"/>
  </c:chart>
  <c:printSettings>
    <c:headerFooter/>
    <c:pageMargins b="0.75000000000000422" l="0.70000000000000062" r="0.70000000000000062" t="0.75000000000000422"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en-US"/>
  <c:chart>
    <c:plotArea>
      <c:layout/>
      <c:lineChart>
        <c:grouping val="standard"/>
        <c:ser>
          <c:idx val="1"/>
          <c:order val="0"/>
          <c:marker>
            <c:symbol val="none"/>
          </c:marker>
          <c:val>
            <c:numRef>
              <c:f>'Load Shape'!$L$22:$L$33</c:f>
              <c:numCache>
                <c:formatCode>_(* #,##0.00_);_(* \(#,##0.00\);_(* "-"??_);_(@_)</c:formatCode>
                <c:ptCount val="12"/>
                <c:pt idx="0">
                  <c:v>9.1666666666666661</c:v>
                </c:pt>
                <c:pt idx="1">
                  <c:v>9.75</c:v>
                </c:pt>
                <c:pt idx="2">
                  <c:v>10.333333333333334</c:v>
                </c:pt>
                <c:pt idx="3">
                  <c:v>12.666666666666668</c:v>
                </c:pt>
                <c:pt idx="4">
                  <c:v>15</c:v>
                </c:pt>
                <c:pt idx="5">
                  <c:v>15.166666666666668</c:v>
                </c:pt>
                <c:pt idx="6">
                  <c:v>15.333333333333334</c:v>
                </c:pt>
                <c:pt idx="7">
                  <c:v>12.833333333333334</c:v>
                </c:pt>
                <c:pt idx="8">
                  <c:v>10.333333333333334</c:v>
                </c:pt>
                <c:pt idx="9">
                  <c:v>9.5</c:v>
                </c:pt>
                <c:pt idx="10">
                  <c:v>8.6666666666666661</c:v>
                </c:pt>
                <c:pt idx="11">
                  <c:v>8.9166666666666661</c:v>
                </c:pt>
              </c:numCache>
            </c:numRef>
          </c:val>
        </c:ser>
        <c:marker val="1"/>
        <c:axId val="793499136"/>
        <c:axId val="793500672"/>
      </c:lineChart>
      <c:catAx>
        <c:axId val="793499136"/>
        <c:scaling>
          <c:orientation val="minMax"/>
        </c:scaling>
        <c:axPos val="b"/>
        <c:tickLblPos val="nextTo"/>
        <c:crossAx val="793500672"/>
        <c:crosses val="autoZero"/>
        <c:auto val="1"/>
        <c:lblAlgn val="ctr"/>
        <c:lblOffset val="100"/>
      </c:catAx>
      <c:valAx>
        <c:axId val="793500672"/>
        <c:scaling>
          <c:orientation val="minMax"/>
        </c:scaling>
        <c:axPos val="l"/>
        <c:majorGridlines/>
        <c:numFmt formatCode="_(* #,##0.00_);_(* \(#,##0.00\);_(* &quot;-&quot;??_);_(@_)" sourceLinked="1"/>
        <c:tickLblPos val="nextTo"/>
        <c:crossAx val="793499136"/>
        <c:crosses val="autoZero"/>
        <c:crossBetween val="between"/>
      </c:valAx>
    </c:plotArea>
    <c:legend>
      <c:legendPos val="r"/>
    </c:legend>
    <c:plotVisOnly val="1"/>
  </c:chart>
  <c:printSettings>
    <c:headerFooter/>
    <c:pageMargins b="0.75000000000000411" l="0.70000000000000062" r="0.70000000000000062" t="0.75000000000000411"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en-US"/>
  <c:chart>
    <c:plotArea>
      <c:layout/>
      <c:lineChart>
        <c:grouping val="standard"/>
        <c:ser>
          <c:idx val="0"/>
          <c:order val="0"/>
          <c:tx>
            <c:strRef>
              <c:f>'Load Shape'!$O$21</c:f>
              <c:strCache>
                <c:ptCount val="1"/>
                <c:pt idx="0">
                  <c:v>Plant Data</c:v>
                </c:pt>
              </c:strCache>
            </c:strRef>
          </c:tx>
          <c:marker>
            <c:symbol val="none"/>
          </c:marker>
          <c:cat>
            <c:strRef>
              <c:f>'Load Shape'!$N$22:$N$33</c:f>
              <c:strCache>
                <c:ptCount val="12"/>
                <c:pt idx="0">
                  <c:v>Jan</c:v>
                </c:pt>
                <c:pt idx="1">
                  <c:v>Feb</c:v>
                </c:pt>
                <c:pt idx="2">
                  <c:v>Mar</c:v>
                </c:pt>
                <c:pt idx="3">
                  <c:v>Apr</c:v>
                </c:pt>
                <c:pt idx="4">
                  <c:v>May</c:v>
                </c:pt>
                <c:pt idx="5">
                  <c:v>June</c:v>
                </c:pt>
                <c:pt idx="6">
                  <c:v>July</c:v>
                </c:pt>
                <c:pt idx="7">
                  <c:v>Aug</c:v>
                </c:pt>
                <c:pt idx="8">
                  <c:v>Sept</c:v>
                </c:pt>
                <c:pt idx="9">
                  <c:v>Oct</c:v>
                </c:pt>
                <c:pt idx="10">
                  <c:v>Nov</c:v>
                </c:pt>
                <c:pt idx="11">
                  <c:v>Dec</c:v>
                </c:pt>
              </c:strCache>
            </c:strRef>
          </c:cat>
          <c:val>
            <c:numRef>
              <c:f>'Load Shape'!$O$22:$O$33</c:f>
              <c:numCache>
                <c:formatCode>0%</c:formatCode>
                <c:ptCount val="12"/>
                <c:pt idx="0">
                  <c:v>6.6585956416464892E-2</c:v>
                </c:pt>
                <c:pt idx="1">
                  <c:v>7.0823244552058115E-2</c:v>
                </c:pt>
                <c:pt idx="2">
                  <c:v>7.5060532687651338E-2</c:v>
                </c:pt>
                <c:pt idx="3">
                  <c:v>9.200968523002423E-2</c:v>
                </c:pt>
                <c:pt idx="4">
                  <c:v>0.10895883777239711</c:v>
                </c:pt>
                <c:pt idx="5">
                  <c:v>0.11016949152542374</c:v>
                </c:pt>
                <c:pt idx="6">
                  <c:v>0.11138014527845037</c:v>
                </c:pt>
                <c:pt idx="7">
                  <c:v>9.3220338983050863E-2</c:v>
                </c:pt>
                <c:pt idx="8">
                  <c:v>7.5060532687651338E-2</c:v>
                </c:pt>
                <c:pt idx="9">
                  <c:v>6.9007263922518158E-2</c:v>
                </c:pt>
                <c:pt idx="10">
                  <c:v>6.2953995157384993E-2</c:v>
                </c:pt>
                <c:pt idx="11">
                  <c:v>6.4769975786924935E-2</c:v>
                </c:pt>
              </c:numCache>
            </c:numRef>
          </c:val>
        </c:ser>
        <c:ser>
          <c:idx val="1"/>
          <c:order val="1"/>
          <c:tx>
            <c:strRef>
              <c:f>'Load Shape'!$P$21</c:f>
              <c:strCache>
                <c:ptCount val="1"/>
                <c:pt idx="0">
                  <c:v>Ref. Warehouse Vent</c:v>
                </c:pt>
              </c:strCache>
            </c:strRef>
          </c:tx>
          <c:marker>
            <c:symbol val="none"/>
          </c:marker>
          <c:cat>
            <c:strRef>
              <c:f>'Load Shape'!$N$22:$N$33</c:f>
              <c:strCache>
                <c:ptCount val="12"/>
                <c:pt idx="0">
                  <c:v>Jan</c:v>
                </c:pt>
                <c:pt idx="1">
                  <c:v>Feb</c:v>
                </c:pt>
                <c:pt idx="2">
                  <c:v>Mar</c:v>
                </c:pt>
                <c:pt idx="3">
                  <c:v>Apr</c:v>
                </c:pt>
                <c:pt idx="4">
                  <c:v>May</c:v>
                </c:pt>
                <c:pt idx="5">
                  <c:v>June</c:v>
                </c:pt>
                <c:pt idx="6">
                  <c:v>July</c:v>
                </c:pt>
                <c:pt idx="7">
                  <c:v>Aug</c:v>
                </c:pt>
                <c:pt idx="8">
                  <c:v>Sept</c:v>
                </c:pt>
                <c:pt idx="9">
                  <c:v>Oct</c:v>
                </c:pt>
                <c:pt idx="10">
                  <c:v>Nov</c:v>
                </c:pt>
                <c:pt idx="11">
                  <c:v>Dec</c:v>
                </c:pt>
              </c:strCache>
            </c:strRef>
          </c:cat>
          <c:val>
            <c:numRef>
              <c:f>'Load Shape'!$P$22:$P$33</c:f>
              <c:numCache>
                <c:formatCode>0%</c:formatCode>
                <c:ptCount val="12"/>
                <c:pt idx="0">
                  <c:v>6.8869763383649737E-2</c:v>
                </c:pt>
                <c:pt idx="1">
                  <c:v>6.4074744367802222E-2</c:v>
                </c:pt>
                <c:pt idx="2">
                  <c:v>7.5197905691780836E-2</c:v>
                </c:pt>
                <c:pt idx="3">
                  <c:v>7.6270982276546648E-2</c:v>
                </c:pt>
                <c:pt idx="4">
                  <c:v>8.5002133730269991E-2</c:v>
                </c:pt>
                <c:pt idx="5">
                  <c:v>9.4908160377940573E-2</c:v>
                </c:pt>
                <c:pt idx="6">
                  <c:v>0.10451541089732277</c:v>
                </c:pt>
                <c:pt idx="7">
                  <c:v>0.10781195114364568</c:v>
                </c:pt>
                <c:pt idx="8">
                  <c:v>9.7516063492485483E-2</c:v>
                </c:pt>
                <c:pt idx="9">
                  <c:v>8.7747580715105702E-2</c:v>
                </c:pt>
                <c:pt idx="10">
                  <c:v>6.9027364809337508E-2</c:v>
                </c:pt>
                <c:pt idx="11">
                  <c:v>6.9057939114112968E-2</c:v>
                </c:pt>
              </c:numCache>
            </c:numRef>
          </c:val>
        </c:ser>
        <c:marker val="1"/>
        <c:axId val="959253504"/>
        <c:axId val="959267584"/>
      </c:lineChart>
      <c:catAx>
        <c:axId val="959253504"/>
        <c:scaling>
          <c:orientation val="minMax"/>
        </c:scaling>
        <c:axPos val="b"/>
        <c:tickLblPos val="nextTo"/>
        <c:crossAx val="959267584"/>
        <c:crosses val="autoZero"/>
        <c:auto val="1"/>
        <c:lblAlgn val="ctr"/>
        <c:lblOffset val="100"/>
      </c:catAx>
      <c:valAx>
        <c:axId val="959267584"/>
        <c:scaling>
          <c:orientation val="minMax"/>
        </c:scaling>
        <c:axPos val="l"/>
        <c:majorGridlines/>
        <c:numFmt formatCode="0%" sourceLinked="1"/>
        <c:tickLblPos val="nextTo"/>
        <c:crossAx val="959253504"/>
        <c:crosses val="autoZero"/>
        <c:crossBetween val="between"/>
      </c:valAx>
    </c:plotArea>
    <c:legend>
      <c:legendPos val="b"/>
    </c:legend>
    <c:plotVisOnly val="1"/>
  </c:chart>
  <c:printSettings>
    <c:headerFooter/>
    <c:pageMargins b="0.75000000000000355" l="0.70000000000000062" r="0.70000000000000062" t="0.75000000000000355" header="0.30000000000000032" footer="0.30000000000000032"/>
    <c:pageSetup/>
  </c:printSettings>
</c:chartSpace>
</file>

<file path=xl/ctrlProps/ctrlProp1.xml><?xml version="1.0" encoding="utf-8"?>
<formControlPr xmlns="http://schemas.microsoft.com/office/spreadsheetml/2009/9/main" objectType="Button" lockText="1"/>
</file>

<file path=xl/drawings/_rels/drawing3.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xdr:col>
      <xdr:colOff>228600</xdr:colOff>
      <xdr:row>19</xdr:row>
      <xdr:rowOff>57150</xdr:rowOff>
    </xdr:from>
    <xdr:to>
      <xdr:col>3</xdr:col>
      <xdr:colOff>3743325</xdr:colOff>
      <xdr:row>26</xdr:row>
      <xdr:rowOff>66675</xdr:rowOff>
    </xdr:to>
    <xdr:sp macro="" textlink="">
      <xdr:nvSpPr>
        <xdr:cNvPr id="2" name="TextBox 1"/>
        <xdr:cNvSpPr txBox="1"/>
      </xdr:nvSpPr>
      <xdr:spPr>
        <a:xfrm>
          <a:off x="838200" y="5067300"/>
          <a:ext cx="10210800" cy="1143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1100"/>
            <a:t>Basic Formula:</a:t>
          </a:r>
        </a:p>
        <a:p>
          <a:endParaRPr lang="en-US" sz="1100"/>
        </a:p>
        <a:p>
          <a:r>
            <a:rPr lang="en-US" sz="1100" b="1" u="sng"/>
            <a:t>Flow</a:t>
          </a:r>
          <a:r>
            <a:rPr lang="en-US" sz="1100" baseline="0"/>
            <a:t> - SW, GW (MGD) X </a:t>
          </a:r>
          <a:r>
            <a:rPr lang="en-US" sz="1100" b="1" u="sng" baseline="0"/>
            <a:t>Consumption Rate </a:t>
          </a:r>
          <a:r>
            <a:rPr lang="en-US" sz="1100" baseline="0"/>
            <a:t>- SW, GW (kWh/MGD) = </a:t>
          </a:r>
          <a:r>
            <a:rPr lang="en-US" sz="1100" b="1" u="sng" baseline="0"/>
            <a:t>TOTAL CONSUMPTION </a:t>
          </a:r>
          <a:r>
            <a:rPr lang="en-US" sz="1100" baseline="0"/>
            <a:t>(kWh) x </a:t>
          </a:r>
          <a:r>
            <a:rPr lang="en-US" sz="1100" b="1" u="sng" baseline="0"/>
            <a:t>Savings Rate </a:t>
          </a:r>
          <a:r>
            <a:rPr lang="en-US" sz="1100" baseline="0"/>
            <a:t>(%) x </a:t>
          </a:r>
          <a:r>
            <a:rPr lang="en-US" sz="1100" b="1" u="sng" baseline="0"/>
            <a:t>Population Growth </a:t>
          </a:r>
          <a:r>
            <a:rPr lang="en-US" sz="1100" baseline="0"/>
            <a:t>= </a:t>
          </a:r>
          <a:r>
            <a:rPr lang="en-US" sz="1100" b="1" u="sng" baseline="0"/>
            <a:t>Tech Potential in 2035</a:t>
          </a:r>
        </a:p>
        <a:p>
          <a:endParaRPr lang="en-US" sz="1100" b="1" u="sng" baseline="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2095500</xdr:colOff>
      <xdr:row>435</xdr:row>
      <xdr:rowOff>0</xdr:rowOff>
    </xdr:from>
    <xdr:to>
      <xdr:col>1</xdr:col>
      <xdr:colOff>1019175</xdr:colOff>
      <xdr:row>435</xdr:row>
      <xdr:rowOff>0</xdr:rowOff>
    </xdr:to>
    <xdr:sp macro="" textlink="">
      <xdr:nvSpPr>
        <xdr:cNvPr id="71681" name="AutoShape 1"/>
        <xdr:cNvSpPr>
          <a:spLocks noChangeArrowheads="1"/>
        </xdr:cNvSpPr>
      </xdr:nvSpPr>
      <xdr:spPr bwMode="auto">
        <a:xfrm>
          <a:off x="3314700"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71682" name="AutoShape 2"/>
        <xdr:cNvSpPr>
          <a:spLocks noChangeArrowheads="1"/>
        </xdr:cNvSpPr>
      </xdr:nvSpPr>
      <xdr:spPr bwMode="auto">
        <a:xfrm>
          <a:off x="3314700"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71683" name="AutoShape 3"/>
        <xdr:cNvSpPr>
          <a:spLocks noChangeArrowheads="1"/>
        </xdr:cNvSpPr>
      </xdr:nvSpPr>
      <xdr:spPr bwMode="auto">
        <a:xfrm>
          <a:off x="3314700"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71684" name="AutoShape 4"/>
        <xdr:cNvSpPr>
          <a:spLocks noChangeArrowheads="1"/>
        </xdr:cNvSpPr>
      </xdr:nvSpPr>
      <xdr:spPr bwMode="auto">
        <a:xfrm>
          <a:off x="3314700"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71685" name="AutoShape 5"/>
        <xdr:cNvSpPr>
          <a:spLocks noChangeArrowheads="1"/>
        </xdr:cNvSpPr>
      </xdr:nvSpPr>
      <xdr:spPr bwMode="auto">
        <a:xfrm>
          <a:off x="3314700"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71686" name="AutoShape 6"/>
        <xdr:cNvSpPr>
          <a:spLocks noChangeArrowheads="1"/>
        </xdr:cNvSpPr>
      </xdr:nvSpPr>
      <xdr:spPr bwMode="auto">
        <a:xfrm>
          <a:off x="3314700"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71687" name="AutoShape 7"/>
        <xdr:cNvSpPr>
          <a:spLocks noChangeArrowheads="1"/>
        </xdr:cNvSpPr>
      </xdr:nvSpPr>
      <xdr:spPr bwMode="auto">
        <a:xfrm>
          <a:off x="3314700"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71688" name="AutoShape 8"/>
        <xdr:cNvSpPr>
          <a:spLocks noChangeArrowheads="1"/>
        </xdr:cNvSpPr>
      </xdr:nvSpPr>
      <xdr:spPr bwMode="auto">
        <a:xfrm>
          <a:off x="3314700"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71689" name="AutoShape 9"/>
        <xdr:cNvSpPr>
          <a:spLocks noChangeArrowheads="1"/>
        </xdr:cNvSpPr>
      </xdr:nvSpPr>
      <xdr:spPr bwMode="auto">
        <a:xfrm>
          <a:off x="3314700"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71690" name="AutoShape 10"/>
        <xdr:cNvSpPr>
          <a:spLocks noChangeArrowheads="1"/>
        </xdr:cNvSpPr>
      </xdr:nvSpPr>
      <xdr:spPr bwMode="auto">
        <a:xfrm>
          <a:off x="3314700"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71691" name="AutoShape 11"/>
        <xdr:cNvSpPr>
          <a:spLocks noChangeArrowheads="1"/>
        </xdr:cNvSpPr>
      </xdr:nvSpPr>
      <xdr:spPr bwMode="auto">
        <a:xfrm>
          <a:off x="3314700"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71692" name="AutoShape 12"/>
        <xdr:cNvSpPr>
          <a:spLocks noChangeArrowheads="1"/>
        </xdr:cNvSpPr>
      </xdr:nvSpPr>
      <xdr:spPr bwMode="auto">
        <a:xfrm>
          <a:off x="3314700"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71693" name="AutoShape 13"/>
        <xdr:cNvSpPr>
          <a:spLocks noChangeArrowheads="1"/>
        </xdr:cNvSpPr>
      </xdr:nvSpPr>
      <xdr:spPr bwMode="auto">
        <a:xfrm>
          <a:off x="3314700"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71694" name="AutoShape 14"/>
        <xdr:cNvSpPr>
          <a:spLocks noChangeArrowheads="1"/>
        </xdr:cNvSpPr>
      </xdr:nvSpPr>
      <xdr:spPr bwMode="auto">
        <a:xfrm>
          <a:off x="3314700"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71695" name="AutoShape 15"/>
        <xdr:cNvSpPr>
          <a:spLocks noChangeArrowheads="1"/>
        </xdr:cNvSpPr>
      </xdr:nvSpPr>
      <xdr:spPr bwMode="auto">
        <a:xfrm>
          <a:off x="3314700"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71696" name="AutoShape 16"/>
        <xdr:cNvSpPr>
          <a:spLocks noChangeArrowheads="1"/>
        </xdr:cNvSpPr>
      </xdr:nvSpPr>
      <xdr:spPr bwMode="auto">
        <a:xfrm>
          <a:off x="3314700"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71697" name="AutoShape 17"/>
        <xdr:cNvSpPr>
          <a:spLocks noChangeArrowheads="1"/>
        </xdr:cNvSpPr>
      </xdr:nvSpPr>
      <xdr:spPr bwMode="auto">
        <a:xfrm>
          <a:off x="3314700"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71698" name="AutoShape 18"/>
        <xdr:cNvSpPr>
          <a:spLocks noChangeArrowheads="1"/>
        </xdr:cNvSpPr>
      </xdr:nvSpPr>
      <xdr:spPr bwMode="auto">
        <a:xfrm>
          <a:off x="3314700"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71699" name="AutoShape 19"/>
        <xdr:cNvSpPr>
          <a:spLocks noChangeArrowheads="1"/>
        </xdr:cNvSpPr>
      </xdr:nvSpPr>
      <xdr:spPr bwMode="auto">
        <a:xfrm>
          <a:off x="3314700"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71700" name="AutoShape 20"/>
        <xdr:cNvSpPr>
          <a:spLocks noChangeArrowheads="1"/>
        </xdr:cNvSpPr>
      </xdr:nvSpPr>
      <xdr:spPr bwMode="auto">
        <a:xfrm>
          <a:off x="3314700"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71701" name="AutoShape 21"/>
        <xdr:cNvSpPr>
          <a:spLocks noChangeArrowheads="1"/>
        </xdr:cNvSpPr>
      </xdr:nvSpPr>
      <xdr:spPr bwMode="auto">
        <a:xfrm>
          <a:off x="3314700"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71702" name="AutoShape 22"/>
        <xdr:cNvSpPr>
          <a:spLocks noChangeArrowheads="1"/>
        </xdr:cNvSpPr>
      </xdr:nvSpPr>
      <xdr:spPr bwMode="auto">
        <a:xfrm>
          <a:off x="3314700"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71703" name="AutoShape 23"/>
        <xdr:cNvSpPr>
          <a:spLocks noChangeArrowheads="1"/>
        </xdr:cNvSpPr>
      </xdr:nvSpPr>
      <xdr:spPr bwMode="auto">
        <a:xfrm>
          <a:off x="3314700"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71704" name="AutoShape 24"/>
        <xdr:cNvSpPr>
          <a:spLocks noChangeArrowheads="1"/>
        </xdr:cNvSpPr>
      </xdr:nvSpPr>
      <xdr:spPr bwMode="auto">
        <a:xfrm>
          <a:off x="3314700"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71705" name="AutoShape 25"/>
        <xdr:cNvSpPr>
          <a:spLocks noChangeArrowheads="1"/>
        </xdr:cNvSpPr>
      </xdr:nvSpPr>
      <xdr:spPr bwMode="auto">
        <a:xfrm>
          <a:off x="3314700"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71706" name="AutoShape 26"/>
        <xdr:cNvSpPr>
          <a:spLocks noChangeArrowheads="1"/>
        </xdr:cNvSpPr>
      </xdr:nvSpPr>
      <xdr:spPr bwMode="auto">
        <a:xfrm>
          <a:off x="3314700"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twoCellAnchor>
    <xdr:from>
      <xdr:col>1</xdr:col>
      <xdr:colOff>2095500</xdr:colOff>
      <xdr:row>435</xdr:row>
      <xdr:rowOff>0</xdr:rowOff>
    </xdr:from>
    <xdr:to>
      <xdr:col>1</xdr:col>
      <xdr:colOff>1019175</xdr:colOff>
      <xdr:row>435</xdr:row>
      <xdr:rowOff>0</xdr:rowOff>
    </xdr:to>
    <xdr:sp macro="" textlink="">
      <xdr:nvSpPr>
        <xdr:cNvPr id="71707" name="AutoShape 27"/>
        <xdr:cNvSpPr>
          <a:spLocks noChangeArrowheads="1"/>
        </xdr:cNvSpPr>
      </xdr:nvSpPr>
      <xdr:spPr bwMode="auto">
        <a:xfrm>
          <a:off x="3314700" y="1295400"/>
          <a:ext cx="0" cy="0"/>
        </a:xfrm>
        <a:prstGeom prst="wedgeRectCallout">
          <a:avLst>
            <a:gd name="adj1" fmla="val 43491"/>
            <a:gd name="adj2" fmla="val 110000"/>
          </a:avLst>
        </a:prstGeom>
        <a:solidFill>
          <a:srgbClr val="FFFF00"/>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Fix this categories row so there is output in it.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441877</xdr:colOff>
      <xdr:row>6</xdr:row>
      <xdr:rowOff>152400</xdr:rowOff>
    </xdr:from>
    <xdr:to>
      <xdr:col>9</xdr:col>
      <xdr:colOff>137078</xdr:colOff>
      <xdr:row>23</xdr:row>
      <xdr:rowOff>142875</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173935</xdr:colOff>
      <xdr:row>19</xdr:row>
      <xdr:rowOff>0</xdr:rowOff>
    </xdr:from>
    <xdr:to>
      <xdr:col>8</xdr:col>
      <xdr:colOff>455544</xdr:colOff>
      <xdr:row>35</xdr:row>
      <xdr:rowOff>91109</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16</xdr:col>
      <xdr:colOff>231913</xdr:colOff>
      <xdr:row>17</xdr:row>
      <xdr:rowOff>41413</xdr:rowOff>
    </xdr:from>
    <xdr:to>
      <xdr:col>23</xdr:col>
      <xdr:colOff>513522</xdr:colOff>
      <xdr:row>33</xdr:row>
      <xdr:rowOff>132521</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KS\Commercial\Com_Master-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Com_Master_7P.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SeventhPlan\Conservation%20Analysis\Global%20EE%20Inputs\Units%20Forecasts\7P%20Forecasts%20D2.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KS\Commercial\Com%20Master.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SeventhPlan/Conservation%20Analysis/Global%20EE%20Inputs/Units%20Forecasts/7P%20Forecasts%20D2.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Water%20Supply/WaterSupply%20Projects%20Data_BacGen%20and%20more_NOTFORDISTRIBUTION_new.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Wastewater/ESI%20Data%20for%20NWPCC_v01.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Water%20Supply/USGSCircular1344-tables1-13%20(2).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Water%20Supply/EPA%20Safe%20Drinking%20Water%20Information%20System(sdwisfy2013Inventory).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Overview"/>
      <sheetName val="MLIST"/>
      <sheetName val="FILES"/>
      <sheetName val="APPLIC"/>
      <sheetName val="BASE"/>
      <sheetName val="STOCK"/>
      <sheetName val="TURN"/>
      <sheetName val="ACHIEV"/>
      <sheetName val="CODE"/>
      <sheetName val="CHAR"/>
      <sheetName val="Floor"/>
      <sheetName val="Vars"/>
      <sheetName val="Labels"/>
      <sheetName val="Lookup"/>
      <sheetName val="Tally"/>
      <sheetName val="Bundles"/>
      <sheetName val="AcqTable"/>
      <sheetName val="EUI"/>
      <sheetName val="To Do"/>
      <sheetName val="Notes"/>
    </sheetNames>
    <sheetDataSet>
      <sheetData sheetId="0" refreshError="1"/>
      <sheetData sheetId="1"/>
      <sheetData sheetId="2" refreshError="1"/>
      <sheetData sheetId="3">
        <row r="10">
          <cell r="B10" t="str">
            <v>Integrated Building Design-New</v>
          </cell>
          <cell r="C10">
            <v>0.47499999999999998</v>
          </cell>
          <cell r="D10">
            <v>0.47499999999999998</v>
          </cell>
          <cell r="E10">
            <v>0.29099999999999998</v>
          </cell>
          <cell r="F10">
            <v>0.15000000000000002</v>
          </cell>
          <cell r="G10">
            <v>0.19600000000000001</v>
          </cell>
          <cell r="H10">
            <v>0.19600000000000001</v>
          </cell>
          <cell r="I10">
            <v>0.19600000000000001</v>
          </cell>
          <cell r="J10">
            <v>0.7360000000000001</v>
          </cell>
          <cell r="K10">
            <v>0.7360000000000001</v>
          </cell>
          <cell r="L10">
            <v>0.19600000000000001</v>
          </cell>
          <cell r="M10">
            <v>0.47499999999999998</v>
          </cell>
          <cell r="N10">
            <v>0.19600000000000001</v>
          </cell>
          <cell r="O10">
            <v>0.19600000000000001</v>
          </cell>
          <cell r="P10">
            <v>0.19600000000000001</v>
          </cell>
          <cell r="Q10">
            <v>0.7360000000000001</v>
          </cell>
          <cell r="R10">
            <v>0.7360000000000001</v>
          </cell>
          <cell r="S10">
            <v>0.66499999999999992</v>
          </cell>
          <cell r="T10">
            <v>0.28499999999999998</v>
          </cell>
        </row>
        <row r="11">
          <cell r="B11" t="str">
            <v>LPD Package-New</v>
          </cell>
          <cell r="C11">
            <v>0.47250000000000003</v>
          </cell>
          <cell r="D11">
            <v>0.47250000000000003</v>
          </cell>
          <cell r="E11">
            <v>0.68773000000000006</v>
          </cell>
          <cell r="F11">
            <v>0.63749999999999996</v>
          </cell>
          <cell r="G11">
            <v>0.6432000000000001</v>
          </cell>
          <cell r="H11">
            <v>0.76380000000000003</v>
          </cell>
          <cell r="I11">
            <v>0.76380000000000003</v>
          </cell>
          <cell r="J11">
            <v>0.22439999999999991</v>
          </cell>
          <cell r="K11">
            <v>0.23759999999999992</v>
          </cell>
          <cell r="L11">
            <v>0.40200000000000002</v>
          </cell>
          <cell r="M11">
            <v>0.47250000000000003</v>
          </cell>
          <cell r="N11">
            <v>0.72360000000000002</v>
          </cell>
          <cell r="O11">
            <v>0.68340000000000001</v>
          </cell>
          <cell r="P11">
            <v>0.6432000000000001</v>
          </cell>
          <cell r="Q11">
            <v>0.19799999999999993</v>
          </cell>
          <cell r="R11">
            <v>0.21119999999999994</v>
          </cell>
          <cell r="S11">
            <v>0.31825000000000003</v>
          </cell>
          <cell r="T11">
            <v>0.60775000000000001</v>
          </cell>
        </row>
        <row r="12">
          <cell r="B12" t="str">
            <v>LPD Package-NR</v>
          </cell>
          <cell r="C12">
            <v>0.9</v>
          </cell>
          <cell r="D12">
            <v>0.9</v>
          </cell>
          <cell r="E12">
            <v>0.97</v>
          </cell>
          <cell r="F12">
            <v>0.75</v>
          </cell>
          <cell r="G12">
            <v>0.8</v>
          </cell>
          <cell r="H12">
            <v>0.95</v>
          </cell>
          <cell r="I12">
            <v>0.95</v>
          </cell>
          <cell r="J12">
            <v>0.85</v>
          </cell>
          <cell r="K12">
            <v>0.9</v>
          </cell>
          <cell r="L12">
            <v>0.5</v>
          </cell>
          <cell r="M12">
            <v>0.9</v>
          </cell>
          <cell r="N12">
            <v>0.9</v>
          </cell>
          <cell r="O12">
            <v>0.85</v>
          </cell>
          <cell r="P12">
            <v>0.8</v>
          </cell>
          <cell r="Q12">
            <v>0.75</v>
          </cell>
          <cell r="R12">
            <v>0.8</v>
          </cell>
          <cell r="S12">
            <v>0.95</v>
          </cell>
          <cell r="T12">
            <v>0.85</v>
          </cell>
        </row>
        <row r="13">
          <cell r="B13" t="str">
            <v>LPD Package-Retro</v>
          </cell>
          <cell r="C13">
            <v>0.8</v>
          </cell>
          <cell r="D13">
            <v>0.8</v>
          </cell>
          <cell r="E13">
            <v>0.8</v>
          </cell>
          <cell r="F13">
            <v>0.75</v>
          </cell>
          <cell r="G13">
            <v>0.75</v>
          </cell>
          <cell r="H13">
            <v>0.75</v>
          </cell>
          <cell r="I13">
            <v>0.75</v>
          </cell>
          <cell r="J13">
            <v>0.8</v>
          </cell>
          <cell r="K13">
            <v>0.8</v>
          </cell>
          <cell r="L13">
            <v>0.75</v>
          </cell>
          <cell r="M13">
            <v>0.5</v>
          </cell>
          <cell r="N13">
            <v>0.5</v>
          </cell>
          <cell r="O13">
            <v>0.75</v>
          </cell>
          <cell r="P13">
            <v>0.85</v>
          </cell>
          <cell r="Q13">
            <v>0.75</v>
          </cell>
          <cell r="R13">
            <v>0.75</v>
          </cell>
          <cell r="S13">
            <v>0.8</v>
          </cell>
          <cell r="T13">
            <v>0.8</v>
          </cell>
        </row>
        <row r="14">
          <cell r="B14" t="str">
            <v>Top Daylighting-New</v>
          </cell>
          <cell r="E14">
            <v>0.20631900000000003</v>
          </cell>
          <cell r="F14">
            <v>0.255</v>
          </cell>
          <cell r="G14">
            <v>0.36180000000000001</v>
          </cell>
          <cell r="J14">
            <v>0.10559999999999997</v>
          </cell>
          <cell r="L14">
            <v>0.57888000000000006</v>
          </cell>
          <cell r="M14">
            <v>0.23625000000000002</v>
          </cell>
          <cell r="T14">
            <v>0.14014000000000001</v>
          </cell>
        </row>
        <row r="15">
          <cell r="B15" t="str">
            <v>Top Daylighting-NR</v>
          </cell>
        </row>
        <row r="16">
          <cell r="B16" t="str">
            <v>Top Daylighting-Retro</v>
          </cell>
        </row>
        <row r="17">
          <cell r="B17" t="str">
            <v>Perimeter Daylighting Controls (Advanced)-New</v>
          </cell>
          <cell r="C17">
            <v>0.21000000000000002</v>
          </cell>
          <cell r="D17">
            <v>0.21000000000000002</v>
          </cell>
          <cell r="E17">
            <v>0.31905000000000006</v>
          </cell>
          <cell r="J17">
            <v>3.9599999999999989E-2</v>
          </cell>
          <cell r="K17">
            <v>0.10559999999999997</v>
          </cell>
          <cell r="R17">
            <v>5.0159999999999982E-2</v>
          </cell>
          <cell r="S17">
            <v>6.3650000000000012E-2</v>
          </cell>
          <cell r="T17">
            <v>3.39625E-2</v>
          </cell>
        </row>
        <row r="18">
          <cell r="B18" t="str">
            <v>Perimeter Daylighting Controls (Advanced)-NR</v>
          </cell>
          <cell r="C18">
            <v>0.27</v>
          </cell>
          <cell r="D18">
            <v>0.27</v>
          </cell>
          <cell r="E18">
            <v>0.28499999999999998</v>
          </cell>
          <cell r="J18">
            <v>0.21</v>
          </cell>
          <cell r="K18">
            <v>0.24</v>
          </cell>
          <cell r="R18">
            <v>9.5000000000000001E-2</v>
          </cell>
          <cell r="S18">
            <v>0.19</v>
          </cell>
          <cell r="T18">
            <v>4.7500000000000001E-2</v>
          </cell>
        </row>
        <row r="19">
          <cell r="B19" t="str">
            <v>Perimeter Daylighting Controls (Advanced)-Retro</v>
          </cell>
        </row>
        <row r="20">
          <cell r="B20" t="str">
            <v>Lighting Controls Interior-New</v>
          </cell>
          <cell r="C20">
            <v>0.23625000000000002</v>
          </cell>
          <cell r="D20">
            <v>0.24937499999999999</v>
          </cell>
          <cell r="E20">
            <v>0.34386500000000003</v>
          </cell>
          <cell r="F20">
            <v>0.1275</v>
          </cell>
          <cell r="G20">
            <v>0.20100000000000001</v>
          </cell>
          <cell r="H20">
            <v>0.28139999999999998</v>
          </cell>
          <cell r="I20">
            <v>0.20100000000000001</v>
          </cell>
          <cell r="J20">
            <v>0.10559999999999997</v>
          </cell>
          <cell r="K20">
            <v>0.10559999999999997</v>
          </cell>
          <cell r="L20">
            <v>0.32160000000000005</v>
          </cell>
          <cell r="M20">
            <v>7.8750000000000014E-2</v>
          </cell>
          <cell r="N20">
            <v>0.20100000000000001</v>
          </cell>
          <cell r="O20">
            <v>0.38190000000000002</v>
          </cell>
          <cell r="P20">
            <v>0.38190000000000002</v>
          </cell>
          <cell r="Q20">
            <v>0.10559999999999997</v>
          </cell>
          <cell r="R20">
            <v>0.10559999999999997</v>
          </cell>
          <cell r="S20">
            <v>0.15075000000000005</v>
          </cell>
          <cell r="T20">
            <v>0.32175000000000004</v>
          </cell>
        </row>
        <row r="21">
          <cell r="B21" t="str">
            <v>Lighting Controls Interior-NR</v>
          </cell>
          <cell r="C21">
            <v>0.9</v>
          </cell>
          <cell r="D21">
            <v>0.95</v>
          </cell>
          <cell r="E21">
            <v>0.97</v>
          </cell>
          <cell r="F21">
            <v>0.5</v>
          </cell>
          <cell r="G21">
            <v>0.7</v>
          </cell>
          <cell r="H21">
            <v>0.8</v>
          </cell>
          <cell r="I21">
            <v>0.7</v>
          </cell>
          <cell r="J21">
            <v>0.8</v>
          </cell>
          <cell r="K21">
            <v>0.8</v>
          </cell>
          <cell r="L21">
            <v>0.9</v>
          </cell>
          <cell r="M21">
            <v>0.5</v>
          </cell>
          <cell r="N21">
            <v>0.7</v>
          </cell>
          <cell r="O21">
            <v>0.95</v>
          </cell>
          <cell r="P21">
            <v>0.95</v>
          </cell>
          <cell r="Q21">
            <v>0.9</v>
          </cell>
          <cell r="R21">
            <v>0.9</v>
          </cell>
          <cell r="S21">
            <v>0.9</v>
          </cell>
          <cell r="T21">
            <v>0.9</v>
          </cell>
        </row>
        <row r="22">
          <cell r="B22" t="str">
            <v>Lighting Controls Interior-Retro</v>
          </cell>
          <cell r="C22">
            <v>0.95</v>
          </cell>
          <cell r="D22">
            <v>0.95</v>
          </cell>
          <cell r="E22">
            <v>0.97</v>
          </cell>
          <cell r="F22">
            <v>0.8</v>
          </cell>
          <cell r="G22">
            <v>0.8</v>
          </cell>
          <cell r="H22">
            <v>0.9</v>
          </cell>
          <cell r="I22">
            <v>0.8</v>
          </cell>
          <cell r="J22">
            <v>0.9</v>
          </cell>
          <cell r="K22">
            <v>0.9</v>
          </cell>
          <cell r="L22">
            <v>0.9</v>
          </cell>
          <cell r="M22">
            <v>0.8</v>
          </cell>
          <cell r="N22">
            <v>0.9</v>
          </cell>
          <cell r="O22">
            <v>0.95</v>
          </cell>
          <cell r="P22">
            <v>0.95</v>
          </cell>
          <cell r="Q22">
            <v>0.95</v>
          </cell>
          <cell r="R22">
            <v>0.95</v>
          </cell>
          <cell r="S22">
            <v>0.95</v>
          </cell>
          <cell r="T22">
            <v>0.95</v>
          </cell>
        </row>
        <row r="23">
          <cell r="B23" t="str">
            <v>ECM on VAV Boxes-New</v>
          </cell>
          <cell r="C23">
            <v>0.189</v>
          </cell>
          <cell r="D23">
            <v>7.3499999999999996E-2</v>
          </cell>
          <cell r="I23">
            <v>0</v>
          </cell>
          <cell r="J23">
            <v>6.5999999999999975E-2</v>
          </cell>
          <cell r="K23">
            <v>6.3359999999999986E-2</v>
          </cell>
          <cell r="Q23">
            <v>7.9199999999999965E-2</v>
          </cell>
          <cell r="R23">
            <v>0.10559999999999997</v>
          </cell>
          <cell r="S23">
            <v>3.015000000000001E-2</v>
          </cell>
          <cell r="T23">
            <v>0.12870000000000001</v>
          </cell>
        </row>
        <row r="24">
          <cell r="B24" t="str">
            <v>ECM on VAV Boxes-NR</v>
          </cell>
          <cell r="C24">
            <v>0.17092786979145649</v>
          </cell>
          <cell r="D24">
            <v>0.12843122321255571</v>
          </cell>
          <cell r="I24">
            <v>5.5195017371427055E-2</v>
          </cell>
          <cell r="J24">
            <v>7.0308166557715268E-2</v>
          </cell>
          <cell r="K24">
            <v>0.10049473535163278</v>
          </cell>
          <cell r="Q24">
            <v>0.10545257808290627</v>
          </cell>
          <cell r="R24">
            <v>9.6053256161218764E-2</v>
          </cell>
          <cell r="S24">
            <v>5.1352912126539065E-2</v>
          </cell>
          <cell r="T24">
            <v>8.5657010200160755E-2</v>
          </cell>
        </row>
        <row r="25">
          <cell r="B25" t="str">
            <v>ECM on VAV Boxes-Retro</v>
          </cell>
        </row>
        <row r="26">
          <cell r="B26" t="str">
            <v>Premium HVAC Equipment-New</v>
          </cell>
          <cell r="C26">
            <v>0.47250000000000003</v>
          </cell>
          <cell r="D26">
            <v>0.47250000000000003</v>
          </cell>
          <cell r="E26">
            <v>0.63810000000000011</v>
          </cell>
          <cell r="F26">
            <v>0.76500000000000001</v>
          </cell>
          <cell r="G26">
            <v>0.72360000000000002</v>
          </cell>
          <cell r="H26">
            <v>0.72360000000000002</v>
          </cell>
          <cell r="I26">
            <v>0.72360000000000002</v>
          </cell>
          <cell r="J26">
            <v>0.23759999999999992</v>
          </cell>
          <cell r="K26">
            <v>0.23759999999999992</v>
          </cell>
          <cell r="L26">
            <v>0.72360000000000002</v>
          </cell>
          <cell r="M26">
            <v>0.47250000000000003</v>
          </cell>
          <cell r="N26">
            <v>0.72360000000000002</v>
          </cell>
          <cell r="O26">
            <v>0.72360000000000002</v>
          </cell>
          <cell r="P26">
            <v>0.72360000000000002</v>
          </cell>
          <cell r="Q26">
            <v>0.23759999999999992</v>
          </cell>
          <cell r="R26">
            <v>0.23759999999999992</v>
          </cell>
          <cell r="S26">
            <v>0.3015000000000001</v>
          </cell>
          <cell r="T26">
            <v>0.64350000000000007</v>
          </cell>
        </row>
        <row r="27">
          <cell r="B27" t="str">
            <v>Premium HVAC Equipment-NR</v>
          </cell>
          <cell r="C27">
            <v>0.9</v>
          </cell>
          <cell r="D27">
            <v>0.9</v>
          </cell>
          <cell r="E27">
            <v>0.9</v>
          </cell>
          <cell r="F27">
            <v>0.9</v>
          </cell>
          <cell r="G27">
            <v>0.9</v>
          </cell>
          <cell r="H27">
            <v>0.9</v>
          </cell>
          <cell r="I27">
            <v>0.9</v>
          </cell>
          <cell r="J27">
            <v>0.9</v>
          </cell>
          <cell r="K27">
            <v>0.9</v>
          </cell>
          <cell r="L27">
            <v>0.9</v>
          </cell>
          <cell r="M27">
            <v>0.9</v>
          </cell>
          <cell r="N27">
            <v>0.9</v>
          </cell>
          <cell r="O27">
            <v>0.9</v>
          </cell>
          <cell r="P27">
            <v>0.9</v>
          </cell>
          <cell r="Q27">
            <v>0.9</v>
          </cell>
          <cell r="R27">
            <v>0.9</v>
          </cell>
          <cell r="S27">
            <v>0.9</v>
          </cell>
          <cell r="T27">
            <v>0.9</v>
          </cell>
        </row>
        <row r="28">
          <cell r="B28" t="str">
            <v>Premium HVAC Equipment-Retro</v>
          </cell>
        </row>
        <row r="29">
          <cell r="B29" t="str">
            <v>Glass-New</v>
          </cell>
          <cell r="C29">
            <v>0.3654</v>
          </cell>
          <cell r="D29">
            <v>0.41454000000000008</v>
          </cell>
          <cell r="E29">
            <v>0.55472160000000004</v>
          </cell>
          <cell r="F29">
            <v>0.524926</v>
          </cell>
          <cell r="G29">
            <v>0.49700868000000004</v>
          </cell>
          <cell r="H29">
            <v>0.62966867999999998</v>
          </cell>
          <cell r="I29">
            <v>0.43717499999999998</v>
          </cell>
          <cell r="J29">
            <v>0.22614239999999991</v>
          </cell>
          <cell r="K29">
            <v>0.20908799999999994</v>
          </cell>
          <cell r="L29">
            <v>0.42415019999999998</v>
          </cell>
          <cell r="M29">
            <v>0.41363699999999998</v>
          </cell>
          <cell r="N29">
            <v>0.62662152000000004</v>
          </cell>
          <cell r="O29">
            <v>0.62309995497600001</v>
          </cell>
          <cell r="P29">
            <v>0.60119100000000003</v>
          </cell>
          <cell r="Q29">
            <v>0.21188639999999992</v>
          </cell>
          <cell r="R29">
            <v>0.19575599999999993</v>
          </cell>
          <cell r="S29">
            <v>0.33500000000000008</v>
          </cell>
          <cell r="T29">
            <v>0.54954900000000007</v>
          </cell>
        </row>
        <row r="30">
          <cell r="B30" t="str">
            <v>Glass-NR</v>
          </cell>
          <cell r="C30">
            <v>0.27839999999999998</v>
          </cell>
          <cell r="D30">
            <v>0.31584000000000007</v>
          </cell>
          <cell r="E30">
            <v>0.62592000000000003</v>
          </cell>
          <cell r="F30">
            <v>0.49404800000000004</v>
          </cell>
          <cell r="G30">
            <v>0.49453600000000003</v>
          </cell>
          <cell r="H30">
            <v>0.62653599999999998</v>
          </cell>
          <cell r="I30">
            <v>0.27187499999999998</v>
          </cell>
          <cell r="J30">
            <v>0.68528000000000011</v>
          </cell>
          <cell r="K30">
            <v>0.39600000000000002</v>
          </cell>
          <cell r="L30">
            <v>0.42203999999999997</v>
          </cell>
          <cell r="M30">
            <v>0.39393999999999996</v>
          </cell>
          <cell r="N30">
            <v>0.38968999999999998</v>
          </cell>
          <cell r="O30">
            <v>0.61999995519999995</v>
          </cell>
          <cell r="P30">
            <v>0.59820000000000007</v>
          </cell>
          <cell r="Q30">
            <v>0.40129999999999999</v>
          </cell>
          <cell r="R30">
            <v>0.59320000000000006</v>
          </cell>
          <cell r="S30">
            <v>0.8</v>
          </cell>
          <cell r="T30">
            <v>0.38429999999999997</v>
          </cell>
        </row>
        <row r="31">
          <cell r="B31" t="str">
            <v>Glass-Retro</v>
          </cell>
          <cell r="C31">
            <v>0.13919999999999999</v>
          </cell>
          <cell r="D31">
            <v>0.18950400000000001</v>
          </cell>
          <cell r="E31">
            <v>0.12518400000000002</v>
          </cell>
          <cell r="F31">
            <v>0.29642879999999999</v>
          </cell>
          <cell r="G31">
            <v>0.29672159999999997</v>
          </cell>
          <cell r="H31">
            <v>0.37592159999999997</v>
          </cell>
          <cell r="I31">
            <v>0.16312499999999999</v>
          </cell>
          <cell r="J31">
            <v>0.41116799999999998</v>
          </cell>
          <cell r="K31">
            <v>0.23760000000000001</v>
          </cell>
          <cell r="L31">
            <v>0.12661199999999997</v>
          </cell>
          <cell r="M31">
            <v>0.15757599999999999</v>
          </cell>
          <cell r="N31">
            <v>0.15587600000000001</v>
          </cell>
          <cell r="O31">
            <v>0.49599996416000008</v>
          </cell>
          <cell r="P31">
            <v>0.17946000000000001</v>
          </cell>
          <cell r="Q31">
            <v>0.24077999999999999</v>
          </cell>
          <cell r="R31">
            <v>0.35592000000000001</v>
          </cell>
          <cell r="S31">
            <v>0.3</v>
          </cell>
          <cell r="T31">
            <v>0.19214999999999999</v>
          </cell>
        </row>
        <row r="32">
          <cell r="B32" t="str">
            <v>Package Roof Top Optimization &amp; Repair-New</v>
          </cell>
        </row>
        <row r="33">
          <cell r="B33" t="str">
            <v>Package Roof Top Optimization &amp; Repair-NR</v>
          </cell>
        </row>
        <row r="34">
          <cell r="B34" t="str">
            <v>Package Roof Top Optimization &amp; Repair-Retro</v>
          </cell>
          <cell r="C34">
            <v>7.7468677322209439E-2</v>
          </cell>
          <cell r="D34">
            <v>0.57440352804443162</v>
          </cell>
          <cell r="E34">
            <v>0.87109413293764892</v>
          </cell>
          <cell r="F34">
            <v>0.90363824299650453</v>
          </cell>
          <cell r="G34">
            <v>0.7289588571341673</v>
          </cell>
          <cell r="H34">
            <v>0.7289588571341673</v>
          </cell>
          <cell r="I34">
            <v>0.45850749748885433</v>
          </cell>
          <cell r="J34">
            <v>0.19212014717232331</v>
          </cell>
          <cell r="K34">
            <v>0.26826193202492099</v>
          </cell>
          <cell r="L34">
            <v>0.33249999999999996</v>
          </cell>
          <cell r="M34">
            <v>0.71708917807350647</v>
          </cell>
          <cell r="N34">
            <v>0.89840640509685676</v>
          </cell>
          <cell r="O34">
            <v>0.72438021196990066</v>
          </cell>
          <cell r="P34">
            <v>0.3076410167395302</v>
          </cell>
          <cell r="Q34">
            <v>0.17011243721388764</v>
          </cell>
          <cell r="R34">
            <v>0.52413467198060115</v>
          </cell>
          <cell r="S34">
            <v>0.52174831040527792</v>
          </cell>
          <cell r="T34">
            <v>0.47822245600313801</v>
          </cell>
        </row>
        <row r="35">
          <cell r="B35" t="str">
            <v>Variable Speed Chiller-New</v>
          </cell>
          <cell r="C35">
            <v>0.47250000000000003</v>
          </cell>
          <cell r="D35">
            <v>0.47250000000000003</v>
          </cell>
          <cell r="I35">
            <v>0.72360000000000002</v>
          </cell>
          <cell r="J35">
            <v>0.23759999999999992</v>
          </cell>
          <cell r="K35">
            <v>0.23759999999999992</v>
          </cell>
          <cell r="P35">
            <v>0.72360000000000002</v>
          </cell>
          <cell r="Q35">
            <v>0.23759999999999992</v>
          </cell>
          <cell r="R35">
            <v>0.23759999999999992</v>
          </cell>
          <cell r="S35">
            <v>0.3015000000000001</v>
          </cell>
          <cell r="T35">
            <v>0.64350000000000007</v>
          </cell>
        </row>
        <row r="36">
          <cell r="B36" t="str">
            <v>Variable Speed Chiller-NR</v>
          </cell>
          <cell r="C36">
            <v>0.9</v>
          </cell>
          <cell r="D36">
            <v>0.9</v>
          </cell>
          <cell r="I36">
            <v>0.9</v>
          </cell>
          <cell r="J36">
            <v>0.9</v>
          </cell>
          <cell r="K36">
            <v>0.9</v>
          </cell>
          <cell r="P36">
            <v>0.9</v>
          </cell>
          <cell r="Q36">
            <v>0.9</v>
          </cell>
          <cell r="R36">
            <v>0.9</v>
          </cell>
          <cell r="S36">
            <v>0.9</v>
          </cell>
          <cell r="T36">
            <v>0.9</v>
          </cell>
        </row>
        <row r="37">
          <cell r="B37" t="str">
            <v>Variable Speed Chiller-Retro</v>
          </cell>
          <cell r="K37">
            <v>0</v>
          </cell>
          <cell r="Q37">
            <v>0</v>
          </cell>
          <cell r="R37">
            <v>0</v>
          </cell>
          <cell r="T37">
            <v>0</v>
          </cell>
        </row>
        <row r="38">
          <cell r="B38" t="str">
            <v>Controls Commission (Complex HVAC)-New</v>
          </cell>
          <cell r="C38">
            <v>0.22470000000000004</v>
          </cell>
          <cell r="D38">
            <v>0.26964000000000005</v>
          </cell>
          <cell r="E38">
            <v>0.48552320000000004</v>
          </cell>
          <cell r="F38">
            <v>0.5970399999999999</v>
          </cell>
          <cell r="G38">
            <v>0.56472959999999994</v>
          </cell>
          <cell r="H38">
            <v>0.56472959999999994</v>
          </cell>
          <cell r="I38">
            <v>0.42354719999999996</v>
          </cell>
          <cell r="J38">
            <v>0.13685759999999994</v>
          </cell>
          <cell r="K38">
            <v>0.13685759999999994</v>
          </cell>
          <cell r="L38">
            <v>0.65268720000000002</v>
          </cell>
          <cell r="M38">
            <v>0.27593999999999996</v>
          </cell>
          <cell r="N38">
            <v>0.63387360000000004</v>
          </cell>
          <cell r="O38">
            <v>0.64255679999999993</v>
          </cell>
          <cell r="P38">
            <v>0.65268720000000002</v>
          </cell>
          <cell r="Q38">
            <v>0.11721599999999995</v>
          </cell>
          <cell r="R38">
            <v>0.18627839999999993</v>
          </cell>
          <cell r="S38">
            <v>0.23584000000000005</v>
          </cell>
          <cell r="T38">
            <v>0.57200000000000006</v>
          </cell>
        </row>
        <row r="39">
          <cell r="B39" t="str">
            <v>Controls Commission (Complex HVAC)-NR</v>
          </cell>
        </row>
        <row r="40">
          <cell r="B40" t="str">
            <v>Controls Commission (Complex HVAC)-Retro</v>
          </cell>
          <cell r="C40">
            <v>0.9</v>
          </cell>
          <cell r="D40">
            <v>0.9</v>
          </cell>
          <cell r="E40">
            <v>0.9</v>
          </cell>
          <cell r="F40">
            <v>0.9</v>
          </cell>
          <cell r="G40">
            <v>0.9</v>
          </cell>
          <cell r="H40">
            <v>0.9</v>
          </cell>
          <cell r="I40">
            <v>0.9</v>
          </cell>
          <cell r="J40">
            <v>0.9</v>
          </cell>
          <cell r="K40">
            <v>0.9</v>
          </cell>
          <cell r="L40">
            <v>0.9</v>
          </cell>
          <cell r="M40">
            <v>0.9</v>
          </cell>
          <cell r="N40">
            <v>0.9</v>
          </cell>
          <cell r="O40">
            <v>0.9</v>
          </cell>
          <cell r="P40">
            <v>0.9</v>
          </cell>
          <cell r="Q40">
            <v>0.9</v>
          </cell>
          <cell r="R40">
            <v>0.9</v>
          </cell>
          <cell r="S40">
            <v>0.9</v>
          </cell>
          <cell r="T40">
            <v>0.9</v>
          </cell>
        </row>
        <row r="41">
          <cell r="B41" t="str">
            <v>Evaporative Assist Cooling-New</v>
          </cell>
          <cell r="C41">
            <v>1.575E-2</v>
          </cell>
          <cell r="D41">
            <v>6.8250000000000005E-2</v>
          </cell>
          <cell r="E41">
            <v>0.13471000000000002</v>
          </cell>
          <cell r="F41">
            <v>0.16320000000000001</v>
          </cell>
          <cell r="G41">
            <v>0.157584</v>
          </cell>
          <cell r="H41">
            <v>0.157584</v>
          </cell>
          <cell r="I41">
            <v>0.12864000000000003</v>
          </cell>
          <cell r="J41">
            <v>1.1615999999999996E-2</v>
          </cell>
          <cell r="K41">
            <v>1.4783999999999997E-2</v>
          </cell>
          <cell r="L41">
            <v>5.6279999999999997E-2</v>
          </cell>
          <cell r="M41">
            <v>9.240000000000001E-2</v>
          </cell>
          <cell r="N41">
            <v>0.14150400000000002</v>
          </cell>
          <cell r="O41">
            <v>0.14150400000000002</v>
          </cell>
          <cell r="P41">
            <v>0.10934400000000001</v>
          </cell>
          <cell r="Q41">
            <v>1.5839999999999995E-3</v>
          </cell>
          <cell r="R41">
            <v>1.1615999999999996E-2</v>
          </cell>
          <cell r="S41">
            <v>4.6900000000000004E-2</v>
          </cell>
          <cell r="T41">
            <v>7.579000000000001E-2</v>
          </cell>
        </row>
        <row r="42">
          <cell r="B42" t="str">
            <v>Evaporative Assist Cooling-NR</v>
          </cell>
          <cell r="C42">
            <v>1.6309195225728306E-2</v>
          </cell>
          <cell r="D42">
            <v>0.12092705853566983</v>
          </cell>
          <cell r="E42">
            <v>0.18338823851318928</v>
          </cell>
          <cell r="F42">
            <v>0.19023963010452727</v>
          </cell>
          <cell r="G42">
            <v>0.15346502255456154</v>
          </cell>
          <cell r="H42">
            <v>0.15346502255456154</v>
          </cell>
          <cell r="I42">
            <v>9.6527894208179865E-2</v>
          </cell>
          <cell r="J42">
            <v>4.04463467731207E-2</v>
          </cell>
          <cell r="K42">
            <v>5.647619621577285E-2</v>
          </cell>
          <cell r="L42">
            <v>6.9999999999999993E-2</v>
          </cell>
          <cell r="M42">
            <v>0.15096614275231718</v>
          </cell>
          <cell r="N42">
            <v>0.18913819054670669</v>
          </cell>
          <cell r="O42">
            <v>0.15250109725682121</v>
          </cell>
          <cell r="P42">
            <v>6.4766529839901096E-2</v>
          </cell>
          <cell r="Q42">
            <v>3.5813144676607921E-2</v>
          </cell>
          <cell r="R42">
            <v>0.11034414146960025</v>
          </cell>
          <cell r="S42">
            <v>0.10434966208105559</v>
          </cell>
          <cell r="T42">
            <v>0.10067841179013433</v>
          </cell>
        </row>
        <row r="43">
          <cell r="B43" t="str">
            <v>Evaporative Assist Cooling-Retro</v>
          </cell>
        </row>
        <row r="44">
          <cell r="B44" t="str">
            <v>Low Pressure Distribution (Complex HVAC)-New</v>
          </cell>
          <cell r="C44">
            <v>0.2008125</v>
          </cell>
          <cell r="D44">
            <v>8.2687499999999997E-2</v>
          </cell>
          <cell r="E44">
            <v>0</v>
          </cell>
          <cell r="F44">
            <v>0</v>
          </cell>
          <cell r="G44">
            <v>0</v>
          </cell>
          <cell r="H44">
            <v>0</v>
          </cell>
          <cell r="I44">
            <v>8.0400000000000013E-2</v>
          </cell>
          <cell r="J44">
            <v>0.10249799999999998</v>
          </cell>
          <cell r="K44">
            <v>9.4960799999999956E-2</v>
          </cell>
          <cell r="L44">
            <v>0</v>
          </cell>
          <cell r="M44">
            <v>0</v>
          </cell>
          <cell r="N44">
            <v>0</v>
          </cell>
          <cell r="O44">
            <v>0</v>
          </cell>
          <cell r="P44">
            <v>0.13016760000000002</v>
          </cell>
          <cell r="Q44">
            <v>0.12846239999999995</v>
          </cell>
          <cell r="R44">
            <v>0.10272239999999995</v>
          </cell>
          <cell r="S44">
            <v>5.025000000000001E-2</v>
          </cell>
          <cell r="T44">
            <v>0.16006526250000003</v>
          </cell>
        </row>
        <row r="45">
          <cell r="B45" t="str">
            <v>Low Pressure Distribution (Complex HVAC)-NR</v>
          </cell>
        </row>
        <row r="46">
          <cell r="B46" t="str">
            <v>Low Pressure Distribution (Complex HVAC)-Retro</v>
          </cell>
        </row>
        <row r="47">
          <cell r="B47" t="str">
            <v>Fan &amp; Ventilation Control (Simple HVAC)-New</v>
          </cell>
          <cell r="C47">
            <v>3.9375E-2</v>
          </cell>
          <cell r="D47">
            <v>0.17062500000000003</v>
          </cell>
          <cell r="E47">
            <v>0.33677500000000005</v>
          </cell>
          <cell r="F47">
            <v>0.28559999999999997</v>
          </cell>
          <cell r="G47">
            <v>0.39396000000000003</v>
          </cell>
          <cell r="H47">
            <v>0.39396000000000003</v>
          </cell>
          <cell r="I47">
            <v>0.32160000000000005</v>
          </cell>
          <cell r="J47">
            <v>2.9039999999999989E-2</v>
          </cell>
          <cell r="K47">
            <v>3.6959999999999993E-2</v>
          </cell>
          <cell r="L47">
            <v>0.14069999999999999</v>
          </cell>
          <cell r="M47">
            <v>0.23100000000000001</v>
          </cell>
          <cell r="N47">
            <v>0.35376000000000002</v>
          </cell>
          <cell r="O47">
            <v>0.35376000000000002</v>
          </cell>
          <cell r="P47">
            <v>0.27336000000000005</v>
          </cell>
          <cell r="Q47">
            <v>3.9599999999999982E-3</v>
          </cell>
          <cell r="R47">
            <v>2.9039999999999989E-2</v>
          </cell>
          <cell r="S47">
            <v>0.11725000000000002</v>
          </cell>
          <cell r="T47">
            <v>0.18947500000000003</v>
          </cell>
        </row>
        <row r="48">
          <cell r="B48" t="str">
            <v>Fan &amp; Ventilation Control (Simple HVAC)-NR</v>
          </cell>
          <cell r="C48">
            <v>4.077298806432076E-2</v>
          </cell>
          <cell r="D48">
            <v>0.30231764633917457</v>
          </cell>
          <cell r="E48">
            <v>0.45847059628297315</v>
          </cell>
          <cell r="F48">
            <v>0.47559907526131817</v>
          </cell>
          <cell r="G48">
            <v>0.38366255638640384</v>
          </cell>
          <cell r="H48">
            <v>0.38366255638640384</v>
          </cell>
          <cell r="I48">
            <v>0.24131973552044966</v>
          </cell>
          <cell r="J48">
            <v>0.10111586693280175</v>
          </cell>
          <cell r="K48">
            <v>0.14119049053943211</v>
          </cell>
          <cell r="L48">
            <v>0.17499999999999999</v>
          </cell>
          <cell r="M48">
            <v>0.37741535688079292</v>
          </cell>
          <cell r="N48">
            <v>0.47284547636676671</v>
          </cell>
          <cell r="O48">
            <v>0.38125274314205299</v>
          </cell>
          <cell r="P48">
            <v>0.16191632459975275</v>
          </cell>
          <cell r="Q48">
            <v>8.9532861691519805E-2</v>
          </cell>
          <cell r="R48">
            <v>0.27586035367400064</v>
          </cell>
          <cell r="S48">
            <v>0.26087415520263896</v>
          </cell>
          <cell r="T48">
            <v>0.25169602947533581</v>
          </cell>
        </row>
        <row r="49">
          <cell r="B49" t="str">
            <v>Fan &amp; Ventilation Control (Simple HVAC)-Retro</v>
          </cell>
          <cell r="C49">
            <v>4.077298806432076E-2</v>
          </cell>
          <cell r="D49">
            <v>0.30231764633917457</v>
          </cell>
          <cell r="E49">
            <v>0.45847059628297315</v>
          </cell>
          <cell r="F49">
            <v>0.47559907526131817</v>
          </cell>
          <cell r="G49">
            <v>0.38366255638640384</v>
          </cell>
          <cell r="H49">
            <v>0.38366255638640384</v>
          </cell>
          <cell r="I49">
            <v>0.24131973552044966</v>
          </cell>
          <cell r="J49">
            <v>0.10111586693280175</v>
          </cell>
          <cell r="K49">
            <v>0.14119049053943211</v>
          </cell>
          <cell r="L49">
            <v>0.17499999999999999</v>
          </cell>
          <cell r="M49">
            <v>0.37741535688079292</v>
          </cell>
          <cell r="N49">
            <v>0.47284547636676671</v>
          </cell>
          <cell r="O49">
            <v>0.38125274314205299</v>
          </cell>
          <cell r="P49">
            <v>0.16191632459975275</v>
          </cell>
          <cell r="Q49">
            <v>8.9532861691519805E-2</v>
          </cell>
          <cell r="R49">
            <v>0.27586035367400064</v>
          </cell>
          <cell r="S49">
            <v>0.26087415520263896</v>
          </cell>
          <cell r="T49">
            <v>0.25169602947533581</v>
          </cell>
        </row>
        <row r="50">
          <cell r="B50" t="str">
            <v>Demand Control Ventilation-New</v>
          </cell>
        </row>
        <row r="51">
          <cell r="B51" t="str">
            <v>Demand Control Ventilation-NR</v>
          </cell>
        </row>
        <row r="52">
          <cell r="B52" t="str">
            <v>Demand Control Ventilation-Retro</v>
          </cell>
          <cell r="U52">
            <v>2.4E-2</v>
          </cell>
        </row>
        <row r="53">
          <cell r="B53" t="str">
            <v>Efficienct fans, pumps and drives-New</v>
          </cell>
          <cell r="C53">
            <v>0.40162500000000001</v>
          </cell>
          <cell r="D53">
            <v>0.16537499999999999</v>
          </cell>
          <cell r="E53">
            <v>3.5450000000000002E-2</v>
          </cell>
          <cell r="F53">
            <v>3.1194999999999997E-2</v>
          </cell>
          <cell r="G53">
            <v>1.6080000000000001E-2</v>
          </cell>
          <cell r="H53">
            <v>1.6080000000000001E-2</v>
          </cell>
          <cell r="I53">
            <v>0.14472000000000002</v>
          </cell>
          <cell r="J53">
            <v>0.20499599999999996</v>
          </cell>
          <cell r="K53">
            <v>0.17092943999999993</v>
          </cell>
          <cell r="L53">
            <v>8.2892400000000019E-2</v>
          </cell>
          <cell r="M53">
            <v>6.0690000000000008E-2</v>
          </cell>
          <cell r="N53">
            <v>9.2942400000000008E-2</v>
          </cell>
          <cell r="O53">
            <v>9.2942400000000008E-2</v>
          </cell>
          <cell r="P53">
            <v>0.26033520000000004</v>
          </cell>
          <cell r="Q53">
            <v>0.23123231999999991</v>
          </cell>
          <cell r="R53">
            <v>0.18490031999999992</v>
          </cell>
          <cell r="S53">
            <v>0.10050000000000002</v>
          </cell>
          <cell r="T53">
            <v>0.3369795000000001</v>
          </cell>
        </row>
        <row r="54">
          <cell r="B54" t="str">
            <v>Efficienct fans, pumps and drives-NR</v>
          </cell>
          <cell r="C54">
            <v>0.2293386189986151</v>
          </cell>
          <cell r="D54">
            <v>9.5213057517730362E-2</v>
          </cell>
          <cell r="E54">
            <v>4.1529403717026896E-2</v>
          </cell>
          <cell r="F54">
            <v>2.2144449343400825E-2</v>
          </cell>
          <cell r="G54">
            <v>3.5063472503183764E-2</v>
          </cell>
          <cell r="H54">
            <v>1.4148283560766443E-2</v>
          </cell>
          <cell r="I54">
            <v>9.612831495294788E-2</v>
          </cell>
          <cell r="J54">
            <v>0.37964240229481344</v>
          </cell>
          <cell r="K54">
            <v>0.19295103608882</v>
          </cell>
          <cell r="L54">
            <v>3.7655960154967957E-2</v>
          </cell>
          <cell r="M54">
            <v>5.2304856440088317E-2</v>
          </cell>
          <cell r="N54">
            <v>2.6705745720978759E-2</v>
          </cell>
          <cell r="O54">
            <v>3.3181598546134228E-2</v>
          </cell>
          <cell r="P54">
            <v>0.22412406654787179</v>
          </cell>
          <cell r="Q54">
            <v>0.21697113763585124</v>
          </cell>
          <cell r="R54">
            <v>0.13668499782703664</v>
          </cell>
          <cell r="S54">
            <v>0.15</v>
          </cell>
          <cell r="T54">
            <v>9.2241400030624893E-2</v>
          </cell>
        </row>
        <row r="55">
          <cell r="B55" t="str">
            <v>Efficienct fans, pumps and drives-Retro</v>
          </cell>
        </row>
        <row r="56">
          <cell r="B56" t="str">
            <v>Duct Sealing and Repair</v>
          </cell>
        </row>
        <row r="57">
          <cell r="B57" t="str">
            <v>Duct Sealing and Repair</v>
          </cell>
        </row>
        <row r="58">
          <cell r="B58" t="str">
            <v>Duct Sealing and Repair</v>
          </cell>
        </row>
        <row r="59">
          <cell r="B59" t="str">
            <v>Roof Insulation-New</v>
          </cell>
        </row>
        <row r="60">
          <cell r="B60" t="str">
            <v>Roof Insulation-NR</v>
          </cell>
          <cell r="C60">
            <v>0.75</v>
          </cell>
          <cell r="D60">
            <v>0.75</v>
          </cell>
          <cell r="E60">
            <v>0.75</v>
          </cell>
          <cell r="F60">
            <v>0.75</v>
          </cell>
          <cell r="G60">
            <v>0.75</v>
          </cell>
          <cell r="H60">
            <v>0.75</v>
          </cell>
          <cell r="I60">
            <v>0.75</v>
          </cell>
          <cell r="J60">
            <v>0.75</v>
          </cell>
          <cell r="K60">
            <v>0.75</v>
          </cell>
          <cell r="L60">
            <v>0.75</v>
          </cell>
          <cell r="M60">
            <v>0.75</v>
          </cell>
          <cell r="N60">
            <v>0.75</v>
          </cell>
          <cell r="O60">
            <v>0.75</v>
          </cell>
          <cell r="P60">
            <v>0.75</v>
          </cell>
          <cell r="Q60">
            <v>0.75</v>
          </cell>
          <cell r="R60">
            <v>0.75</v>
          </cell>
          <cell r="S60">
            <v>0.75</v>
          </cell>
          <cell r="T60">
            <v>0.75</v>
          </cell>
        </row>
        <row r="61">
          <cell r="B61" t="str">
            <v>Roof Insulation-Retro</v>
          </cell>
        </row>
        <row r="62">
          <cell r="B62" t="str">
            <v>Grocery Refrigeration Bundle-New</v>
          </cell>
        </row>
        <row r="63">
          <cell r="B63" t="str">
            <v>Grocery Refrigeration Bundle-NR</v>
          </cell>
        </row>
        <row r="64">
          <cell r="B64" t="str">
            <v>Grocery Refrigeration Bundle-Retro</v>
          </cell>
          <cell r="F64">
            <v>0.3</v>
          </cell>
          <cell r="M64">
            <v>1</v>
          </cell>
          <cell r="N64">
            <v>0.5</v>
          </cell>
        </row>
        <row r="65">
          <cell r="B65" t="str">
            <v>Grocery Refrigeration Heat Recovery-New</v>
          </cell>
          <cell r="M65">
            <v>0.21000000000000002</v>
          </cell>
        </row>
        <row r="66">
          <cell r="B66" t="str">
            <v>Grocery Refrigeration Heat Recovery-NR</v>
          </cell>
        </row>
        <row r="67">
          <cell r="B67" t="str">
            <v>Grocery Refrigeration Heat Recovery-Retro</v>
          </cell>
        </row>
        <row r="68">
          <cell r="B68" t="str">
            <v>Lodging Measures-New</v>
          </cell>
        </row>
        <row r="69">
          <cell r="B69" t="str">
            <v>Lodging Measures-NR</v>
          </cell>
        </row>
        <row r="70">
          <cell r="B70" t="str">
            <v>Lodging Measures-Retro</v>
          </cell>
        </row>
        <row r="71">
          <cell r="B71" t="str">
            <v>Demand controlled circulating systems-New</v>
          </cell>
        </row>
        <row r="72">
          <cell r="B72" t="str">
            <v>Demand controlled circulating systems-NR</v>
          </cell>
        </row>
        <row r="73">
          <cell r="B73" t="str">
            <v>Demand controlled circulating systems-Retro</v>
          </cell>
          <cell r="K73">
            <v>0.18000000000000002</v>
          </cell>
          <cell r="P73">
            <v>0.45</v>
          </cell>
          <cell r="Q73">
            <v>0.22500000000000001</v>
          </cell>
          <cell r="R73">
            <v>0.22500000000000001</v>
          </cell>
        </row>
        <row r="74">
          <cell r="B74" t="str">
            <v>Plug Load Sensor-Retro</v>
          </cell>
          <cell r="U74">
            <v>1</v>
          </cell>
        </row>
        <row r="75">
          <cell r="B75" t="str">
            <v>Premium Fume Hood-New</v>
          </cell>
        </row>
        <row r="76">
          <cell r="B76" t="str">
            <v>Pre-Rinse Spray Wash-Retro</v>
          </cell>
          <cell r="U76">
            <v>1</v>
          </cell>
        </row>
        <row r="77">
          <cell r="B77" t="str">
            <v>LED Exit Signs-Retro</v>
          </cell>
          <cell r="U77">
            <v>1</v>
          </cell>
        </row>
        <row r="78">
          <cell r="B78" t="str">
            <v>Network PC Power Management-Retro</v>
          </cell>
          <cell r="U78">
            <v>0.9</v>
          </cell>
        </row>
        <row r="79">
          <cell r="B79" t="str">
            <v>Packaged Refrigeration Equipment-New</v>
          </cell>
          <cell r="U79">
            <v>1</v>
          </cell>
        </row>
        <row r="80">
          <cell r="B80" t="str">
            <v>Commercial Clothes Washers-New</v>
          </cell>
          <cell r="U80">
            <v>1</v>
          </cell>
        </row>
        <row r="81">
          <cell r="B81" t="str">
            <v>Cooking Equipment-New</v>
          </cell>
          <cell r="U81">
            <v>1</v>
          </cell>
        </row>
        <row r="82">
          <cell r="B82" t="str">
            <v>Office Equipment</v>
          </cell>
          <cell r="U82">
            <v>1</v>
          </cell>
        </row>
        <row r="83">
          <cell r="B83" t="str">
            <v>Computer Servers and IT</v>
          </cell>
          <cell r="U83">
            <v>1</v>
          </cell>
        </row>
        <row r="84">
          <cell r="B84" t="str">
            <v>Exterior Building Lighting-New</v>
          </cell>
        </row>
        <row r="85">
          <cell r="B85" t="str">
            <v>Exterior Building Lighting-NR</v>
          </cell>
        </row>
        <row r="86">
          <cell r="B86" t="str">
            <v>Exterior Building Lighting-Retro</v>
          </cell>
        </row>
        <row r="87">
          <cell r="B87" t="str">
            <v>Street and Roadway Lighitng-New</v>
          </cell>
          <cell r="U87">
            <v>1</v>
          </cell>
        </row>
        <row r="88">
          <cell r="B88" t="str">
            <v>Street and Roadway Lighitng-NR</v>
          </cell>
          <cell r="U88">
            <v>1</v>
          </cell>
        </row>
        <row r="89">
          <cell r="B89" t="str">
            <v>Street and Roadway Lighitng-Retro</v>
          </cell>
          <cell r="U89">
            <v>1</v>
          </cell>
        </row>
        <row r="90">
          <cell r="B90" t="str">
            <v>Parking Lighting-New</v>
          </cell>
          <cell r="U90">
            <v>0.99</v>
          </cell>
        </row>
        <row r="91">
          <cell r="B91" t="str">
            <v>Parking Lighting-NR</v>
          </cell>
          <cell r="U91">
            <v>1</v>
          </cell>
        </row>
        <row r="92">
          <cell r="B92" t="str">
            <v>Parking Lighting-Retro</v>
          </cell>
          <cell r="U92">
            <v>1</v>
          </cell>
        </row>
        <row r="93">
          <cell r="B93" t="str">
            <v>LED Traffic Lights-Retro</v>
          </cell>
          <cell r="U93">
            <v>0</v>
          </cell>
        </row>
        <row r="94">
          <cell r="B94" t="str">
            <v>Singage -New</v>
          </cell>
          <cell r="U94">
            <v>0.92999999999999994</v>
          </cell>
        </row>
        <row r="95">
          <cell r="B95" t="str">
            <v>Singage -NR</v>
          </cell>
          <cell r="U95">
            <v>0.92999999999999994</v>
          </cell>
        </row>
        <row r="96">
          <cell r="B96" t="str">
            <v>Singage -Retro</v>
          </cell>
          <cell r="U96">
            <v>1</v>
          </cell>
        </row>
        <row r="97">
          <cell r="B97" t="str">
            <v>Municipal Sewage Treatment-Retro</v>
          </cell>
          <cell r="U97">
            <v>0.9</v>
          </cell>
        </row>
        <row r="98">
          <cell r="B98" t="str">
            <v>Municipal Water Supply-Retro</v>
          </cell>
          <cell r="U98">
            <v>0.98</v>
          </cell>
        </row>
        <row r="99">
          <cell r="B99" t="str">
            <v>DCV Restaurant Hood-Retro</v>
          </cell>
        </row>
        <row r="100">
          <cell r="B100">
            <v>0</v>
          </cell>
        </row>
        <row r="101">
          <cell r="B101">
            <v>0</v>
          </cell>
        </row>
        <row r="102">
          <cell r="B102">
            <v>0</v>
          </cell>
        </row>
        <row r="103">
          <cell r="B103">
            <v>0</v>
          </cell>
        </row>
        <row r="104">
          <cell r="B104">
            <v>0</v>
          </cell>
        </row>
        <row r="105">
          <cell r="B105">
            <v>0</v>
          </cell>
        </row>
        <row r="106">
          <cell r="B106">
            <v>0</v>
          </cell>
        </row>
        <row r="107">
          <cell r="B107">
            <v>0</v>
          </cell>
        </row>
      </sheetData>
      <sheetData sheetId="4"/>
      <sheetData sheetId="5"/>
      <sheetData sheetId="6"/>
      <sheetData sheetId="7"/>
      <sheetData sheetId="8" refreshError="1"/>
      <sheetData sheetId="9"/>
      <sheetData sheetId="10"/>
      <sheetData sheetId="11" refreshError="1"/>
      <sheetData sheetId="12" refreshError="1"/>
      <sheetData sheetId="13"/>
      <sheetData sheetId="14" refreshError="1"/>
      <sheetData sheetId="15" refreshError="1"/>
      <sheetData sheetId="16" refreshError="1"/>
      <sheetData sheetId="17"/>
      <sheetData sheetId="18" refreshError="1"/>
      <sheetData sheetId="19"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Overview"/>
      <sheetName val="MLIST"/>
      <sheetName val="FILES"/>
      <sheetName val="APPLIC"/>
      <sheetName val="BASE"/>
      <sheetName val="STOCK"/>
      <sheetName val="TURN"/>
      <sheetName val="ACHIEV"/>
      <sheetName val="FEAS"/>
      <sheetName val="RAMP"/>
      <sheetName val="CODE"/>
      <sheetName val="CHAR"/>
      <sheetName val="Floor"/>
      <sheetName val="Vars"/>
      <sheetName val="Labels"/>
      <sheetName val="Lookup"/>
      <sheetName val="EUI"/>
      <sheetName val="Measure Name List"/>
      <sheetName val="CBSA Data"/>
      <sheetName val="CBSA Data New"/>
      <sheetName val="BPA Taxonomy"/>
      <sheetName val="Com_Master_7P"/>
    </sheetNames>
    <definedNames>
      <definedName name="ACHIEV" refersTo="='ACHIEV'!$B$19:$Y$119"/>
      <definedName name="APPLIC" refersTo="='APPLIC'!$B$12:$X$112"/>
    </definedNames>
    <sheetDataSet>
      <sheetData sheetId="0">
        <row r="82">
          <cell r="B82" t="str">
            <v>Contents</v>
          </cell>
        </row>
        <row r="83">
          <cell r="B83" t="str">
            <v>Overview of model structure</v>
          </cell>
        </row>
        <row r="84">
          <cell r="B84" t="str">
            <v xml:space="preserve">Update Log:  Log for updates to Draft 6th Plan Assessment </v>
          </cell>
        </row>
        <row r="85">
          <cell r="B85" t="str">
            <v>Master List of measure bundles</v>
          </cell>
        </row>
        <row r="86">
          <cell r="B86" t="str">
            <v>List and links to measure-level files. Plus housekeeping and administrative functions.</v>
          </cell>
        </row>
        <row r="87">
          <cell r="B87" t="str">
            <v>Applicability factor for the measure bundle.  Fraction of stock the measure applies to.</v>
          </cell>
        </row>
        <row r="88">
          <cell r="B88" t="str">
            <v>Baseline penetration of measure bundles.  Estimated fraction of stock where the measure is already in place.</v>
          </cell>
        </row>
        <row r="89">
          <cell r="B89" t="str">
            <v>Vintage cohort for measure bundles.</v>
          </cell>
        </row>
        <row r="90">
          <cell r="B90" t="str">
            <v>Turnover rate for stock to which measure applies.</v>
          </cell>
        </row>
        <row r="91">
          <cell r="B91" t="str">
            <v>Achievable rate of acquisition for measure bundles by year</v>
          </cell>
        </row>
        <row r="92">
          <cell r="B92" t="str">
            <v>Tables developed to estimate regional baseline penetration for various elements of energy codes by jurisdiction</v>
          </cell>
        </row>
        <row r="93">
          <cell r="B93" t="str">
            <v xml:space="preserve">Key characteristics for stock by vintage cohort and building subtype.  Used to develop regional application of measures. </v>
          </cell>
        </row>
        <row r="94">
          <cell r="B94" t="str">
            <v>Floor area forecast summary used to develop data in CHAR</v>
          </cell>
        </row>
        <row r="95">
          <cell r="B95" t="str">
            <v>List of variables and definitions used in the CHAR tab and elsewhere in the files.</v>
          </cell>
        </row>
        <row r="96">
          <cell r="B96" t="str">
            <v>Map of building types labels from different sources.</v>
          </cell>
        </row>
        <row r="97">
          <cell r="B97" t="str">
            <v>Lookup table for vintage cohort</v>
          </cell>
        </row>
        <row r="98">
          <cell r="B98" t="str">
            <v xml:space="preserve">Reference EUI from various sources including CBECS &amp; CBSA.  </v>
          </cell>
        </row>
      </sheetData>
      <sheetData sheetId="1">
        <row r="11">
          <cell r="B11" t="str">
            <v>Base Measure Name</v>
          </cell>
        </row>
        <row r="12">
          <cell r="B12" t="str">
            <v>Compressed Air</v>
          </cell>
          <cell r="C12" t="str">
            <v>Retro</v>
          </cell>
          <cell r="D12" t="str">
            <v>Compressed Air-Retro</v>
          </cell>
          <cell r="E12" t="str">
            <v>kWh per HP BT</v>
          </cell>
          <cell r="F12" t="str">
            <v>Compressed Air Controls</v>
          </cell>
          <cell r="G12">
            <v>1</v>
          </cell>
          <cell r="H12" t="str">
            <v>Compressed Air Controls</v>
          </cell>
          <cell r="I12" t="str">
            <v>Some</v>
          </cell>
          <cell r="L12" t="str">
            <v>CBSA 2014</v>
          </cell>
          <cell r="Q12" t="str">
            <v>x</v>
          </cell>
          <cell r="R12" t="str">
            <v>N/A</v>
          </cell>
          <cell r="U12" t="str">
            <v>Compressed Air System Controls</v>
          </cell>
        </row>
        <row r="13">
          <cell r="B13" t="str">
            <v>Compressed Air</v>
          </cell>
          <cell r="C13" t="str">
            <v>NR</v>
          </cell>
          <cell r="D13" t="str">
            <v>Compressed Air-NR</v>
          </cell>
          <cell r="E13" t="str">
            <v>kWh per HP BT</v>
          </cell>
          <cell r="F13" t="str">
            <v>Compressed Air Improvements</v>
          </cell>
          <cell r="G13">
            <v>1</v>
          </cell>
          <cell r="H13" t="str">
            <v>Compressed Air Improvements</v>
          </cell>
          <cell r="I13" t="str">
            <v>Some</v>
          </cell>
          <cell r="L13" t="str">
            <v>CBSA 2014</v>
          </cell>
          <cell r="Q13" t="str">
            <v>x</v>
          </cell>
          <cell r="R13" t="str">
            <v>N/A</v>
          </cell>
          <cell r="U13" t="str">
            <v>Compressed Air System Improvements</v>
          </cell>
        </row>
        <row r="14">
          <cell r="B14" t="str">
            <v>Network PC Power Management</v>
          </cell>
          <cell r="C14" t="str">
            <v>Retro</v>
          </cell>
          <cell r="D14" t="str">
            <v>Network PC Power Management-Retro</v>
          </cell>
          <cell r="E14" t="str">
            <v>Count</v>
          </cell>
          <cell r="F14" t="str">
            <v>Control of a networked computer's advanced energy management systems</v>
          </cell>
          <cell r="G14">
            <v>1</v>
          </cell>
          <cell r="H14" t="str">
            <v>Network PC Power Management</v>
          </cell>
          <cell r="I14" t="str">
            <v>All</v>
          </cell>
          <cell r="L14" t="str">
            <v>CBSA 2014</v>
          </cell>
          <cell r="R14" t="str">
            <v>N/A</v>
          </cell>
          <cell r="U14" t="str">
            <v>Computer Technologies</v>
          </cell>
        </row>
        <row r="15">
          <cell r="B15" t="str">
            <v>Laptop</v>
          </cell>
          <cell r="C15" t="str">
            <v>NR</v>
          </cell>
          <cell r="D15" t="str">
            <v>Laptop-NR</v>
          </cell>
          <cell r="E15" t="str">
            <v>Count</v>
          </cell>
          <cell r="F15" t="str">
            <v>ENERGY STAR Laptops</v>
          </cell>
          <cell r="G15">
            <v>1</v>
          </cell>
          <cell r="H15" t="str">
            <v>ENERGY STAR Laptops</v>
          </cell>
          <cell r="I15" t="str">
            <v>All</v>
          </cell>
          <cell r="L15" t="str">
            <v>CBSA 2014</v>
          </cell>
          <cell r="R15" t="str">
            <v>N/A</v>
          </cell>
          <cell r="U15" t="str">
            <v>Computer Technologies</v>
          </cell>
        </row>
        <row r="16">
          <cell r="B16" t="str">
            <v>Smart Plug Power Strips</v>
          </cell>
          <cell r="C16" t="str">
            <v>Retro</v>
          </cell>
          <cell r="D16" t="str">
            <v>Smart Plug Power Strips-Retro</v>
          </cell>
          <cell r="E16" t="str">
            <v>Count</v>
          </cell>
          <cell r="F16" t="str">
            <v>Smart Plug Power Strips</v>
          </cell>
          <cell r="G16">
            <v>1</v>
          </cell>
          <cell r="H16" t="str">
            <v>Smart Plug Power Strips</v>
          </cell>
          <cell r="I16" t="str">
            <v>All</v>
          </cell>
          <cell r="L16" t="str">
            <v>CBSA 2014</v>
          </cell>
          <cell r="Q16" t="str">
            <v>x</v>
          </cell>
          <cell r="R16" t="str">
            <v>N/A</v>
          </cell>
          <cell r="U16" t="str">
            <v xml:space="preserve">Plug Load </v>
          </cell>
        </row>
        <row r="17">
          <cell r="B17" t="str">
            <v>Data Centers</v>
          </cell>
          <cell r="C17" t="str">
            <v>NR</v>
          </cell>
          <cell r="D17" t="str">
            <v>Data Centers-NR</v>
          </cell>
          <cell r="E17" t="str">
            <v>Count</v>
          </cell>
          <cell r="F17" t="str">
            <v xml:space="preserve">Data Centers; Virtualization, efficient servers, network gear, power supplies, and other measures at NR </v>
          </cell>
          <cell r="G17">
            <v>22</v>
          </cell>
          <cell r="H17" t="str">
            <v>Data Centers</v>
          </cell>
          <cell r="I17" t="str">
            <v>All</v>
          </cell>
          <cell r="L17" t="str">
            <v>CBSA 2014</v>
          </cell>
          <cell r="Q17" t="str">
            <v>x</v>
          </cell>
          <cell r="R17" t="str">
            <v>N/A</v>
          </cell>
          <cell r="U17" t="str">
            <v>Computer Technologies</v>
          </cell>
        </row>
        <row r="18">
          <cell r="B18" t="str">
            <v>Monitor</v>
          </cell>
          <cell r="C18" t="str">
            <v>NR</v>
          </cell>
          <cell r="D18" t="str">
            <v>Monitor-NR</v>
          </cell>
          <cell r="E18" t="str">
            <v>Count</v>
          </cell>
          <cell r="F18" t="str">
            <v>Commercial Computer Monitor</v>
          </cell>
          <cell r="G18">
            <v>1</v>
          </cell>
          <cell r="H18" t="str">
            <v>ENERGY STAR Monitor</v>
          </cell>
          <cell r="I18" t="str">
            <v>All</v>
          </cell>
          <cell r="L18" t="str">
            <v>Std Monitor</v>
          </cell>
          <cell r="R18" t="str">
            <v>N/A</v>
          </cell>
          <cell r="U18" t="str">
            <v>Computer Technologies</v>
          </cell>
        </row>
        <row r="19">
          <cell r="B19" t="str">
            <v>Desktop</v>
          </cell>
          <cell r="C19" t="str">
            <v>NR</v>
          </cell>
          <cell r="D19" t="str">
            <v>Desktop-NR</v>
          </cell>
          <cell r="E19" t="str">
            <v>Count</v>
          </cell>
          <cell r="F19" t="str">
            <v>Commercial Computer Desktop</v>
          </cell>
          <cell r="G19">
            <v>1</v>
          </cell>
          <cell r="H19" t="str">
            <v>ENERGY STAR Desktop</v>
          </cell>
          <cell r="I19" t="str">
            <v>All</v>
          </cell>
          <cell r="L19" t="str">
            <v>Std Computer</v>
          </cell>
          <cell r="R19" t="str">
            <v>N/A</v>
          </cell>
          <cell r="U19" t="str">
            <v>Computer Technologies</v>
          </cell>
        </row>
        <row r="20">
          <cell r="B20" t="str">
            <v>Pre-Rinse Spray Valve</v>
          </cell>
          <cell r="C20" t="str">
            <v>Retro</v>
          </cell>
          <cell r="D20" t="str">
            <v>Pre-Rinse Spray Valve-Retro</v>
          </cell>
          <cell r="E20" t="str">
            <v>Count</v>
          </cell>
          <cell r="F20" t="str">
            <v>Low-flow pre-rinse spray valves for restaurant kitchens, cafeterias, and food-serving</v>
          </cell>
          <cell r="G20">
            <v>1</v>
          </cell>
          <cell r="H20" t="str">
            <v>Pre-Rinse Spray Valve</v>
          </cell>
          <cell r="I20" t="str">
            <v>Some</v>
          </cell>
          <cell r="L20" t="str">
            <v>CBSA 2014</v>
          </cell>
          <cell r="R20" t="str">
            <v>N/A</v>
          </cell>
          <cell r="U20" t="str">
            <v>Water Using Devices</v>
          </cell>
        </row>
        <row r="21">
          <cell r="B21" t="str">
            <v>Cooking Equipment</v>
          </cell>
          <cell r="C21" t="str">
            <v>NR</v>
          </cell>
          <cell r="D21" t="str">
            <v>Cooking Equipment-NR</v>
          </cell>
          <cell r="E21" t="str">
            <v>Count</v>
          </cell>
          <cell r="F21" t="str">
            <v>Efficient cooking equipment such as hot food holders, steamers and ovens</v>
          </cell>
          <cell r="G21">
            <v>4</v>
          </cell>
          <cell r="H21" t="str">
            <v>Cooking Equipment</v>
          </cell>
          <cell r="I21" t="str">
            <v>All</v>
          </cell>
          <cell r="L21" t="str">
            <v>CBSA 2014</v>
          </cell>
          <cell r="R21" t="str">
            <v>N/A</v>
          </cell>
          <cell r="U21" t="str">
            <v>Cooking</v>
          </cell>
        </row>
        <row r="22">
          <cell r="B22" t="str">
            <v>Premium HVAC Equipment</v>
          </cell>
          <cell r="C22" t="str">
            <v>New</v>
          </cell>
          <cell r="D22" t="str">
            <v>Premium HVAC Equipment-New</v>
          </cell>
          <cell r="E22" t="str">
            <v>kWh per KSF BT</v>
          </cell>
          <cell r="F22" t="str">
            <v>HVAC equipment more efficient than applicable code or standard practice</v>
          </cell>
          <cell r="G22">
            <v>4</v>
          </cell>
          <cell r="H22" t="str">
            <v>Premium HVAC Equipment</v>
          </cell>
          <cell r="I22" t="str">
            <v>All</v>
          </cell>
          <cell r="L22" t="str">
            <v>CBSA 2014</v>
          </cell>
          <cell r="R22" t="str">
            <v>PRE/POST 2006</v>
          </cell>
          <cell r="U22" t="str">
            <v>HVAC System Improvements</v>
          </cell>
        </row>
        <row r="23">
          <cell r="B23" t="str">
            <v>Premium HVAC Equipment</v>
          </cell>
          <cell r="C23" t="str">
            <v>NR</v>
          </cell>
          <cell r="D23" t="str">
            <v>Premium HVAC Equipment-NR</v>
          </cell>
          <cell r="E23" t="str">
            <v>kWh per KSF BT</v>
          </cell>
          <cell r="F23" t="str">
            <v>HVAC equipment more efficient than applicable code or standard practice</v>
          </cell>
          <cell r="G23">
            <v>4</v>
          </cell>
          <cell r="H23" t="str">
            <v>Premium HVAC Equipment</v>
          </cell>
          <cell r="I23" t="str">
            <v>All</v>
          </cell>
          <cell r="L23" t="str">
            <v>CBSA 2014</v>
          </cell>
          <cell r="R23" t="str">
            <v>PRE/POST 2006</v>
          </cell>
          <cell r="U23" t="str">
            <v>HVAC System Improvements</v>
          </cell>
        </row>
        <row r="24">
          <cell r="B24" t="str">
            <v>Glass</v>
          </cell>
          <cell r="C24" t="str">
            <v>New</v>
          </cell>
          <cell r="D24" t="str">
            <v>Glass-New</v>
          </cell>
          <cell r="E24" t="str">
            <v>kWh per KSF BT</v>
          </cell>
          <cell r="F24" t="str">
            <v>Windows and glazing more efficiecnt that code or standard practice</v>
          </cell>
          <cell r="G24">
            <v>39</v>
          </cell>
          <cell r="H24" t="str">
            <v>Windows</v>
          </cell>
          <cell r="I24" t="str">
            <v>All</v>
          </cell>
          <cell r="L24" t="str">
            <v>CBSA 2014</v>
          </cell>
          <cell r="R24" t="str">
            <v>PRE1987/PRE2002/POST2006</v>
          </cell>
          <cell r="U24" t="str">
            <v>Envelope</v>
          </cell>
        </row>
        <row r="25">
          <cell r="B25" t="str">
            <v>Glass</v>
          </cell>
          <cell r="C25" t="str">
            <v>NR</v>
          </cell>
          <cell r="D25" t="str">
            <v>Glass-NR</v>
          </cell>
          <cell r="E25" t="str">
            <v>kWh per KSF BT</v>
          </cell>
          <cell r="F25" t="str">
            <v>Windows and glazing more efficiecnt that code or standard practice</v>
          </cell>
          <cell r="G25">
            <v>39</v>
          </cell>
          <cell r="H25" t="str">
            <v>Windows</v>
          </cell>
          <cell r="I25" t="str">
            <v>All</v>
          </cell>
          <cell r="L25" t="str">
            <v>CBSA 2014</v>
          </cell>
          <cell r="R25" t="str">
            <v>PRE1987/PRE2002/POST2007</v>
          </cell>
          <cell r="U25" t="str">
            <v>Envelope</v>
          </cell>
        </row>
        <row r="26">
          <cell r="B26" t="str">
            <v>Glass</v>
          </cell>
          <cell r="C26" t="str">
            <v>Retro</v>
          </cell>
          <cell r="D26" t="str">
            <v>Glass-Retro</v>
          </cell>
          <cell r="E26" t="str">
            <v>kWh per KSF BT</v>
          </cell>
          <cell r="F26" t="str">
            <v>Windows and glazing more efficiecnt that code or standard practice</v>
          </cell>
          <cell r="G26">
            <v>3</v>
          </cell>
          <cell r="H26" t="str">
            <v>Windows</v>
          </cell>
          <cell r="I26" t="str">
            <v>All</v>
          </cell>
          <cell r="L26" t="str">
            <v>CBSA 2014</v>
          </cell>
          <cell r="R26" t="str">
            <v>PRE1987/PRE2002/POST2008</v>
          </cell>
          <cell r="U26" t="str">
            <v>Envelope</v>
          </cell>
        </row>
        <row r="27">
          <cell r="B27" t="str">
            <v>Advanced Rooftop Controller</v>
          </cell>
          <cell r="C27" t="str">
            <v>New</v>
          </cell>
          <cell r="D27" t="str">
            <v>Advanced Rooftop Controller-New</v>
          </cell>
          <cell r="E27" t="str">
            <v>kWh per KSF BT</v>
          </cell>
          <cell r="F27" t="str">
            <v>Suite of measures and control strategies for buildings served by package roof top HVAC units</v>
          </cell>
          <cell r="G27">
            <v>3</v>
          </cell>
          <cell r="H27" t="str">
            <v>Advanced Rooftop Controller</v>
          </cell>
          <cell r="I27" t="str">
            <v>Most</v>
          </cell>
          <cell r="L27" t="str">
            <v>CBSA 2014</v>
          </cell>
          <cell r="R27" t="str">
            <v>PRE/POST 2006</v>
          </cell>
          <cell r="U27" t="str">
            <v>HVAC System Improvements</v>
          </cell>
        </row>
        <row r="28">
          <cell r="B28" t="str">
            <v>Advanced Rooftop Controller</v>
          </cell>
          <cell r="C28" t="str">
            <v>NR</v>
          </cell>
          <cell r="D28" t="str">
            <v>Advanced Rooftop Controller-NR</v>
          </cell>
          <cell r="E28" t="str">
            <v>kWh per KSF BT</v>
          </cell>
          <cell r="F28" t="str">
            <v>Suite of measures and control strategies for buildings served by package roof top HVAC units</v>
          </cell>
          <cell r="G28">
            <v>2</v>
          </cell>
          <cell r="H28" t="str">
            <v>Advanced Rooftop Controller</v>
          </cell>
          <cell r="I28" t="str">
            <v>Most</v>
          </cell>
          <cell r="L28" t="str">
            <v>CBSA 2014</v>
          </cell>
          <cell r="R28" t="str">
            <v>PRE/POST 2006</v>
          </cell>
          <cell r="U28" t="str">
            <v>HVAC System Improvements</v>
          </cell>
        </row>
        <row r="29">
          <cell r="B29" t="str">
            <v>Advanced Rooftop Controller</v>
          </cell>
          <cell r="C29" t="str">
            <v>Retro</v>
          </cell>
          <cell r="D29" t="str">
            <v>Advanced Rooftop Controller-Retro</v>
          </cell>
          <cell r="E29" t="str">
            <v>kWh per KSF BT</v>
          </cell>
          <cell r="F29" t="str">
            <v>Suite of measures and control strategies for buildings served by package roof top HVAC units</v>
          </cell>
          <cell r="G29">
            <v>3</v>
          </cell>
          <cell r="H29" t="str">
            <v>Advanced Rooftop Controller</v>
          </cell>
          <cell r="I29" t="str">
            <v>Most</v>
          </cell>
          <cell r="L29" t="str">
            <v>CBSA 2014</v>
          </cell>
          <cell r="R29" t="str">
            <v>PRE/POST 2006</v>
          </cell>
          <cell r="U29" t="str">
            <v>HVAC System Improvements</v>
          </cell>
        </row>
        <row r="30">
          <cell r="B30" t="str">
            <v>Variable Speed Chiller</v>
          </cell>
          <cell r="C30" t="str">
            <v>New</v>
          </cell>
          <cell r="D30" t="str">
            <v>Variable Speed Chiller-New</v>
          </cell>
          <cell r="E30" t="str">
            <v>kWh per KSF BT</v>
          </cell>
          <cell r="F30" t="str">
            <v>Variable speed chillers</v>
          </cell>
          <cell r="G30">
            <v>1</v>
          </cell>
          <cell r="H30" t="str">
            <v>Variable Speed Chiller</v>
          </cell>
          <cell r="I30" t="str">
            <v>Some</v>
          </cell>
          <cell r="L30" t="str">
            <v>CBSA 2014</v>
          </cell>
          <cell r="R30" t="str">
            <v>PRE/POST 2006</v>
          </cell>
          <cell r="U30" t="str">
            <v>Envelope</v>
          </cell>
        </row>
        <row r="31">
          <cell r="B31" t="str">
            <v>Variable Speed Chiller</v>
          </cell>
          <cell r="C31" t="str">
            <v>NR</v>
          </cell>
          <cell r="D31" t="str">
            <v>Variable Speed Chiller-NR</v>
          </cell>
          <cell r="E31" t="str">
            <v>kWh per KSF BT</v>
          </cell>
          <cell r="F31" t="str">
            <v>Variable speed chillers</v>
          </cell>
          <cell r="G31">
            <v>1</v>
          </cell>
          <cell r="H31" t="str">
            <v>Variable Speed Chiller</v>
          </cell>
          <cell r="I31" t="str">
            <v>Some</v>
          </cell>
          <cell r="L31" t="str">
            <v>CBSA 2014</v>
          </cell>
          <cell r="R31" t="str">
            <v>PRE/POST 2006</v>
          </cell>
          <cell r="U31" t="str">
            <v>Envelope</v>
          </cell>
        </row>
        <row r="32">
          <cell r="B32" t="str">
            <v>Commercial EM</v>
          </cell>
          <cell r="C32" t="str">
            <v>New</v>
          </cell>
          <cell r="D32" t="str">
            <v>Commercial EM-New</v>
          </cell>
          <cell r="E32" t="str">
            <v>kWh per KSF BT</v>
          </cell>
          <cell r="F32" t="str">
            <v>Commercial Energy Management</v>
          </cell>
          <cell r="G32">
            <v>1</v>
          </cell>
          <cell r="H32" t="str">
            <v>Commercial Energy Management For Complex systems</v>
          </cell>
          <cell r="I32" t="str">
            <v>All</v>
          </cell>
          <cell r="L32" t="str">
            <v>CBSA 2014</v>
          </cell>
          <cell r="R32" t="str">
            <v>PRE/POST 2006</v>
          </cell>
          <cell r="U32" t="str">
            <v>Whole Bldg/Meter Level System Improvements</v>
          </cell>
        </row>
        <row r="33">
          <cell r="B33" t="str">
            <v>Commercial EM</v>
          </cell>
          <cell r="C33" t="str">
            <v>NR</v>
          </cell>
          <cell r="D33" t="str">
            <v>Commercial EM-NR</v>
          </cell>
          <cell r="E33" t="str">
            <v>kWh per KSF BT</v>
          </cell>
          <cell r="F33" t="str">
            <v>Commercial Energy Management</v>
          </cell>
          <cell r="G33">
            <v>1</v>
          </cell>
          <cell r="H33" t="str">
            <v>Commercial Energy Management For Complex systems</v>
          </cell>
          <cell r="I33" t="str">
            <v>All</v>
          </cell>
          <cell r="L33" t="str">
            <v>CBSA 2014</v>
          </cell>
          <cell r="R33" t="str">
            <v>PRE/POST 2006</v>
          </cell>
          <cell r="U33" t="str">
            <v>Whole Bldg/Meter Level System Improvements</v>
          </cell>
        </row>
        <row r="34">
          <cell r="B34" t="str">
            <v>Commercial EM</v>
          </cell>
          <cell r="C34" t="str">
            <v>Retro</v>
          </cell>
          <cell r="D34" t="str">
            <v>Commercial EM-Retro</v>
          </cell>
          <cell r="E34" t="str">
            <v>kWh per KSF BT</v>
          </cell>
          <cell r="F34" t="str">
            <v>Commercial Energy Management</v>
          </cell>
          <cell r="G34">
            <v>20</v>
          </cell>
          <cell r="H34" t="str">
            <v>Commercial Energy Management For Complex systems</v>
          </cell>
          <cell r="I34" t="str">
            <v>All</v>
          </cell>
          <cell r="L34" t="str">
            <v>CBSA 2014</v>
          </cell>
          <cell r="R34" t="str">
            <v>PRE/POST 2006</v>
          </cell>
          <cell r="U34" t="str">
            <v>Whole Bldg/Meter Level System Improvements</v>
          </cell>
        </row>
        <row r="35">
          <cell r="B35" t="str">
            <v>Evaporative Assist Cooling</v>
          </cell>
          <cell r="C35" t="str">
            <v>New</v>
          </cell>
          <cell r="D35" t="str">
            <v>Evaporative Assist Cooling-New</v>
          </cell>
          <cell r="E35" t="str">
            <v>kWh per KSF BT</v>
          </cell>
          <cell r="F35" t="str">
            <v>Evaporative Assist Cooling</v>
          </cell>
          <cell r="G35">
            <v>1</v>
          </cell>
          <cell r="H35" t="str">
            <v>Evaporative Assist Cooling</v>
          </cell>
          <cell r="I35" t="str">
            <v>Some</v>
          </cell>
          <cell r="L35" t="str">
            <v>CBSA 2014</v>
          </cell>
          <cell r="R35" t="str">
            <v>PRE/POST 2006</v>
          </cell>
          <cell r="U35" t="str">
            <v>HVAC System Improvements</v>
          </cell>
        </row>
        <row r="36">
          <cell r="B36" t="str">
            <v>Evaporative Assist Cooling</v>
          </cell>
          <cell r="C36" t="str">
            <v>NR</v>
          </cell>
          <cell r="D36" t="str">
            <v>Evaporative Assist Cooling-NR</v>
          </cell>
          <cell r="E36" t="str">
            <v>kWh per KSF BT</v>
          </cell>
          <cell r="F36" t="str">
            <v>Evaporative Assist Cooling</v>
          </cell>
          <cell r="G36">
            <v>1</v>
          </cell>
          <cell r="H36" t="str">
            <v>Evaporative Assist Cooling</v>
          </cell>
          <cell r="I36" t="str">
            <v>Some</v>
          </cell>
          <cell r="L36" t="str">
            <v>CBSA 2014</v>
          </cell>
          <cell r="R36" t="str">
            <v>PRE/POST 2006</v>
          </cell>
          <cell r="U36" t="str">
            <v>HVAC System Improvements</v>
          </cell>
        </row>
        <row r="37">
          <cell r="B37" t="str">
            <v>Low Pressure Distribution Complex HVAC</v>
          </cell>
          <cell r="C37" t="str">
            <v>New</v>
          </cell>
          <cell r="D37" t="str">
            <v>Low Pressure Distribution Complex HVAC-New</v>
          </cell>
          <cell r="E37" t="str">
            <v>kWh per KSF BT</v>
          </cell>
          <cell r="F37" t="str">
            <v>Dedicated Outside Air or Underfloor Air distribution systems in buildings with complex HVAC systems</v>
          </cell>
          <cell r="G37">
            <v>2</v>
          </cell>
          <cell r="H37" t="str">
            <v>Low Pressure Distribution Complex HVAC</v>
          </cell>
          <cell r="I37" t="str">
            <v>Some</v>
          </cell>
          <cell r="L37" t="str">
            <v>CBSA 2014</v>
          </cell>
          <cell r="R37" t="str">
            <v>POST 2006</v>
          </cell>
          <cell r="U37" t="str">
            <v>HVAC System Improvements</v>
          </cell>
        </row>
        <row r="38">
          <cell r="B38" t="str">
            <v>Demand Control Ventilation</v>
          </cell>
          <cell r="C38" t="str">
            <v>New</v>
          </cell>
          <cell r="D38" t="str">
            <v>Demand Control Ventilation-New</v>
          </cell>
          <cell r="E38" t="str">
            <v>kWh per KSF BT</v>
          </cell>
          <cell r="F38" t="str">
            <v>Fan control strategies, DCV and Fleet Strategy DOAS with heat recovery in simple HVAC systems</v>
          </cell>
          <cell r="G38">
            <v>2</v>
          </cell>
          <cell r="H38" t="str">
            <v>Demand Control Ventilation</v>
          </cell>
          <cell r="I38" t="str">
            <v>All</v>
          </cell>
          <cell r="L38" t="str">
            <v>CBSA 2014</v>
          </cell>
          <cell r="R38" t="str">
            <v>PRE/POST 2006</v>
          </cell>
          <cell r="U38" t="str">
            <v>HVAC System Controls</v>
          </cell>
        </row>
        <row r="39">
          <cell r="B39" t="str">
            <v>Demand Control Ventilation</v>
          </cell>
          <cell r="C39" t="str">
            <v>NR</v>
          </cell>
          <cell r="D39" t="str">
            <v>Demand Control Ventilation-NR</v>
          </cell>
          <cell r="E39" t="str">
            <v>kWh per KSF BT</v>
          </cell>
          <cell r="F39" t="str">
            <v>Fan control strategies, DCV and Fleet Strategy DOAS with heat recovery in simple HVAC systems</v>
          </cell>
          <cell r="G39">
            <v>1</v>
          </cell>
          <cell r="H39" t="str">
            <v>Demand Control Ventilation</v>
          </cell>
          <cell r="I39" t="str">
            <v>All</v>
          </cell>
          <cell r="L39" t="str">
            <v>CBSA 2014</v>
          </cell>
          <cell r="R39" t="str">
            <v>PRE/POST 2006</v>
          </cell>
          <cell r="U39" t="str">
            <v>HVAC System Controls</v>
          </cell>
        </row>
        <row r="40">
          <cell r="B40" t="str">
            <v>Demand Control Ventilation</v>
          </cell>
          <cell r="C40" t="str">
            <v>Retro</v>
          </cell>
          <cell r="D40" t="str">
            <v>Demand Control Ventilation-Retro</v>
          </cell>
          <cell r="E40" t="str">
            <v>kWh per KSF BT</v>
          </cell>
          <cell r="F40" t="str">
            <v>Fan control strategies, DCV and Fleet Strategy DOAS with heat recovery in simple HVAC systems</v>
          </cell>
          <cell r="G40">
            <v>2</v>
          </cell>
          <cell r="H40" t="str">
            <v>Demand Control Ventilation</v>
          </cell>
          <cell r="I40" t="str">
            <v>All</v>
          </cell>
          <cell r="L40" t="str">
            <v>CBSA 2014</v>
          </cell>
          <cell r="R40" t="str">
            <v>PRE/POST 2006</v>
          </cell>
          <cell r="U40" t="str">
            <v>HVAC System Controls</v>
          </cell>
        </row>
        <row r="41">
          <cell r="B41" t="str">
            <v>Premium Fume Hood</v>
          </cell>
          <cell r="C41" t="str">
            <v>NR</v>
          </cell>
          <cell r="D41" t="str">
            <v>Premium Fume Hood-NR</v>
          </cell>
          <cell r="E41" t="str">
            <v>Count</v>
          </cell>
          <cell r="F41" t="str">
            <v>Effiicient fume hoods in labs</v>
          </cell>
          <cell r="G41">
            <v>1</v>
          </cell>
          <cell r="H41" t="str">
            <v>Premium Fume Hood</v>
          </cell>
          <cell r="I41" t="str">
            <v>Some</v>
          </cell>
          <cell r="L41" t="str">
            <v>CBSA 2014</v>
          </cell>
          <cell r="R41" t="str">
            <v>N/A</v>
          </cell>
          <cell r="U41" t="str">
            <v>Pumps and Fans</v>
          </cell>
        </row>
        <row r="42">
          <cell r="B42" t="str">
            <v>DCV Restaurant Hood</v>
          </cell>
          <cell r="C42" t="str">
            <v>Retro</v>
          </cell>
          <cell r="D42" t="str">
            <v>DCV Restaurant Hood-Retro</v>
          </cell>
          <cell r="E42" t="str">
            <v>Count</v>
          </cell>
          <cell r="F42" t="str">
            <v>Demand control ventilation systems for large restaurant hoods</v>
          </cell>
          <cell r="G42">
            <v>1</v>
          </cell>
          <cell r="H42" t="str">
            <v>DCV Restaurant Hood</v>
          </cell>
          <cell r="I42" t="str">
            <v>Restaurant</v>
          </cell>
          <cell r="L42" t="str">
            <v>CBSA 2014</v>
          </cell>
          <cell r="R42" t="str">
            <v>N/A</v>
          </cell>
          <cell r="U42" t="str">
            <v>Pumps and Fans</v>
          </cell>
        </row>
        <row r="43">
          <cell r="B43" t="str">
            <v>DCV Parking Garage</v>
          </cell>
          <cell r="C43" t="str">
            <v>Retro</v>
          </cell>
          <cell r="D43" t="str">
            <v>DCV Parking Garage-Retro</v>
          </cell>
          <cell r="E43" t="str">
            <v>kWh per kSF BT</v>
          </cell>
          <cell r="F43" t="str">
            <v>Demand control ventilation systems for parking garages</v>
          </cell>
          <cell r="G43">
            <v>1</v>
          </cell>
          <cell r="H43" t="str">
            <v>DCV Parking Garage</v>
          </cell>
          <cell r="I43" t="str">
            <v>All</v>
          </cell>
          <cell r="L43" t="str">
            <v>CBSA 2014</v>
          </cell>
          <cell r="Q43" t="str">
            <v>x</v>
          </cell>
          <cell r="R43" t="str">
            <v>N/A</v>
          </cell>
          <cell r="U43" t="str">
            <v>Pumps and Fans</v>
          </cell>
        </row>
        <row r="44">
          <cell r="B44" t="str">
            <v>Weatherization - School</v>
          </cell>
          <cell r="C44" t="str">
            <v>Retro</v>
          </cell>
          <cell r="D44" t="str">
            <v>Weatherization - School-Retro</v>
          </cell>
          <cell r="E44" t="str">
            <v>kWh per KSF BT</v>
          </cell>
          <cell r="F44" t="str">
            <v>School building weatherization</v>
          </cell>
          <cell r="G44">
            <v>1</v>
          </cell>
          <cell r="H44" t="str">
            <v>Weatherization - School</v>
          </cell>
          <cell r="I44" t="str">
            <v>K-12</v>
          </cell>
          <cell r="L44" t="str">
            <v>CBSA 2014</v>
          </cell>
          <cell r="Q44" t="str">
            <v>x</v>
          </cell>
          <cell r="R44" t="str">
            <v>N/A</v>
          </cell>
          <cell r="U44" t="str">
            <v>Envelope</v>
          </cell>
        </row>
        <row r="45">
          <cell r="B45" t="str">
            <v>Energy Recovery Ventilator</v>
          </cell>
          <cell r="C45" t="str">
            <v>NR</v>
          </cell>
          <cell r="D45" t="str">
            <v>Energy Recovery Ventilator-NR</v>
          </cell>
          <cell r="E45" t="str">
            <v>Count</v>
          </cell>
          <cell r="F45" t="str">
            <v>Heat Recovery Ventilation</v>
          </cell>
          <cell r="G45">
            <v>1</v>
          </cell>
          <cell r="H45" t="str">
            <v>Heat Recovery Ventilation</v>
          </cell>
          <cell r="I45" t="str">
            <v>All</v>
          </cell>
          <cell r="L45" t="str">
            <v>CBSA 20154</v>
          </cell>
          <cell r="R45" t="str">
            <v>N/A</v>
          </cell>
          <cell r="U45" t="str">
            <v>Computer Technologies</v>
          </cell>
        </row>
        <row r="46">
          <cell r="B46" t="str">
            <v>AC Heat Recovery for Water Heating</v>
          </cell>
          <cell r="C46" t="str">
            <v>NR</v>
          </cell>
          <cell r="D46" t="str">
            <v>AC Heat Recovery for Water Heating-NR</v>
          </cell>
          <cell r="E46" t="str">
            <v>Count</v>
          </cell>
          <cell r="F46" t="str">
            <v>AC Heat Recovery for Water Heating</v>
          </cell>
          <cell r="G46">
            <v>1</v>
          </cell>
          <cell r="H46" t="str">
            <v>AC Heat Recovery for Water Heating</v>
          </cell>
          <cell r="I46" t="str">
            <v>All</v>
          </cell>
          <cell r="L46" t="str">
            <v>CBSA 2014</v>
          </cell>
          <cell r="Q46" t="str">
            <v>x</v>
          </cell>
          <cell r="R46" t="str">
            <v>N/A</v>
          </cell>
          <cell r="U46" t="str">
            <v>Heat Recovery</v>
          </cell>
        </row>
        <row r="47">
          <cell r="B47" t="str">
            <v>Room Occupancy Sensors in Lodging</v>
          </cell>
          <cell r="C47" t="str">
            <v>Retro</v>
          </cell>
          <cell r="D47" t="str">
            <v>Room Occupancy Sensors in Lodging-Retro</v>
          </cell>
          <cell r="E47" t="str">
            <v>Count</v>
          </cell>
          <cell r="F47" t="str">
            <v>Room Occupancy Sensors in Lodging</v>
          </cell>
          <cell r="G47">
            <v>1</v>
          </cell>
          <cell r="H47" t="str">
            <v>Room Occupancy Sensors in Lodging</v>
          </cell>
          <cell r="I47" t="str">
            <v>Lodging</v>
          </cell>
          <cell r="L47" t="str">
            <v>CBSA 2014</v>
          </cell>
          <cell r="Q47" t="str">
            <v>x</v>
          </cell>
          <cell r="R47" t="str">
            <v>N/A</v>
          </cell>
          <cell r="U47" t="str">
            <v>Whole Bldg/Meter Level System Improvements</v>
          </cell>
        </row>
        <row r="48">
          <cell r="B48" t="str">
            <v>Chiller - chilled water retrofit</v>
          </cell>
          <cell r="C48" t="str">
            <v>Retro</v>
          </cell>
          <cell r="D48" t="str">
            <v>Chiller - chilled water retrofit-Retro</v>
          </cell>
          <cell r="E48" t="str">
            <v>kWh per KSF BT</v>
          </cell>
          <cell r="F48" t="str">
            <v>Chiller system improvements</v>
          </cell>
          <cell r="G48">
            <v>1</v>
          </cell>
          <cell r="H48" t="str">
            <v>Chiller - chilled water retrofit</v>
          </cell>
          <cell r="I48" t="str">
            <v>Some</v>
          </cell>
          <cell r="L48" t="str">
            <v>CBSA 2014</v>
          </cell>
          <cell r="Q48" t="str">
            <v>x</v>
          </cell>
          <cell r="R48" t="str">
            <v>N/A</v>
          </cell>
          <cell r="U48" t="str">
            <v>HVAC System Improvements</v>
          </cell>
        </row>
        <row r="49">
          <cell r="B49" t="str">
            <v>Chiller - equip retrofits</v>
          </cell>
          <cell r="C49" t="str">
            <v>Retro</v>
          </cell>
          <cell r="D49" t="str">
            <v>Chiller - equip retrofits-Retro</v>
          </cell>
          <cell r="E49" t="str">
            <v>kWh per KSF BT</v>
          </cell>
          <cell r="F49" t="str">
            <v>Chiller equipment improvements</v>
          </cell>
          <cell r="G49">
            <v>1</v>
          </cell>
          <cell r="H49" t="str">
            <v>Chiller - equip retrofits</v>
          </cell>
          <cell r="I49" t="str">
            <v>Some</v>
          </cell>
          <cell r="L49" t="str">
            <v>CBSA 2014</v>
          </cell>
          <cell r="Q49" t="str">
            <v>x</v>
          </cell>
          <cell r="R49" t="str">
            <v>N/A</v>
          </cell>
          <cell r="U49" t="str">
            <v>HVAC System Improvements</v>
          </cell>
        </row>
        <row r="50">
          <cell r="B50" t="str">
            <v>Pool Blankets</v>
          </cell>
          <cell r="C50" t="str">
            <v>Retro</v>
          </cell>
          <cell r="D50" t="str">
            <v>Pool Blankets-Retro</v>
          </cell>
          <cell r="E50" t="str">
            <v>Count</v>
          </cell>
          <cell r="F50" t="str">
            <v>Pool Blankets</v>
          </cell>
          <cell r="G50">
            <v>1</v>
          </cell>
          <cell r="H50" t="str">
            <v>Pool Blankets</v>
          </cell>
          <cell r="I50" t="str">
            <v>Some</v>
          </cell>
          <cell r="L50" t="str">
            <v>CBSA 2014</v>
          </cell>
          <cell r="Q50" t="str">
            <v>x</v>
          </cell>
          <cell r="R50" t="str">
            <v>N/A</v>
          </cell>
          <cell r="U50" t="str">
            <v>Pool System Improvements</v>
          </cell>
        </row>
        <row r="51">
          <cell r="B51" t="str">
            <v>Web-Enabled Thermostats</v>
          </cell>
          <cell r="C51" t="str">
            <v>Retro</v>
          </cell>
          <cell r="D51" t="str">
            <v>Web-Enabled Thermostats-Retro</v>
          </cell>
          <cell r="E51" t="str">
            <v>kWh per KSF BT</v>
          </cell>
          <cell r="F51" t="str">
            <v>Web-Enabled Thermostats</v>
          </cell>
          <cell r="G51">
            <v>1</v>
          </cell>
          <cell r="H51" t="str">
            <v>Web-Enabled Thermostats</v>
          </cell>
          <cell r="I51" t="str">
            <v>Some</v>
          </cell>
          <cell r="L51" t="str">
            <v>CBSA 2014</v>
          </cell>
          <cell r="Q51" t="str">
            <v>x</v>
          </cell>
          <cell r="R51" t="str">
            <v>N/A</v>
          </cell>
          <cell r="U51" t="str">
            <v>HVAC System Controls</v>
          </cell>
        </row>
        <row r="52">
          <cell r="B52" t="str">
            <v>Garage CO2 ventilation</v>
          </cell>
          <cell r="C52" t="str">
            <v>Retro</v>
          </cell>
          <cell r="D52" t="str">
            <v>Garage CO2 ventilation-Retro</v>
          </cell>
          <cell r="E52" t="str">
            <v>Count</v>
          </cell>
          <cell r="F52" t="str">
            <v>Garage CO2 ventilation</v>
          </cell>
          <cell r="G52">
            <v>1</v>
          </cell>
          <cell r="H52" t="str">
            <v>Garage CO2 ventilation</v>
          </cell>
          <cell r="I52" t="str">
            <v>Some</v>
          </cell>
          <cell r="L52" t="str">
            <v>CBSA 2014</v>
          </cell>
          <cell r="Q52" t="str">
            <v>x</v>
          </cell>
          <cell r="R52" t="str">
            <v>N/A</v>
          </cell>
          <cell r="U52" t="str">
            <v>HVAC System Controls</v>
          </cell>
        </row>
        <row r="53">
          <cell r="B53" t="str">
            <v>Circ Pump ECM and drive</v>
          </cell>
          <cell r="C53" t="str">
            <v>Retro</v>
          </cell>
          <cell r="D53" t="str">
            <v>Circ Pump ECM and drive-Retro</v>
          </cell>
          <cell r="E53" t="str">
            <v>Count</v>
          </cell>
          <cell r="F53" t="str">
            <v>Circulation Pump ECM and drive</v>
          </cell>
          <cell r="G53">
            <v>1</v>
          </cell>
          <cell r="H53" t="str">
            <v>Circ Pump ECM and drive</v>
          </cell>
          <cell r="I53" t="str">
            <v>Some</v>
          </cell>
          <cell r="L53" t="str">
            <v>CBSA 2014</v>
          </cell>
          <cell r="Q53" t="str">
            <v>x</v>
          </cell>
          <cell r="R53" t="str">
            <v>N/A</v>
          </cell>
          <cell r="U53" t="str">
            <v>Pumps and Fans</v>
          </cell>
        </row>
        <row r="54">
          <cell r="B54" t="str">
            <v>VRF</v>
          </cell>
          <cell r="C54" t="str">
            <v>New</v>
          </cell>
          <cell r="D54" t="str">
            <v>VRF-New</v>
          </cell>
          <cell r="E54" t="str">
            <v>kWh per KSF BT</v>
          </cell>
          <cell r="F54" t="str">
            <v>Variable Refrigerant Flow</v>
          </cell>
          <cell r="G54">
            <v>1</v>
          </cell>
          <cell r="H54" t="str">
            <v>Variable Refrigerant Flow</v>
          </cell>
          <cell r="I54" t="str">
            <v>Some</v>
          </cell>
          <cell r="L54" t="str">
            <v>CBSA 2014</v>
          </cell>
          <cell r="Q54" t="str">
            <v>x</v>
          </cell>
          <cell r="U54" t="str">
            <v>HVAC System Improvements</v>
          </cell>
        </row>
        <row r="55">
          <cell r="B55" t="str">
            <v>VRF</v>
          </cell>
          <cell r="C55" t="str">
            <v>Retro</v>
          </cell>
          <cell r="D55" t="str">
            <v>VRF-Retro</v>
          </cell>
          <cell r="E55" t="str">
            <v>kWh per KSF BT</v>
          </cell>
          <cell r="F55" t="str">
            <v>Variable Refrigerant Flow</v>
          </cell>
          <cell r="G55">
            <v>1</v>
          </cell>
          <cell r="H55" t="str">
            <v>Variable Refrigerant Flow</v>
          </cell>
          <cell r="I55" t="str">
            <v>Some</v>
          </cell>
          <cell r="L55" t="str">
            <v>CBSA 2014</v>
          </cell>
          <cell r="Q55" t="str">
            <v>x</v>
          </cell>
          <cell r="R55" t="str">
            <v>N/A</v>
          </cell>
          <cell r="U55" t="str">
            <v>Envelope</v>
          </cell>
        </row>
        <row r="56">
          <cell r="B56" t="str">
            <v>Evaporator Roof Top HVAC</v>
          </cell>
          <cell r="C56" t="str">
            <v>Retro</v>
          </cell>
          <cell r="D56" t="str">
            <v>Evaporator Roof Top HVAC-Retro</v>
          </cell>
          <cell r="E56" t="str">
            <v>kWh per KSF BT</v>
          </cell>
          <cell r="F56" t="str">
            <v>Evaporator Roof Top HVAC</v>
          </cell>
          <cell r="G56">
            <v>1</v>
          </cell>
          <cell r="H56" t="str">
            <v>Evaporator Roof Top HVAC</v>
          </cell>
          <cell r="I56" t="str">
            <v>Some</v>
          </cell>
          <cell r="L56" t="str">
            <v>CBSA 2014</v>
          </cell>
          <cell r="Q56" t="str">
            <v>x</v>
          </cell>
          <cell r="R56" t="str">
            <v>N/A</v>
          </cell>
          <cell r="U56" t="str">
            <v>HVAC System Improvements</v>
          </cell>
        </row>
        <row r="57">
          <cell r="B57" t="str">
            <v>Secondary Glazing Systems</v>
          </cell>
          <cell r="C57" t="str">
            <v>Retro</v>
          </cell>
          <cell r="D57" t="str">
            <v>Secondary Glazing Systems-Retro</v>
          </cell>
          <cell r="E57" t="str">
            <v>kWh per KSF BT</v>
          </cell>
          <cell r="F57" t="str">
            <v>Secondary Glazing Systems</v>
          </cell>
          <cell r="G57">
            <v>1</v>
          </cell>
          <cell r="H57" t="str">
            <v>Secondary Glazing Systems</v>
          </cell>
          <cell r="I57" t="str">
            <v>All</v>
          </cell>
          <cell r="L57" t="str">
            <v>CBSA 2014</v>
          </cell>
          <cell r="Q57" t="str">
            <v>x</v>
          </cell>
          <cell r="R57" t="str">
            <v>N/A</v>
          </cell>
          <cell r="U57" t="str">
            <v>Envelope</v>
          </cell>
        </row>
        <row r="58">
          <cell r="B58" t="str">
            <v>LPD Package</v>
          </cell>
          <cell r="C58" t="str">
            <v>New</v>
          </cell>
          <cell r="D58" t="str">
            <v>LPD Package-New</v>
          </cell>
          <cell r="E58" t="str">
            <v>kWh per KSF BT</v>
          </cell>
          <cell r="F58" t="str">
            <v>Lamp, ballast and fixture improvements to lighting power density</v>
          </cell>
          <cell r="G58">
            <v>8</v>
          </cell>
          <cell r="H58" t="str">
            <v>Lighting Power Density</v>
          </cell>
          <cell r="I58" t="str">
            <v>All</v>
          </cell>
          <cell r="L58" t="str">
            <v>CBSA 2014</v>
          </cell>
          <cell r="R58" t="str">
            <v>PRE/POST 2006</v>
          </cell>
          <cell r="U58" t="str">
            <v>Lamps/Ballasts/Fixtures</v>
          </cell>
        </row>
        <row r="59">
          <cell r="B59" t="str">
            <v>LPD Package</v>
          </cell>
          <cell r="C59" t="str">
            <v>NR</v>
          </cell>
          <cell r="D59" t="str">
            <v>LPD Package-NR</v>
          </cell>
          <cell r="E59" t="str">
            <v>kWh per KSF BT</v>
          </cell>
          <cell r="F59" t="str">
            <v>Lamp, ballast and fixture improvements to lighting power density</v>
          </cell>
          <cell r="G59">
            <v>12</v>
          </cell>
          <cell r="H59" t="str">
            <v>Lighting Power Density</v>
          </cell>
          <cell r="I59" t="str">
            <v>All</v>
          </cell>
          <cell r="L59" t="str">
            <v>CBSA 2014</v>
          </cell>
          <cell r="R59" t="str">
            <v>PRE/POST 2006</v>
          </cell>
          <cell r="U59" t="str">
            <v>Lamps/Ballasts/Fixtures</v>
          </cell>
        </row>
        <row r="60">
          <cell r="B60" t="str">
            <v>LPD Package</v>
          </cell>
          <cell r="C60" t="str">
            <v>Retro</v>
          </cell>
          <cell r="D60" t="str">
            <v>LPD Package-Retro</v>
          </cell>
          <cell r="E60" t="str">
            <v>kWh per KSF BT</v>
          </cell>
          <cell r="F60" t="str">
            <v>Lamp, ballast and fixture improvements to lighting power density</v>
          </cell>
          <cell r="G60">
            <v>22</v>
          </cell>
          <cell r="H60" t="str">
            <v>Lighting Power Density</v>
          </cell>
          <cell r="I60" t="str">
            <v>All</v>
          </cell>
          <cell r="L60" t="str">
            <v>CBSA 2014</v>
          </cell>
          <cell r="R60" t="str">
            <v>PRE/POST 2006</v>
          </cell>
          <cell r="U60" t="str">
            <v>Lamps/Ballasts/Fixtures</v>
          </cell>
        </row>
        <row r="61">
          <cell r="B61" t="str">
            <v>Top Daylighting</v>
          </cell>
          <cell r="C61" t="str">
            <v>New</v>
          </cell>
          <cell r="D61" t="str">
            <v>Top Daylighting-New</v>
          </cell>
          <cell r="E61" t="str">
            <v>kWh per KSF BT</v>
          </cell>
          <cell r="F61" t="str">
            <v>Skylights with lighting controls</v>
          </cell>
          <cell r="G61">
            <v>6</v>
          </cell>
          <cell r="H61" t="str">
            <v>Daylighting with Skylights</v>
          </cell>
          <cell r="I61" t="str">
            <v>All</v>
          </cell>
          <cell r="L61" t="str">
            <v>CBSA 2014</v>
          </cell>
          <cell r="R61" t="str">
            <v>POST 2006</v>
          </cell>
          <cell r="U61" t="str">
            <v>Lighting Controls</v>
          </cell>
        </row>
        <row r="62">
          <cell r="B62" t="str">
            <v>Perimeter Daylighting Controls Advanced</v>
          </cell>
          <cell r="C62" t="str">
            <v>New</v>
          </cell>
          <cell r="D62" t="str">
            <v>Perimeter Daylighting Controls Advanced-New</v>
          </cell>
          <cell r="E62" t="str">
            <v>kWh per KSF BT</v>
          </cell>
          <cell r="F62" t="str">
            <v>Perimeter daylighting controls</v>
          </cell>
          <cell r="G62">
            <v>6</v>
          </cell>
          <cell r="H62" t="str">
            <v>Daylighting with Windows</v>
          </cell>
          <cell r="I62" t="str">
            <v>All</v>
          </cell>
          <cell r="L62" t="str">
            <v>CBSA 2014</v>
          </cell>
          <cell r="R62" t="str">
            <v>PRE/POST 2006</v>
          </cell>
          <cell r="U62" t="str">
            <v>Lighting Controls</v>
          </cell>
        </row>
        <row r="63">
          <cell r="B63" t="str">
            <v>Perimeter Daylighting Controls Advanced</v>
          </cell>
          <cell r="C63" t="str">
            <v>NR</v>
          </cell>
          <cell r="D63" t="str">
            <v>Perimeter Daylighting Controls Advanced-NR</v>
          </cell>
          <cell r="E63" t="str">
            <v>kWh per KSF BT</v>
          </cell>
          <cell r="F63" t="str">
            <v>Perimeter daylighting controls</v>
          </cell>
          <cell r="G63">
            <v>6</v>
          </cell>
          <cell r="H63" t="str">
            <v>Daylighting with Windows</v>
          </cell>
          <cell r="I63" t="str">
            <v>All</v>
          </cell>
          <cell r="L63" t="str">
            <v>CBSA 2014</v>
          </cell>
          <cell r="R63" t="str">
            <v>PRE/POST 2006</v>
          </cell>
          <cell r="U63" t="str">
            <v>Lighting Controls</v>
          </cell>
        </row>
        <row r="64">
          <cell r="B64" t="str">
            <v>Lighting Controls Interior</v>
          </cell>
          <cell r="C64" t="str">
            <v>New</v>
          </cell>
          <cell r="D64" t="str">
            <v>Lighting Controls Interior-New</v>
          </cell>
          <cell r="E64" t="str">
            <v>kWh per KSF BT</v>
          </cell>
          <cell r="F64" t="str">
            <v>Occupancy controls for lighting areas not required by code such as warehouse aisle, classrooms</v>
          </cell>
          <cell r="G64">
            <v>6</v>
          </cell>
          <cell r="H64" t="str">
            <v>Lighting Controls Interior</v>
          </cell>
          <cell r="I64" t="str">
            <v>All</v>
          </cell>
          <cell r="L64" t="str">
            <v>CBSA 2014</v>
          </cell>
          <cell r="R64" t="str">
            <v>PRE/POST 2006</v>
          </cell>
          <cell r="U64" t="str">
            <v>Lighting Controls</v>
          </cell>
        </row>
        <row r="65">
          <cell r="B65" t="str">
            <v>Lighting Controls Interior</v>
          </cell>
          <cell r="C65" t="str">
            <v>NR</v>
          </cell>
          <cell r="D65" t="str">
            <v>Lighting Controls Interior-NR</v>
          </cell>
          <cell r="E65" t="str">
            <v>kWh per KSF BT</v>
          </cell>
          <cell r="F65" t="str">
            <v>Occupancy controls for lighting areas not required by code such as warehouse aisle, classrooms</v>
          </cell>
          <cell r="G65">
            <v>6</v>
          </cell>
          <cell r="H65" t="str">
            <v>Lighting Controls Interior</v>
          </cell>
          <cell r="I65" t="str">
            <v>All</v>
          </cell>
          <cell r="L65" t="str">
            <v>CBSA 2014</v>
          </cell>
          <cell r="R65" t="str">
            <v>PRE/POST 2006</v>
          </cell>
          <cell r="U65" t="str">
            <v>Lighting Controls</v>
          </cell>
        </row>
        <row r="66">
          <cell r="B66" t="str">
            <v>Exterior Building Lighting</v>
          </cell>
          <cell r="C66" t="str">
            <v>New</v>
          </cell>
          <cell r="D66" t="str">
            <v>Exterior Building Lighting-New</v>
          </cell>
          <cell r="E66" t="str">
            <v>kWh per KSF BT</v>
          </cell>
          <cell r="F66" t="str">
            <v>Effiicient façade, walkway, area and decorative exterior lighting, such as LED</v>
          </cell>
          <cell r="G66">
            <v>4</v>
          </cell>
          <cell r="H66" t="str">
            <v>Exterior Building Lighting</v>
          </cell>
          <cell r="I66" t="str">
            <v>All</v>
          </cell>
          <cell r="L66" t="str">
            <v>CBSA 2014</v>
          </cell>
          <cell r="U66" t="str">
            <v>Lamps/Ballasts/Fixtures</v>
          </cell>
        </row>
        <row r="67">
          <cell r="B67" t="str">
            <v>Exterior Building Lighting</v>
          </cell>
          <cell r="C67" t="str">
            <v>NR</v>
          </cell>
          <cell r="D67" t="str">
            <v>Exterior Building Lighting-NR</v>
          </cell>
          <cell r="E67" t="str">
            <v>kWh per KSF BT</v>
          </cell>
          <cell r="F67" t="str">
            <v>Effiicient façade, walkway, area and decorative exterior lighting, such as LED</v>
          </cell>
          <cell r="G67">
            <v>4</v>
          </cell>
          <cell r="H67" t="str">
            <v>Exterior Building Lighting</v>
          </cell>
          <cell r="I67" t="str">
            <v>All</v>
          </cell>
          <cell r="L67" t="str">
            <v>CBSA 2014</v>
          </cell>
          <cell r="R67" t="str">
            <v>N/A</v>
          </cell>
          <cell r="U67" t="str">
            <v>Lamps/Ballasts/Fixtures</v>
          </cell>
        </row>
        <row r="68">
          <cell r="B68" t="str">
            <v>Street and Roadway Lighting</v>
          </cell>
          <cell r="C68" t="str">
            <v>New</v>
          </cell>
          <cell r="D68" t="str">
            <v>Street and Roadway Lighting-New</v>
          </cell>
          <cell r="E68" t="str">
            <v>Count</v>
          </cell>
          <cell r="F68" t="str">
            <v>Efficient street and roadway lighting, LED and induction</v>
          </cell>
          <cell r="G68">
            <v>6</v>
          </cell>
          <cell r="H68" t="str">
            <v>Street and Roadway Lighting</v>
          </cell>
          <cell r="I68" t="str">
            <v>Non-Building</v>
          </cell>
          <cell r="L68" t="str">
            <v>Navigant 2014</v>
          </cell>
          <cell r="U68" t="str">
            <v>Lamps/Ballasts/Fixtures</v>
          </cell>
        </row>
        <row r="69">
          <cell r="B69" t="str">
            <v>Street and Roadway Lighting</v>
          </cell>
          <cell r="C69" t="str">
            <v>NR</v>
          </cell>
          <cell r="D69" t="str">
            <v>Street and Roadway Lighting-NR</v>
          </cell>
          <cell r="E69" t="str">
            <v>Count</v>
          </cell>
          <cell r="F69" t="str">
            <v>Efficient street and roadway lighting, LED and induction</v>
          </cell>
          <cell r="G69">
            <v>6</v>
          </cell>
          <cell r="H69" t="str">
            <v>Street and Roadway Lighting</v>
          </cell>
          <cell r="I69" t="str">
            <v>Non-Building</v>
          </cell>
          <cell r="L69" t="str">
            <v>Survey 2014</v>
          </cell>
          <cell r="R69" t="str">
            <v>N/A</v>
          </cell>
          <cell r="U69" t="str">
            <v>Lamps/Ballasts/Fixtures</v>
          </cell>
        </row>
        <row r="70">
          <cell r="B70" t="str">
            <v>Parking Lighting</v>
          </cell>
          <cell r="C70" t="str">
            <v>New</v>
          </cell>
          <cell r="D70" t="str">
            <v>Parking Lighting-New</v>
          </cell>
          <cell r="E70" t="str">
            <v>kWh per KSF BT</v>
          </cell>
          <cell r="F70" t="str">
            <v>Efficient parking lot and garage lighting and controls</v>
          </cell>
          <cell r="G70">
            <v>2</v>
          </cell>
          <cell r="H70" t="str">
            <v>Parking Lighting</v>
          </cell>
          <cell r="I70" t="str">
            <v>All</v>
          </cell>
          <cell r="L70" t="str">
            <v>CBSA 2014</v>
          </cell>
          <cell r="U70" t="str">
            <v>Lamps/Ballasts/Fixtures</v>
          </cell>
          <cell r="V70" t="str">
            <v>Lamps/Ballasts/Fixtures w/Controls</v>
          </cell>
        </row>
        <row r="71">
          <cell r="B71" t="str">
            <v>Parking Lighting</v>
          </cell>
          <cell r="C71" t="str">
            <v>NR</v>
          </cell>
          <cell r="D71" t="str">
            <v>Parking Lighting-NR</v>
          </cell>
          <cell r="E71" t="str">
            <v>kWh per KSF BT</v>
          </cell>
          <cell r="F71" t="str">
            <v>Efficient parking lot and garage lighting and controls</v>
          </cell>
          <cell r="G71">
            <v>2</v>
          </cell>
          <cell r="H71" t="str">
            <v>Parking Lighting</v>
          </cell>
          <cell r="I71" t="str">
            <v>All</v>
          </cell>
          <cell r="L71" t="str">
            <v>CBSA 2014</v>
          </cell>
          <cell r="R71" t="str">
            <v>N/A</v>
          </cell>
          <cell r="U71" t="str">
            <v>Lamps/Ballasts/Fixtures</v>
          </cell>
          <cell r="V71" t="str">
            <v>Lamps/Ballasts/Fixtures w/Controls</v>
          </cell>
        </row>
        <row r="72">
          <cell r="B72" t="str">
            <v>Bi-Level Stairwell Lighting</v>
          </cell>
          <cell r="C72" t="str">
            <v>NR</v>
          </cell>
          <cell r="D72" t="str">
            <v>Bi-Level Stairwell Lighting-NR</v>
          </cell>
          <cell r="E72" t="str">
            <v>kWh per KSF BT</v>
          </cell>
          <cell r="F72" t="str">
            <v xml:space="preserve">Bi-Level occupancy sensor control on stairwell </v>
          </cell>
          <cell r="G72">
            <v>1</v>
          </cell>
          <cell r="H72" t="str">
            <v>Bi-Level Stairwell</v>
          </cell>
          <cell r="I72" t="str">
            <v>All</v>
          </cell>
          <cell r="L72" t="str">
            <v>CBSA 2014</v>
          </cell>
          <cell r="R72" t="str">
            <v>N/A</v>
          </cell>
          <cell r="U72" t="str">
            <v>Lighting Controls</v>
          </cell>
        </row>
        <row r="73">
          <cell r="B73" t="str">
            <v>ECM-VAV</v>
          </cell>
          <cell r="C73" t="str">
            <v>New</v>
          </cell>
          <cell r="D73" t="str">
            <v>ECM-VAV-New</v>
          </cell>
          <cell r="E73" t="str">
            <v>kWh per KSF BT</v>
          </cell>
          <cell r="F73" t="str">
            <v>Electically Commutated Motors on Variable Air Volume Boxes</v>
          </cell>
          <cell r="G73">
            <v>1</v>
          </cell>
          <cell r="H73" t="str">
            <v>ECM Motors on Variable Air Volume Boxes</v>
          </cell>
          <cell r="I73" t="str">
            <v>All</v>
          </cell>
          <cell r="L73" t="str">
            <v>CBSA 2014</v>
          </cell>
          <cell r="R73" t="str">
            <v>PRE/POST 2006</v>
          </cell>
          <cell r="U73" t="str">
            <v>Motors</v>
          </cell>
        </row>
        <row r="74">
          <cell r="B74" t="str">
            <v>ECM-VAV</v>
          </cell>
          <cell r="C74" t="str">
            <v>NR</v>
          </cell>
          <cell r="D74" t="str">
            <v>ECM-VAV-NR</v>
          </cell>
          <cell r="E74" t="str">
            <v>kWh per KSF BT</v>
          </cell>
          <cell r="F74" t="str">
            <v>Electically Commutated Motors on Variable Air Volume Boxes</v>
          </cell>
          <cell r="G74">
            <v>1</v>
          </cell>
          <cell r="H74" t="str">
            <v>ECM Motors on Variable Air Volume Boxes</v>
          </cell>
          <cell r="I74" t="str">
            <v>All</v>
          </cell>
          <cell r="L74" t="str">
            <v>CBSA 2014</v>
          </cell>
          <cell r="R74" t="str">
            <v>PRE/POST 2006</v>
          </cell>
          <cell r="U74" t="str">
            <v>Motors</v>
          </cell>
        </row>
        <row r="75">
          <cell r="B75" t="str">
            <v>Pool pumps</v>
          </cell>
          <cell r="C75" t="str">
            <v>Retro</v>
          </cell>
          <cell r="D75" t="str">
            <v>Pool pumps-Retro</v>
          </cell>
          <cell r="E75" t="str">
            <v>Count</v>
          </cell>
          <cell r="F75" t="str">
            <v>Pool pumps</v>
          </cell>
          <cell r="G75">
            <v>1</v>
          </cell>
          <cell r="H75" t="str">
            <v>Pool pumps</v>
          </cell>
          <cell r="I75" t="str">
            <v>Some</v>
          </cell>
          <cell r="L75" t="str">
            <v>CBSA 2014</v>
          </cell>
          <cell r="Q75" t="str">
            <v>x</v>
          </cell>
          <cell r="R75" t="str">
            <v>N/A</v>
          </cell>
          <cell r="U75" t="str">
            <v>Pool System Improvements</v>
          </cell>
        </row>
        <row r="76">
          <cell r="B76" t="str">
            <v>MotorsRewind</v>
          </cell>
          <cell r="C76" t="str">
            <v>New</v>
          </cell>
          <cell r="D76" t="str">
            <v>MotorsRewind-New</v>
          </cell>
          <cell r="E76" t="str">
            <v>Count</v>
          </cell>
          <cell r="F76" t="str">
            <v>Motors - Rewind</v>
          </cell>
          <cell r="G76">
            <v>1</v>
          </cell>
          <cell r="H76" t="str">
            <v>Motors - Rewind</v>
          </cell>
          <cell r="I76" t="str">
            <v>All</v>
          </cell>
          <cell r="L76" t="str">
            <v>CBSA 2014</v>
          </cell>
          <cell r="Q76" t="str">
            <v>x</v>
          </cell>
          <cell r="R76" t="str">
            <v>N/A</v>
          </cell>
          <cell r="U76" t="str">
            <v>Motors</v>
          </cell>
        </row>
        <row r="77">
          <cell r="B77" t="str">
            <v>MotorsRewind</v>
          </cell>
          <cell r="C77" t="str">
            <v>NR</v>
          </cell>
          <cell r="D77" t="str">
            <v>MotorsRewind-NR</v>
          </cell>
          <cell r="E77" t="str">
            <v>Count</v>
          </cell>
          <cell r="F77" t="str">
            <v>Motors - Rewind</v>
          </cell>
          <cell r="G77">
            <v>1</v>
          </cell>
          <cell r="H77" t="str">
            <v>Motors - Rewind</v>
          </cell>
          <cell r="I77" t="str">
            <v>All</v>
          </cell>
          <cell r="L77" t="str">
            <v>CBSA 2014</v>
          </cell>
          <cell r="Q77" t="str">
            <v>x</v>
          </cell>
          <cell r="R77" t="str">
            <v>N/A</v>
          </cell>
          <cell r="U77" t="str">
            <v>Motors</v>
          </cell>
        </row>
        <row r="78">
          <cell r="B78" t="str">
            <v>Municipal Sewage Treatment</v>
          </cell>
          <cell r="C78" t="str">
            <v>Retro</v>
          </cell>
          <cell r="D78" t="str">
            <v>Municipal Sewage Treatment-Retro</v>
          </cell>
          <cell r="E78" t="str">
            <v>MGD Flow</v>
          </cell>
          <cell r="F78" t="str">
            <v>Suite of measures for sewage treatment</v>
          </cell>
          <cell r="G78">
            <v>10</v>
          </cell>
          <cell r="H78" t="str">
            <v>Municipal Sewage Treatment</v>
          </cell>
          <cell r="I78" t="str">
            <v>Non-Building</v>
          </cell>
          <cell r="J78" t="str">
            <v>BACGEN</v>
          </cell>
          <cell r="L78" t="str">
            <v>2013 EPA Flow rates</v>
          </cell>
          <cell r="M78" t="str">
            <v>Achievements</v>
          </cell>
          <cell r="O78" t="str">
            <v>6P+ETO data</v>
          </cell>
          <cell r="R78" t="str">
            <v>N/A</v>
          </cell>
          <cell r="S78" t="str">
            <v>V1</v>
          </cell>
          <cell r="T78" t="str">
            <v>More data coming from NEEA</v>
          </cell>
          <cell r="U78" t="str">
            <v>Process Loads System Improvements</v>
          </cell>
        </row>
        <row r="79">
          <cell r="B79" t="str">
            <v>Municipal Water Supply</v>
          </cell>
          <cell r="C79" t="str">
            <v>Retro</v>
          </cell>
          <cell r="D79" t="str">
            <v>Municipal Water Supply-Retro</v>
          </cell>
          <cell r="E79" t="str">
            <v>MGD Flow</v>
          </cell>
          <cell r="F79" t="str">
            <v>Suite of measures for water supply systems</v>
          </cell>
          <cell r="G79">
            <v>5</v>
          </cell>
          <cell r="H79" t="str">
            <v>Municipal Water Supply</v>
          </cell>
          <cell r="I79" t="str">
            <v>Non-Building</v>
          </cell>
          <cell r="J79" t="str">
            <v>BACGEN</v>
          </cell>
          <cell r="L79" t="str">
            <v>2013 EPA Flow rates</v>
          </cell>
          <cell r="M79" t="str">
            <v>Achievements</v>
          </cell>
          <cell r="O79" t="str">
            <v>6P+ETO data</v>
          </cell>
          <cell r="R79" t="str">
            <v>N/A</v>
          </cell>
          <cell r="S79" t="str">
            <v>V1</v>
          </cell>
          <cell r="T79" t="str">
            <v>More data coming from NEEA</v>
          </cell>
          <cell r="U79" t="str">
            <v>Process Loads System Improvements</v>
          </cell>
        </row>
        <row r="80">
          <cell r="B80" t="str">
            <v>Engine Generator Block Heaters</v>
          </cell>
          <cell r="C80" t="str">
            <v>Retro</v>
          </cell>
          <cell r="D80" t="str">
            <v>Engine Generator Block Heaters-Retro</v>
          </cell>
          <cell r="E80" t="str">
            <v>Count</v>
          </cell>
          <cell r="F80" t="str">
            <v>Engine Generator Block Heaters (for standby generators)</v>
          </cell>
          <cell r="G80">
            <v>1</v>
          </cell>
          <cell r="H80" t="str">
            <v>Engine Generator Block Heaters</v>
          </cell>
          <cell r="I80" t="str">
            <v>All</v>
          </cell>
          <cell r="L80" t="str">
            <v>No Control</v>
          </cell>
          <cell r="Q80" t="str">
            <v>x</v>
          </cell>
          <cell r="R80" t="str">
            <v>N/A</v>
          </cell>
          <cell r="U80" t="str">
            <v>Process Loads System Controls</v>
          </cell>
        </row>
        <row r="81">
          <cell r="B81" t="str">
            <v>Grocery Refrigeration Bundle</v>
          </cell>
          <cell r="C81" t="str">
            <v>Retro</v>
          </cell>
          <cell r="D81" t="str">
            <v>Grocery Refrigeration Bundle-Retro</v>
          </cell>
          <cell r="E81" t="str">
            <v>kWh per KSF BT</v>
          </cell>
          <cell r="F81" t="str">
            <v>Grocery store refrigeration measures</v>
          </cell>
          <cell r="G81">
            <v>12</v>
          </cell>
          <cell r="H81" t="str">
            <v>Grocery Refrigeration Bundle</v>
          </cell>
          <cell r="I81" t="str">
            <v>Grocery</v>
          </cell>
          <cell r="L81" t="str">
            <v>CBSA 2014</v>
          </cell>
          <cell r="R81" t="str">
            <v>N/A</v>
          </cell>
          <cell r="U81" t="str">
            <v>Refrigeration System Improvements</v>
          </cell>
        </row>
        <row r="82">
          <cell r="B82" t="str">
            <v>Packaged Refrigeration Equipment</v>
          </cell>
          <cell r="C82" t="str">
            <v>New</v>
          </cell>
          <cell r="D82" t="str">
            <v>Packaged Refrigeration Equipment-New</v>
          </cell>
          <cell r="E82" t="str">
            <v>Count</v>
          </cell>
          <cell r="F82" t="str">
            <v>Efficient refrigerators and freezers, beverage merchandizers, ice makers and vending machines</v>
          </cell>
          <cell r="G82">
            <v>20</v>
          </cell>
          <cell r="H82" t="str">
            <v>Packaged Refrigeration Equipment</v>
          </cell>
          <cell r="I82" t="str">
            <v>Grocery</v>
          </cell>
          <cell r="L82" t="str">
            <v>CBSA 2014</v>
          </cell>
          <cell r="R82" t="str">
            <v>N/A</v>
          </cell>
          <cell r="U82" t="str">
            <v>Packaged Refrigeration</v>
          </cell>
        </row>
        <row r="83">
          <cell r="B83" t="str">
            <v>Appliances - Freezers</v>
          </cell>
          <cell r="C83" t="str">
            <v>NR</v>
          </cell>
          <cell r="D83" t="str">
            <v>Appliances - Freezers-NR</v>
          </cell>
          <cell r="E83" t="str">
            <v>Count</v>
          </cell>
          <cell r="F83" t="str">
            <v>Residential freezers in commercial buildings</v>
          </cell>
          <cell r="G83">
            <v>1</v>
          </cell>
          <cell r="H83" t="str">
            <v>Appliances - Freezers</v>
          </cell>
          <cell r="I83" t="str">
            <v>All</v>
          </cell>
          <cell r="L83" t="str">
            <v>Fed Std 2014</v>
          </cell>
          <cell r="Q83" t="str">
            <v>x</v>
          </cell>
          <cell r="R83" t="str">
            <v>N/A</v>
          </cell>
          <cell r="U83" t="str">
            <v>Refrigeration System Improvements</v>
          </cell>
        </row>
        <row r="84">
          <cell r="B84" t="str">
            <v>Appliances - Refrigerators</v>
          </cell>
          <cell r="C84" t="str">
            <v>NR</v>
          </cell>
          <cell r="D84" t="str">
            <v>Appliances - Refrigerators-NR</v>
          </cell>
          <cell r="E84" t="str">
            <v>Count</v>
          </cell>
          <cell r="F84" t="str">
            <v>Residential refrigerators in commercial buildings</v>
          </cell>
          <cell r="G84">
            <v>1</v>
          </cell>
          <cell r="H84" t="str">
            <v>Appliances - Refrigerators</v>
          </cell>
          <cell r="I84" t="str">
            <v>All</v>
          </cell>
          <cell r="L84" t="str">
            <v>Fed Std 2014</v>
          </cell>
          <cell r="Q84" t="str">
            <v>x</v>
          </cell>
          <cell r="R84" t="str">
            <v>N/A</v>
          </cell>
          <cell r="U84" t="str">
            <v>Refrigeration System Improvements</v>
          </cell>
        </row>
        <row r="85">
          <cell r="B85" t="str">
            <v>Water Cooler Controls</v>
          </cell>
          <cell r="C85" t="str">
            <v>NR</v>
          </cell>
          <cell r="D85" t="str">
            <v>Water Cooler Controls-NR</v>
          </cell>
          <cell r="E85" t="str">
            <v>Count</v>
          </cell>
          <cell r="F85" t="str">
            <v>Water Cooler Controls</v>
          </cell>
          <cell r="G85">
            <v>1</v>
          </cell>
          <cell r="H85" t="str">
            <v>Water Cooler Controls</v>
          </cell>
          <cell r="I85" t="str">
            <v>Some</v>
          </cell>
          <cell r="L85" t="str">
            <v>Uncontrolled</v>
          </cell>
          <cell r="Q85" t="str">
            <v>x</v>
          </cell>
          <cell r="R85" t="str">
            <v>N/A</v>
          </cell>
          <cell r="U85" t="str">
            <v>Refrigeration System Controls</v>
          </cell>
        </row>
        <row r="86">
          <cell r="B86" t="str">
            <v>WHTanks</v>
          </cell>
          <cell r="C86" t="str">
            <v>New</v>
          </cell>
          <cell r="D86" t="str">
            <v>WHTanks-New</v>
          </cell>
          <cell r="E86" t="str">
            <v>Count</v>
          </cell>
          <cell r="F86" t="str">
            <v>Clotheswashers more efficient than federal standard</v>
          </cell>
          <cell r="H86" t="str">
            <v>DHW - Efficient Tanks</v>
          </cell>
          <cell r="I86" t="str">
            <v>Some</v>
          </cell>
          <cell r="L86" t="str">
            <v>CBSA 2014</v>
          </cell>
          <cell r="R86" t="str">
            <v>N/A</v>
          </cell>
          <cell r="U86" t="str">
            <v>Water Using Devices</v>
          </cell>
        </row>
        <row r="87">
          <cell r="B87" t="str">
            <v>WHTanks</v>
          </cell>
          <cell r="C87" t="str">
            <v>NR</v>
          </cell>
          <cell r="D87" t="str">
            <v>WHTanks-NR</v>
          </cell>
          <cell r="E87" t="str">
            <v>Count</v>
          </cell>
          <cell r="F87" t="str">
            <v>Efficient Residential water heaters in commercial buildings</v>
          </cell>
          <cell r="G87">
            <v>1</v>
          </cell>
          <cell r="H87" t="str">
            <v>DHW - Efficient Tanks</v>
          </cell>
          <cell r="I87" t="str">
            <v>All</v>
          </cell>
          <cell r="L87" t="str">
            <v>CBSA 2014</v>
          </cell>
          <cell r="Q87" t="str">
            <v>x</v>
          </cell>
          <cell r="R87" t="str">
            <v>N/A</v>
          </cell>
          <cell r="U87" t="str">
            <v>Water Heaters</v>
          </cell>
        </row>
        <row r="88">
          <cell r="B88" t="str">
            <v>Appliances - Clothes Washers</v>
          </cell>
          <cell r="C88" t="str">
            <v>NR</v>
          </cell>
          <cell r="D88" t="str">
            <v>Appliances - Clothes Washers-NR</v>
          </cell>
          <cell r="E88" t="str">
            <v>Count</v>
          </cell>
          <cell r="F88" t="str">
            <v>Efficient residential clothes washers in commercial buildings</v>
          </cell>
          <cell r="G88">
            <v>1</v>
          </cell>
          <cell r="H88" t="str">
            <v>Appliances - Clothes Washers</v>
          </cell>
          <cell r="I88" t="str">
            <v>Some</v>
          </cell>
          <cell r="L88" t="str">
            <v>CBSA 2014</v>
          </cell>
          <cell r="Q88" t="str">
            <v>x</v>
          </cell>
          <cell r="R88" t="str">
            <v>N/A</v>
          </cell>
          <cell r="U88" t="str">
            <v>Water Using Devices</v>
          </cell>
        </row>
        <row r="89">
          <cell r="B89" t="str">
            <v>Showerheads</v>
          </cell>
          <cell r="C89" t="str">
            <v>Retro</v>
          </cell>
          <cell r="D89" t="str">
            <v>Showerheads-Retro</v>
          </cell>
          <cell r="E89" t="str">
            <v>Count</v>
          </cell>
          <cell r="F89" t="str">
            <v>Efficient showerheads</v>
          </cell>
          <cell r="G89">
            <v>1</v>
          </cell>
          <cell r="H89" t="str">
            <v>DHW - Showerheads</v>
          </cell>
          <cell r="I89" t="str">
            <v>Some</v>
          </cell>
          <cell r="L89" t="str">
            <v>2.5 GPM</v>
          </cell>
          <cell r="Q89" t="str">
            <v>x</v>
          </cell>
          <cell r="R89" t="str">
            <v>N/A</v>
          </cell>
          <cell r="U89" t="str">
            <v>Water Using Devices</v>
          </cell>
        </row>
        <row r="90">
          <cell r="B90" t="str">
            <v>Water Heating - GFHX</v>
          </cell>
          <cell r="C90" t="str">
            <v>New</v>
          </cell>
          <cell r="D90" t="str">
            <v>Water Heating - GFHX-New</v>
          </cell>
          <cell r="E90" t="str">
            <v>Count</v>
          </cell>
          <cell r="F90" t="str">
            <v>Drain water heat recovery in new mulitfaimly applications</v>
          </cell>
          <cell r="G90">
            <v>1</v>
          </cell>
          <cell r="H90" t="str">
            <v>Water Heating - GFHX</v>
          </cell>
          <cell r="I90" t="str">
            <v>All</v>
          </cell>
          <cell r="L90" t="str">
            <v>No Heat Recovery</v>
          </cell>
          <cell r="Q90" t="str">
            <v>x</v>
          </cell>
          <cell r="R90" t="str">
            <v>N/A</v>
          </cell>
          <cell r="U90" t="str">
            <v>Water Using Devices</v>
          </cell>
        </row>
        <row r="91">
          <cell r="B91" t="str">
            <v>Demand Control Circulating system DHW</v>
          </cell>
          <cell r="C91" t="str">
            <v>Retro</v>
          </cell>
          <cell r="D91" t="str">
            <v>Demand Control Circulating system DHW-Retro</v>
          </cell>
          <cell r="E91" t="str">
            <v>kWh per KSF BT</v>
          </cell>
          <cell r="F91" t="str">
            <v>Demand Control Circulating system DHW</v>
          </cell>
          <cell r="G91">
            <v>1</v>
          </cell>
          <cell r="H91" t="str">
            <v>Demand Control Circulating system DHW</v>
          </cell>
          <cell r="I91" t="str">
            <v>Some</v>
          </cell>
          <cell r="L91" t="str">
            <v>CBSA 2014</v>
          </cell>
          <cell r="Q91" t="str">
            <v>x</v>
          </cell>
          <cell r="R91" t="str">
            <v>N/A</v>
          </cell>
          <cell r="U91" t="str">
            <v>Water Using Devices</v>
          </cell>
        </row>
        <row r="92">
          <cell r="B92" t="str">
            <v>Central HPWH MF</v>
          </cell>
          <cell r="C92" t="str">
            <v>Retro</v>
          </cell>
          <cell r="D92" t="str">
            <v>Central HPWH MF-Retro</v>
          </cell>
          <cell r="E92" t="str">
            <v>Count</v>
          </cell>
          <cell r="F92" t="str">
            <v>Central HPWH MF</v>
          </cell>
          <cell r="G92">
            <v>1</v>
          </cell>
          <cell r="H92" t="str">
            <v>Central HPWH MF</v>
          </cell>
          <cell r="I92" t="str">
            <v>Multifamily</v>
          </cell>
          <cell r="L92" t="str">
            <v>CBSA 2014</v>
          </cell>
          <cell r="Q92" t="str">
            <v>x</v>
          </cell>
          <cell r="R92" t="str">
            <v>N/A</v>
          </cell>
          <cell r="U92" t="str">
            <v>Water Heaters</v>
          </cell>
        </row>
        <row r="93">
          <cell r="B93" t="str">
            <v>Ultra Low Energy Building</v>
          </cell>
          <cell r="C93" t="str">
            <v>New</v>
          </cell>
          <cell r="D93" t="str">
            <v>Ultra Low Energy Building-New</v>
          </cell>
          <cell r="E93" t="str">
            <v>kWh per KSF BT</v>
          </cell>
          <cell r="F93" t="str">
            <v>Multiple measures applied in integrated design practice</v>
          </cell>
          <cell r="G93">
            <v>13</v>
          </cell>
          <cell r="H93" t="str">
            <v>Ultra Low Energy Building</v>
          </cell>
          <cell r="I93" t="str">
            <v>Some</v>
          </cell>
          <cell r="L93" t="str">
            <v>Code</v>
          </cell>
          <cell r="R93" t="str">
            <v>POST2006</v>
          </cell>
          <cell r="U93" t="str">
            <v>Whole Bldg/Meter Level System Improvements</v>
          </cell>
        </row>
        <row r="94">
          <cell r="B94" t="str">
            <v>Low Power LF Lamps</v>
          </cell>
          <cell r="C94" t="str">
            <v>NR</v>
          </cell>
          <cell r="D94" t="str">
            <v>Low Power LF Lamps-NR</v>
          </cell>
          <cell r="E94" t="str">
            <v>lamp</v>
          </cell>
          <cell r="F94" t="str">
            <v>Shift mix of 32W, 28W and 25W lamps towards low watt lamps</v>
          </cell>
          <cell r="G94">
            <v>2</v>
          </cell>
          <cell r="H94" t="str">
            <v>High Performance Low Power Fluorescent Lamps</v>
          </cell>
          <cell r="I94" t="str">
            <v>All</v>
          </cell>
          <cell r="L94" t="str">
            <v>Federal GSFL 2014</v>
          </cell>
          <cell r="Q94" t="str">
            <v>x</v>
          </cell>
          <cell r="R94" t="str">
            <v>N/A</v>
          </cell>
          <cell r="U94" t="str">
            <v>Lamps/Ballasts/Fixtures</v>
          </cell>
        </row>
        <row r="100">
          <cell r="B100" t="str">
            <v>Category_Name</v>
          </cell>
          <cell r="C100" t="str">
            <v>TAP_Name</v>
          </cell>
        </row>
        <row r="101">
          <cell r="B101" t="str">
            <v>Compressed Air System Controls</v>
          </cell>
          <cell r="C101" t="str">
            <v>Compressed Air Control Improvements (non-VFD)</v>
          </cell>
        </row>
        <row r="102">
          <cell r="B102" t="str">
            <v>Compressed Air System Improvements</v>
          </cell>
          <cell r="C102" t="str">
            <v>Compressed Air Control Improvements (VFD)</v>
          </cell>
        </row>
        <row r="103">
          <cell r="B103" t="str">
            <v>Computer Technologies</v>
          </cell>
          <cell r="C103" t="str">
            <v>Compressed Air System Compressor Improvements (non-VFD)</v>
          </cell>
        </row>
        <row r="104">
          <cell r="B104" t="str">
            <v>Cooking</v>
          </cell>
          <cell r="C104" t="str">
            <v>Compressed Air System Compressor Improvements (VFD)</v>
          </cell>
        </row>
        <row r="105">
          <cell r="B105" t="str">
            <v>Delamping</v>
          </cell>
          <cell r="C105" t="str">
            <v>Compressed Air System Demand Side Improvements</v>
          </cell>
        </row>
        <row r="106">
          <cell r="B106" t="str">
            <v>Elevators</v>
          </cell>
          <cell r="C106" t="str">
            <v>Compressed Air System Dryer Improvements</v>
          </cell>
        </row>
        <row r="107">
          <cell r="B107" t="str">
            <v>Envelope</v>
          </cell>
          <cell r="C107" t="str">
            <v>Compressed Air System Regulation Improvements</v>
          </cell>
        </row>
        <row r="108">
          <cell r="B108" t="str">
            <v>Escalators</v>
          </cell>
          <cell r="C108" t="str">
            <v>Compressed Air System Storage Improvements</v>
          </cell>
        </row>
        <row r="109">
          <cell r="B109" t="str">
            <v>Heat Recovery</v>
          </cell>
          <cell r="C109" t="str">
            <v>Compressed Air System Supply Side Improvements</v>
          </cell>
        </row>
        <row r="110">
          <cell r="B110" t="str">
            <v>HVAC System Controls</v>
          </cell>
          <cell r="C110" t="str">
            <v>Compressors</v>
          </cell>
        </row>
        <row r="111">
          <cell r="B111" t="str">
            <v>HVAC System Improvements</v>
          </cell>
          <cell r="C111" t="str">
            <v>Heat Recovery Improvements</v>
          </cell>
        </row>
        <row r="112">
          <cell r="B112" t="str">
            <v>Lamps/Ballasts/Fixtures</v>
          </cell>
          <cell r="C112" t="str">
            <v>Network Computer Power Management</v>
          </cell>
        </row>
        <row r="113">
          <cell r="B113" t="str">
            <v>Lighting Controls</v>
          </cell>
          <cell r="C113" t="str">
            <v>Power Supplies</v>
          </cell>
        </row>
        <row r="114">
          <cell r="B114" t="str">
            <v>Motors</v>
          </cell>
          <cell r="C114" t="str">
            <v>Server Virtualization/Load Reduction</v>
          </cell>
        </row>
        <row r="115">
          <cell r="B115" t="str">
            <v>Motors/Drives Controls</v>
          </cell>
          <cell r="C115" t="str">
            <v>Servers</v>
          </cell>
        </row>
        <row r="116">
          <cell r="B116" t="str">
            <v>Packaged Refrigeration</v>
          </cell>
          <cell r="C116" t="str">
            <v>Power Strips</v>
          </cell>
        </row>
        <row r="117">
          <cell r="B117" t="str">
            <v xml:space="preserve">Plug Load </v>
          </cell>
          <cell r="C117" t="str">
            <v>Cooking Equipment</v>
          </cell>
        </row>
        <row r="118">
          <cell r="B118" t="str">
            <v>Pool System Improvements</v>
          </cell>
          <cell r="C118" t="str">
            <v>Electric Combination Ovens</v>
          </cell>
        </row>
        <row r="119">
          <cell r="B119" t="str">
            <v>Process Loads System Controls</v>
          </cell>
          <cell r="C119" t="str">
            <v>Electric Commercial Steam Cookers</v>
          </cell>
        </row>
      </sheetData>
      <sheetData sheetId="2">
        <row r="4">
          <cell r="H4">
            <v>2035</v>
          </cell>
        </row>
        <row r="12">
          <cell r="B12" t="str">
            <v>Compressed Air-Retro</v>
          </cell>
          <cell r="C12" t="str">
            <v>COM-CompressedAir-7P_V2.xlsm</v>
          </cell>
          <cell r="F12" t="str">
            <v>Compressed Air Controls</v>
          </cell>
          <cell r="H12">
            <v>3.2238288305372076</v>
          </cell>
          <cell r="I12">
            <v>0</v>
          </cell>
          <cell r="J12">
            <v>3.2238288305372076</v>
          </cell>
          <cell r="K12" t="str">
            <v/>
          </cell>
          <cell r="O12" t="str">
            <v>ks</v>
          </cell>
        </row>
        <row r="13">
          <cell r="B13" t="str">
            <v>Compressed Air-NR</v>
          </cell>
          <cell r="C13" t="str">
            <v>COM-CompressedAir-7P_V2.xlsm</v>
          </cell>
          <cell r="F13" t="str">
            <v>Compressed Air Improvements</v>
          </cell>
          <cell r="H13">
            <v>1.0195557332307676</v>
          </cell>
          <cell r="I13">
            <v>0</v>
          </cell>
          <cell r="J13">
            <v>1.0195557332307676</v>
          </cell>
          <cell r="K13" t="str">
            <v/>
          </cell>
          <cell r="O13" t="str">
            <v>ks</v>
          </cell>
        </row>
        <row r="14">
          <cell r="B14" t="str">
            <v>Network PC Power Management-Retro</v>
          </cell>
          <cell r="C14" t="str">
            <v>dropped for 7p</v>
          </cell>
          <cell r="F14" t="str">
            <v>Network PC Power Management</v>
          </cell>
          <cell r="J14">
            <v>0</v>
          </cell>
          <cell r="K14">
            <v>72.717466539008427</v>
          </cell>
        </row>
        <row r="15">
          <cell r="B15" t="str">
            <v>Laptop-NR</v>
          </cell>
          <cell r="C15" t="str">
            <v>COM-Computers-7P_V1.xlsx</v>
          </cell>
          <cell r="F15" t="str">
            <v>ENERGY STAR Laptops</v>
          </cell>
          <cell r="H15">
            <v>3.9941361655064203</v>
          </cell>
          <cell r="I15">
            <v>0</v>
          </cell>
          <cell r="J15">
            <v>3.9941361655064203</v>
          </cell>
          <cell r="K15">
            <v>129.97956115621164</v>
          </cell>
          <cell r="O15" t="str">
            <v>tj</v>
          </cell>
        </row>
        <row r="16">
          <cell r="B16" t="str">
            <v>Smart Plug Power Strips-Retro</v>
          </cell>
          <cell r="C16" t="str">
            <v>COM-Powerstrips-7P_v3.xlsm</v>
          </cell>
          <cell r="F16" t="str">
            <v>Smart Plug Power Strips</v>
          </cell>
          <cell r="H16">
            <v>46.672185845920254</v>
          </cell>
          <cell r="I16">
            <v>0</v>
          </cell>
          <cell r="J16">
            <v>46.672185845920254</v>
          </cell>
          <cell r="K16" t="str">
            <v/>
          </cell>
          <cell r="O16" t="str">
            <v>ks</v>
          </cell>
        </row>
        <row r="17">
          <cell r="B17" t="str">
            <v>Data Centers-NR</v>
          </cell>
          <cell r="C17" t="str">
            <v>Com-DataCenters-7P_V4.xlsx</v>
          </cell>
          <cell r="F17" t="str">
            <v>Data Centers</v>
          </cell>
          <cell r="G17">
            <v>42057</v>
          </cell>
          <cell r="H17">
            <v>261.31837015129264</v>
          </cell>
          <cell r="I17">
            <v>0</v>
          </cell>
          <cell r="J17">
            <v>261.31837015129264</v>
          </cell>
          <cell r="K17" t="str">
            <v/>
          </cell>
          <cell r="O17" t="str">
            <v>cg</v>
          </cell>
          <cell r="R17">
            <v>42069</v>
          </cell>
          <cell r="T17">
            <v>42069</v>
          </cell>
        </row>
        <row r="18">
          <cell r="B18" t="str">
            <v>Monitor-NR</v>
          </cell>
          <cell r="C18" t="str">
            <v>COM-Computers-7P_V1.xlsx</v>
          </cell>
          <cell r="F18" t="str">
            <v>ENERGY STAR Monitor</v>
          </cell>
          <cell r="H18">
            <v>24.336936136177435</v>
          </cell>
          <cell r="I18">
            <v>0</v>
          </cell>
          <cell r="J18">
            <v>24.336936136177435</v>
          </cell>
          <cell r="K18" t="str">
            <v/>
          </cell>
          <cell r="O18" t="str">
            <v>tj</v>
          </cell>
        </row>
        <row r="19">
          <cell r="B19" t="str">
            <v>Desktop-NR</v>
          </cell>
          <cell r="C19" t="str">
            <v>COM-Computers-7P_V1.xlsx</v>
          </cell>
          <cell r="F19" t="str">
            <v>ENERGY STAR Desktop</v>
          </cell>
          <cell r="H19">
            <v>55.8193241357245</v>
          </cell>
          <cell r="I19">
            <v>0</v>
          </cell>
          <cell r="J19">
            <v>55.8193241357245</v>
          </cell>
          <cell r="K19" t="str">
            <v/>
          </cell>
          <cell r="O19" t="str">
            <v>tj</v>
          </cell>
        </row>
        <row r="20">
          <cell r="B20" t="str">
            <v>Pre-Rinse Spray Valve-Retro</v>
          </cell>
          <cell r="C20" t="str">
            <v>COM-PreRinseSpray-7P_V2.xlsm</v>
          </cell>
          <cell r="F20" t="str">
            <v>Pre-Rinse Spray Valve</v>
          </cell>
          <cell r="H20">
            <v>0.97671631632425404</v>
          </cell>
          <cell r="I20">
            <v>0</v>
          </cell>
          <cell r="J20">
            <v>6.3907640383945719</v>
          </cell>
          <cell r="K20">
            <v>1.8020364840570837</v>
          </cell>
          <cell r="O20" t="str">
            <v>ks</v>
          </cell>
        </row>
        <row r="21">
          <cell r="B21" t="str">
            <v>Cooking Equipment-NR</v>
          </cell>
          <cell r="C21" t="str">
            <v>COM-Cooking-7P_V4.xlsm</v>
          </cell>
          <cell r="F21" t="str">
            <v>Cooking Equipment</v>
          </cell>
          <cell r="H21">
            <v>66.300435443908256</v>
          </cell>
          <cell r="I21">
            <v>0</v>
          </cell>
          <cell r="J21">
            <v>35.293413394978195</v>
          </cell>
          <cell r="K21">
            <v>31.83672767383753</v>
          </cell>
          <cell r="O21" t="str">
            <v>ks</v>
          </cell>
        </row>
        <row r="22">
          <cell r="B22" t="str">
            <v>Premium HVAC Equipment-New</v>
          </cell>
          <cell r="C22" t="str">
            <v>dropped for 7p Stds</v>
          </cell>
          <cell r="F22" t="str">
            <v>Premium HVAC Equipment</v>
          </cell>
          <cell r="H22">
            <v>0</v>
          </cell>
          <cell r="J22">
            <v>0</v>
          </cell>
          <cell r="K22">
            <v>7.3598915362035227</v>
          </cell>
        </row>
        <row r="23">
          <cell r="B23" t="str">
            <v>Premium HVAC Equipment-NR</v>
          </cell>
          <cell r="C23" t="str">
            <v>dropped for 7p Stds</v>
          </cell>
          <cell r="F23" t="str">
            <v>Premium HVAC Equipment</v>
          </cell>
          <cell r="H23">
            <v>0</v>
          </cell>
          <cell r="J23">
            <v>0</v>
          </cell>
          <cell r="K23">
            <v>28.437885955279242</v>
          </cell>
        </row>
        <row r="24">
          <cell r="B24" t="str">
            <v>Glass-New</v>
          </cell>
          <cell r="C24" t="str">
            <v>dropped for 7p - codes</v>
          </cell>
          <cell r="F24" t="str">
            <v>Windows</v>
          </cell>
          <cell r="J24">
            <v>0</v>
          </cell>
          <cell r="K24">
            <v>3.1359227208655991</v>
          </cell>
        </row>
        <row r="25">
          <cell r="B25" t="str">
            <v>Glass-NR</v>
          </cell>
          <cell r="C25" t="str">
            <v>dropped for 7p - codes</v>
          </cell>
          <cell r="F25" t="str">
            <v>Windows</v>
          </cell>
          <cell r="J25">
            <v>0</v>
          </cell>
          <cell r="K25">
            <v>7.2056124298919988</v>
          </cell>
        </row>
        <row r="26">
          <cell r="B26" t="str">
            <v>Glass-Retro</v>
          </cell>
          <cell r="C26" t="str">
            <v>see secondary glazing</v>
          </cell>
          <cell r="F26" t="str">
            <v>Windows</v>
          </cell>
          <cell r="J26">
            <v>0</v>
          </cell>
          <cell r="K26">
            <v>20.889312946804694</v>
          </cell>
        </row>
        <row r="27">
          <cell r="B27" t="str">
            <v>Advanced Rooftop Controller-New</v>
          </cell>
          <cell r="F27" t="str">
            <v>Advanced Rooftop Controller</v>
          </cell>
          <cell r="J27">
            <v>0</v>
          </cell>
          <cell r="K27" t="str">
            <v/>
          </cell>
          <cell r="O27" t="str">
            <v>ks</v>
          </cell>
        </row>
        <row r="28">
          <cell r="B28" t="str">
            <v>Advanced Rooftop Controller-NR</v>
          </cell>
          <cell r="F28" t="str">
            <v>Advanced Rooftop Controller</v>
          </cell>
          <cell r="J28">
            <v>0</v>
          </cell>
          <cell r="K28" t="str">
            <v/>
          </cell>
          <cell r="O28" t="str">
            <v>ks</v>
          </cell>
        </row>
        <row r="29">
          <cell r="B29" t="str">
            <v>Advanced Rooftop Controller-Retro</v>
          </cell>
          <cell r="C29" t="str">
            <v>Com-RooftopController-7P_V4.xlsm</v>
          </cell>
          <cell r="F29" t="str">
            <v>Advanced Rooftop Controller</v>
          </cell>
          <cell r="H29">
            <v>119.37282587197582</v>
          </cell>
          <cell r="I29">
            <v>0</v>
          </cell>
          <cell r="J29">
            <v>119.37282587197582</v>
          </cell>
          <cell r="K29" t="str">
            <v/>
          </cell>
          <cell r="O29" t="str">
            <v>ks</v>
          </cell>
        </row>
        <row r="30">
          <cell r="B30" t="str">
            <v>Variable Speed Chiller-New</v>
          </cell>
          <cell r="F30" t="str">
            <v>Variable Speed Chiller</v>
          </cell>
          <cell r="J30">
            <v>0</v>
          </cell>
          <cell r="K30">
            <v>1.1125921894779771</v>
          </cell>
        </row>
        <row r="31">
          <cell r="B31" t="str">
            <v>Variable Speed Chiller-NR</v>
          </cell>
          <cell r="F31" t="str">
            <v>Variable Speed Chiller</v>
          </cell>
          <cell r="J31">
            <v>0</v>
          </cell>
          <cell r="K31">
            <v>12.287439737441444</v>
          </cell>
        </row>
        <row r="32">
          <cell r="B32" t="str">
            <v>Commercial EM-New</v>
          </cell>
          <cell r="F32" t="str">
            <v>Commercial Energy Management For Complex systems</v>
          </cell>
          <cell r="J32">
            <v>0</v>
          </cell>
          <cell r="K32">
            <v>9.3003260024451517</v>
          </cell>
        </row>
        <row r="33">
          <cell r="B33" t="str">
            <v>Commercial EM-NR</v>
          </cell>
          <cell r="F33" t="str">
            <v>Commercial Energy Management For Complex systems</v>
          </cell>
          <cell r="J33">
            <v>0</v>
          </cell>
          <cell r="K33">
            <v>0</v>
          </cell>
          <cell r="O33" t="str">
            <v>ks</v>
          </cell>
        </row>
        <row r="34">
          <cell r="B34" t="str">
            <v>Commercial EM-Retro</v>
          </cell>
          <cell r="C34" t="str">
            <v>COM-EM-Retro-7P_V3.xlsm</v>
          </cell>
          <cell r="F34" t="str">
            <v>Commercial Energy Management For Complex systems</v>
          </cell>
          <cell r="H34">
            <v>76.986931526097095</v>
          </cell>
          <cell r="I34">
            <v>11.548039728914564</v>
          </cell>
          <cell r="J34">
            <v>28.430557997918477</v>
          </cell>
          <cell r="K34">
            <v>120.33075078506094</v>
          </cell>
          <cell r="O34" t="str">
            <v>ks</v>
          </cell>
        </row>
        <row r="35">
          <cell r="B35" t="str">
            <v>Evaporative Assist Cooling-New</v>
          </cell>
          <cell r="C35" t="str">
            <v>dropped for 7p - no data</v>
          </cell>
          <cell r="F35" t="str">
            <v>Evaporative Assist Cooling</v>
          </cell>
          <cell r="J35">
            <v>0</v>
          </cell>
          <cell r="K35">
            <v>0</v>
          </cell>
        </row>
        <row r="36">
          <cell r="B36" t="str">
            <v>Evaporative Assist Cooling-NR</v>
          </cell>
          <cell r="C36" t="str">
            <v>dropped for 7p - no data</v>
          </cell>
          <cell r="F36" t="str">
            <v>Evaporative Assist Cooling</v>
          </cell>
          <cell r="J36">
            <v>0</v>
          </cell>
          <cell r="K36">
            <v>0</v>
          </cell>
        </row>
        <row r="37">
          <cell r="B37" t="str">
            <v>Low Pressure Distribution Complex HVAC-New</v>
          </cell>
          <cell r="C37" t="str">
            <v>COM-Economizer-7P_v1.xlsm</v>
          </cell>
          <cell r="F37" t="str">
            <v>Low Pressure Distribution Complex HVAC</v>
          </cell>
          <cell r="H37">
            <v>26.426181974293137</v>
          </cell>
          <cell r="J37">
            <v>0</v>
          </cell>
          <cell r="K37">
            <v>5.9129303419382238</v>
          </cell>
        </row>
        <row r="38">
          <cell r="B38" t="str">
            <v>Demand Control Ventilation-New</v>
          </cell>
          <cell r="F38" t="str">
            <v>Demand Control Ventilation</v>
          </cell>
          <cell r="J38">
            <v>0</v>
          </cell>
          <cell r="K38">
            <v>3.7806867212698152</v>
          </cell>
          <cell r="O38" t="str">
            <v>ks</v>
          </cell>
        </row>
        <row r="39">
          <cell r="B39" t="str">
            <v>Demand Control Ventilation-NR</v>
          </cell>
          <cell r="F39" t="str">
            <v>Demand Control Ventilation</v>
          </cell>
          <cell r="J39">
            <v>0</v>
          </cell>
          <cell r="K39">
            <v>3.1208141189685712</v>
          </cell>
          <cell r="O39" t="str">
            <v>ks</v>
          </cell>
        </row>
        <row r="40">
          <cell r="B40" t="str">
            <v>Demand Control Ventilation-Retro</v>
          </cell>
          <cell r="C40" t="str">
            <v>Com-DCV-7P_V2.xlsm</v>
          </cell>
          <cell r="F40" t="str">
            <v>Demand Control Ventilation</v>
          </cell>
          <cell r="H40">
            <v>28.430557997918477</v>
          </cell>
          <cell r="I40">
            <v>0</v>
          </cell>
          <cell r="J40">
            <v>28.430557997918477</v>
          </cell>
          <cell r="K40">
            <v>18.586994736156402</v>
          </cell>
          <cell r="O40" t="str">
            <v>ks</v>
          </cell>
        </row>
        <row r="41">
          <cell r="B41" t="str">
            <v>Premium Fume Hood-NR</v>
          </cell>
          <cell r="C41" t="str">
            <v>COM-FumeHood-7P_V1.xlsm</v>
          </cell>
          <cell r="F41" t="str">
            <v>Premium Fume Hood</v>
          </cell>
          <cell r="H41">
            <v>3.8878892674922914</v>
          </cell>
          <cell r="I41">
            <v>0</v>
          </cell>
          <cell r="J41">
            <v>3.8878892674922914</v>
          </cell>
          <cell r="K41">
            <v>19.625784442962761</v>
          </cell>
          <cell r="O41" t="str">
            <v>ks</v>
          </cell>
        </row>
        <row r="42">
          <cell r="B42" t="str">
            <v>DCV Restaurant Hood-Retro</v>
          </cell>
          <cell r="F42" t="str">
            <v>DCV Restaurant Hood</v>
          </cell>
          <cell r="J42">
            <v>0</v>
          </cell>
          <cell r="K42">
            <v>5.2084283011879595</v>
          </cell>
          <cell r="O42" t="str">
            <v>ks</v>
          </cell>
        </row>
        <row r="43">
          <cell r="B43" t="str">
            <v>DCV Parking Garage-Retro</v>
          </cell>
          <cell r="C43" t="str">
            <v>COM-DCV-Garage-7P_V3.xlsm</v>
          </cell>
          <cell r="F43" t="str">
            <v>DCV Parking Garage</v>
          </cell>
          <cell r="H43">
            <v>12.888276850646843</v>
          </cell>
          <cell r="J43">
            <v>12.888276850646843</v>
          </cell>
          <cell r="K43">
            <v>0</v>
          </cell>
          <cell r="O43" t="str">
            <v>ks</v>
          </cell>
        </row>
        <row r="44">
          <cell r="B44" t="str">
            <v>Weatherization - School-Retro</v>
          </cell>
          <cell r="F44" t="str">
            <v>Weatherization - School</v>
          </cell>
          <cell r="J44">
            <v>0</v>
          </cell>
          <cell r="K44" t="str">
            <v/>
          </cell>
        </row>
        <row r="45">
          <cell r="B45" t="str">
            <v>Energy Recovery Ventilator-NR</v>
          </cell>
          <cell r="C45" t="str">
            <v>dropped for 7p - too expensive</v>
          </cell>
          <cell r="F45" t="str">
            <v>Heat Recovery Ventilation</v>
          </cell>
          <cell r="J45">
            <v>0</v>
          </cell>
          <cell r="K45" t="str">
            <v/>
          </cell>
        </row>
        <row r="46">
          <cell r="B46" t="str">
            <v>AC Heat Recovery for Water Heating-NR</v>
          </cell>
          <cell r="C46" t="str">
            <v>dropped for 7p</v>
          </cell>
          <cell r="F46" t="str">
            <v>AC Heat Recovery for Water Heating</v>
          </cell>
          <cell r="J46">
            <v>0</v>
          </cell>
          <cell r="K46" t="str">
            <v/>
          </cell>
        </row>
        <row r="47">
          <cell r="B47" t="str">
            <v>Room Occupancy Sensors in Lodging-Retro</v>
          </cell>
          <cell r="C47" t="str">
            <v>dropped for 7p</v>
          </cell>
          <cell r="F47" t="str">
            <v>Room Occupancy Sensors in Lodging</v>
          </cell>
          <cell r="J47">
            <v>0</v>
          </cell>
          <cell r="K47" t="str">
            <v/>
          </cell>
        </row>
        <row r="48">
          <cell r="B48" t="str">
            <v>Chiller - chilled water retrofit-Retro</v>
          </cell>
          <cell r="F48" t="str">
            <v>Chiller - chilled water retrofit</v>
          </cell>
          <cell r="J48">
            <v>0</v>
          </cell>
          <cell r="K48" t="str">
            <v/>
          </cell>
        </row>
        <row r="49">
          <cell r="B49" t="str">
            <v>Chiller - equip retrofits-Retro</v>
          </cell>
          <cell r="F49" t="str">
            <v>Chiller - equip retrofits</v>
          </cell>
          <cell r="J49">
            <v>0</v>
          </cell>
          <cell r="K49" t="str">
            <v/>
          </cell>
        </row>
        <row r="50">
          <cell r="B50" t="str">
            <v>Pool Blankets-Retro</v>
          </cell>
          <cell r="F50" t="str">
            <v>Pool Blankets</v>
          </cell>
          <cell r="J50">
            <v>0</v>
          </cell>
          <cell r="K50" t="str">
            <v/>
          </cell>
        </row>
        <row r="51">
          <cell r="B51" t="str">
            <v>Web-Enabled Thermostats-Retro</v>
          </cell>
          <cell r="F51" t="str">
            <v>Web-Enabled Thermostats</v>
          </cell>
          <cell r="J51">
            <v>0</v>
          </cell>
          <cell r="K51" t="str">
            <v/>
          </cell>
        </row>
        <row r="52">
          <cell r="B52" t="str">
            <v>Garage CO2 ventilation-Retro</v>
          </cell>
          <cell r="C52" t="str">
            <v>see com-dcv-garage</v>
          </cell>
          <cell r="F52" t="str">
            <v>Garage CO2 ventilation</v>
          </cell>
          <cell r="J52">
            <v>0</v>
          </cell>
          <cell r="K52" t="str">
            <v/>
          </cell>
          <cell r="O52" t="str">
            <v>ks</v>
          </cell>
        </row>
        <row r="53">
          <cell r="B53" t="str">
            <v>Circ Pump ECM and drive-Retro</v>
          </cell>
          <cell r="F53" t="str">
            <v>Circ Pump ECM and drive</v>
          </cell>
          <cell r="J53">
            <v>0</v>
          </cell>
          <cell r="K53" t="str">
            <v/>
          </cell>
        </row>
        <row r="54">
          <cell r="B54" t="str">
            <v>VRF-New</v>
          </cell>
          <cell r="C54" t="str">
            <v>COM-VRF-7P_V5.xlsm</v>
          </cell>
          <cell r="F54" t="str">
            <v>Variable Refrigerant Flow</v>
          </cell>
          <cell r="H54">
            <v>61.089028709904269</v>
          </cell>
          <cell r="I54">
            <v>61.089028709904269</v>
          </cell>
          <cell r="J54">
            <v>61.089028709904269</v>
          </cell>
          <cell r="K54" t="str">
            <v/>
          </cell>
          <cell r="O54" t="str">
            <v>ks</v>
          </cell>
        </row>
        <row r="55">
          <cell r="B55" t="str">
            <v>VRF-Retro</v>
          </cell>
          <cell r="C55" t="str">
            <v>COM-VRF-7P_V5.xlsm</v>
          </cell>
          <cell r="F55" t="str">
            <v>Variable Refrigerant Flow</v>
          </cell>
          <cell r="H55">
            <v>31.395155521232557</v>
          </cell>
          <cell r="J55">
            <v>31.395155521232557</v>
          </cell>
          <cell r="K55" t="str">
            <v/>
          </cell>
          <cell r="O55" t="str">
            <v>ks</v>
          </cell>
        </row>
        <row r="56">
          <cell r="B56" t="str">
            <v>Evaporator Roof Top HVAC-Retro</v>
          </cell>
          <cell r="C56" t="str">
            <v>dropped for 7p</v>
          </cell>
          <cell r="F56" t="str">
            <v>Evaporator Roof Top HVAC</v>
          </cell>
          <cell r="J56">
            <v>0</v>
          </cell>
          <cell r="K56" t="str">
            <v/>
          </cell>
        </row>
        <row r="57">
          <cell r="B57" t="str">
            <v>Secondary Glazing Systems-Retro</v>
          </cell>
          <cell r="C57" t="str">
            <v>Com-WindowSGS-7P_V3.xlsx</v>
          </cell>
          <cell r="F57" t="str">
            <v>Secondary Glazing Systems</v>
          </cell>
          <cell r="G57">
            <v>42063</v>
          </cell>
          <cell r="H57">
            <v>40.390797895321441</v>
          </cell>
          <cell r="J57">
            <v>40.390797895321441</v>
          </cell>
          <cell r="K57" t="str">
            <v/>
          </cell>
          <cell r="O57" t="str">
            <v>cg</v>
          </cell>
          <cell r="R57">
            <v>42069</v>
          </cell>
          <cell r="T57">
            <v>42069</v>
          </cell>
        </row>
        <row r="58">
          <cell r="B58" t="str">
            <v>LPD Package-New</v>
          </cell>
          <cell r="C58" t="str">
            <v>Com-LightingInterior-7P_v36.xlsx</v>
          </cell>
          <cell r="F58" t="str">
            <v>Lighting Power Density</v>
          </cell>
          <cell r="G58">
            <v>42070</v>
          </cell>
          <cell r="H58">
            <v>77.032036868890003</v>
          </cell>
          <cell r="I58">
            <v>77.032036868890003</v>
          </cell>
          <cell r="J58">
            <v>77.032036868890003</v>
          </cell>
          <cell r="K58">
            <v>43.425816906114818</v>
          </cell>
          <cell r="O58" t="str">
            <v>cg</v>
          </cell>
          <cell r="P58">
            <v>42070</v>
          </cell>
          <cell r="Q58">
            <v>42070</v>
          </cell>
          <cell r="R58">
            <v>42069</v>
          </cell>
          <cell r="T58">
            <v>42069</v>
          </cell>
          <cell r="U58">
            <v>42070</v>
          </cell>
        </row>
        <row r="59">
          <cell r="B59" t="str">
            <v>LPD Package-NR</v>
          </cell>
          <cell r="C59" t="str">
            <v>Com-LightingInterior-7P_v36.xlsx</v>
          </cell>
          <cell r="F59" t="str">
            <v>Lighting Power Density</v>
          </cell>
          <cell r="G59">
            <v>42070</v>
          </cell>
          <cell r="H59">
            <v>256.22418009705746</v>
          </cell>
          <cell r="J59">
            <v>256.22418009705746</v>
          </cell>
          <cell r="K59">
            <v>288.64083212829757</v>
          </cell>
          <cell r="O59" t="str">
            <v>cg</v>
          </cell>
          <cell r="P59">
            <v>42070</v>
          </cell>
          <cell r="Q59">
            <v>42070</v>
          </cell>
          <cell r="R59">
            <v>42069</v>
          </cell>
          <cell r="T59">
            <v>42069</v>
          </cell>
          <cell r="U59">
            <v>42070</v>
          </cell>
        </row>
        <row r="60">
          <cell r="B60" t="str">
            <v>LPD Package-Retro</v>
          </cell>
          <cell r="C60" t="str">
            <v>Com-LightingInterior-7P_v36.xlsx</v>
          </cell>
          <cell r="F60" t="str">
            <v>Lighting Power Density</v>
          </cell>
          <cell r="G60">
            <v>42070</v>
          </cell>
          <cell r="H60">
            <v>124.10713009112848</v>
          </cell>
          <cell r="J60">
            <v>124.10713009112848</v>
          </cell>
          <cell r="K60">
            <v>32.215584324387343</v>
          </cell>
          <cell r="O60" t="str">
            <v>cg</v>
          </cell>
          <cell r="P60">
            <v>42070</v>
          </cell>
          <cell r="Q60">
            <v>42070</v>
          </cell>
          <cell r="R60">
            <v>42069</v>
          </cell>
          <cell r="T60">
            <v>42069</v>
          </cell>
          <cell r="U60">
            <v>42070</v>
          </cell>
        </row>
        <row r="61">
          <cell r="B61" t="str">
            <v>Top Daylighting-New</v>
          </cell>
          <cell r="C61" t="str">
            <v>dropped for 7p - codes</v>
          </cell>
          <cell r="F61" t="str">
            <v>Daylighting with Skylights</v>
          </cell>
          <cell r="J61">
            <v>0</v>
          </cell>
          <cell r="K61">
            <v>17.425003592262602</v>
          </cell>
          <cell r="O61" t="str">
            <v>cg</v>
          </cell>
          <cell r="R61">
            <v>42069</v>
          </cell>
          <cell r="T61">
            <v>42069</v>
          </cell>
        </row>
        <row r="62">
          <cell r="B62" t="str">
            <v>Perimeter Daylighting Controls Advanced-New</v>
          </cell>
          <cell r="C62" t="str">
            <v>dropped for 7p - codes</v>
          </cell>
          <cell r="F62" t="str">
            <v>Daylighting with Windows</v>
          </cell>
          <cell r="J62">
            <v>0</v>
          </cell>
          <cell r="K62">
            <v>3.1006916194307825</v>
          </cell>
          <cell r="O62" t="str">
            <v>cg</v>
          </cell>
          <cell r="R62">
            <v>42069</v>
          </cell>
          <cell r="T62">
            <v>42069</v>
          </cell>
        </row>
        <row r="63">
          <cell r="B63" t="str">
            <v>Perimeter Daylighting Controls Advanced-NR</v>
          </cell>
          <cell r="F63" t="str">
            <v>Daylighting with Windows</v>
          </cell>
          <cell r="J63">
            <v>0</v>
          </cell>
          <cell r="K63">
            <v>11.866846651298719</v>
          </cell>
          <cell r="O63" t="str">
            <v>cg</v>
          </cell>
          <cell r="R63">
            <v>42069</v>
          </cell>
          <cell r="T63">
            <v>42069</v>
          </cell>
        </row>
        <row r="64">
          <cell r="B64" t="str">
            <v>Lighting Controls Interior-New</v>
          </cell>
          <cell r="C64" t="str">
            <v>Com-InteriorLightingControls-7P_V5.xlsx</v>
          </cell>
          <cell r="F64" t="str">
            <v>Lighting Controls Interior</v>
          </cell>
          <cell r="G64">
            <v>42071</v>
          </cell>
          <cell r="H64">
            <v>10.950320424220106</v>
          </cell>
          <cell r="I64">
            <v>10.950320424220106</v>
          </cell>
          <cell r="J64">
            <v>10.950320424220106</v>
          </cell>
          <cell r="K64">
            <v>5.4534720066331879</v>
          </cell>
          <cell r="O64" t="str">
            <v>cg</v>
          </cell>
          <cell r="R64">
            <v>42069</v>
          </cell>
          <cell r="T64">
            <v>42069</v>
          </cell>
        </row>
        <row r="65">
          <cell r="B65" t="str">
            <v>Lighting Controls Interior-NR</v>
          </cell>
          <cell r="C65" t="str">
            <v>Com-InteriorLightingControls-7P_V5.xlsx</v>
          </cell>
          <cell r="F65" t="str">
            <v>Lighting Controls Interior</v>
          </cell>
          <cell r="G65">
            <v>42071</v>
          </cell>
          <cell r="H65">
            <v>26.31391009160577</v>
          </cell>
          <cell r="J65">
            <v>26.31391009160577</v>
          </cell>
          <cell r="K65">
            <v>53.550862716639848</v>
          </cell>
          <cell r="O65" t="str">
            <v>cg</v>
          </cell>
          <cell r="R65">
            <v>42069</v>
          </cell>
          <cell r="T65">
            <v>42069</v>
          </cell>
        </row>
        <row r="66">
          <cell r="B66" t="str">
            <v>Exterior Building Lighting-New</v>
          </cell>
          <cell r="C66" t="str">
            <v>Com-ExteriorLighting-7P_V13.xlsx</v>
          </cell>
          <cell r="F66" t="str">
            <v>Exterior Building Lighting</v>
          </cell>
          <cell r="G66">
            <v>42070</v>
          </cell>
          <cell r="H66">
            <v>18.695722892998404</v>
          </cell>
          <cell r="I66">
            <v>18.695722892998404</v>
          </cell>
          <cell r="J66">
            <v>18.695722892998404</v>
          </cell>
          <cell r="K66">
            <v>23.218243762601482</v>
          </cell>
          <cell r="O66" t="str">
            <v>cg</v>
          </cell>
          <cell r="P66">
            <v>42069</v>
          </cell>
          <cell r="Q66">
            <v>42069</v>
          </cell>
          <cell r="R66">
            <v>42069</v>
          </cell>
          <cell r="T66">
            <v>42069</v>
          </cell>
          <cell r="U66">
            <v>42069</v>
          </cell>
        </row>
        <row r="67">
          <cell r="B67" t="str">
            <v>Exterior Building Lighting-NR</v>
          </cell>
          <cell r="C67" t="str">
            <v>Com-ExteriorLighting-7P_V13.xlsx</v>
          </cell>
          <cell r="F67" t="str">
            <v>Exterior Building Lighting</v>
          </cell>
          <cell r="G67">
            <v>42070</v>
          </cell>
          <cell r="H67">
            <v>123.72449000056638</v>
          </cell>
          <cell r="J67">
            <v>123.72449000056638</v>
          </cell>
          <cell r="K67">
            <v>65.152385048123932</v>
          </cell>
          <cell r="O67" t="str">
            <v>cg</v>
          </cell>
          <cell r="P67">
            <v>42069</v>
          </cell>
          <cell r="Q67">
            <v>42069</v>
          </cell>
          <cell r="R67">
            <v>42069</v>
          </cell>
          <cell r="T67">
            <v>42069</v>
          </cell>
          <cell r="U67">
            <v>42069</v>
          </cell>
        </row>
        <row r="68">
          <cell r="B68" t="str">
            <v>Street and Roadway Lighting-New</v>
          </cell>
          <cell r="C68" t="str">
            <v>Com-Streetlight-7P_V8.xlsx</v>
          </cell>
          <cell r="F68" t="str">
            <v>Street and Roadway Lighting</v>
          </cell>
          <cell r="G68">
            <v>42070</v>
          </cell>
          <cell r="H68">
            <v>6.6186035002887751</v>
          </cell>
          <cell r="J68">
            <v>6.6186035002887751</v>
          </cell>
          <cell r="K68">
            <v>8.0478163439427366</v>
          </cell>
          <cell r="O68" t="str">
            <v>cg</v>
          </cell>
          <cell r="P68">
            <v>42069</v>
          </cell>
          <cell r="Q68">
            <v>42069</v>
          </cell>
          <cell r="R68">
            <v>42069</v>
          </cell>
          <cell r="T68">
            <v>42069</v>
          </cell>
          <cell r="U68">
            <v>42069</v>
          </cell>
        </row>
        <row r="69">
          <cell r="B69" t="str">
            <v>Street and Roadway Lighting-NR</v>
          </cell>
          <cell r="C69" t="str">
            <v>Com-Streetlight-7P_V8.xlsx</v>
          </cell>
          <cell r="F69" t="str">
            <v>Street and Roadway Lighting</v>
          </cell>
          <cell r="G69">
            <v>42070</v>
          </cell>
          <cell r="H69">
            <v>54.214701088024171</v>
          </cell>
          <cell r="J69">
            <v>54.214701088024171</v>
          </cell>
          <cell r="K69">
            <v>35.768242090251178</v>
          </cell>
          <cell r="O69" t="str">
            <v>cg</v>
          </cell>
          <cell r="P69">
            <v>42069</v>
          </cell>
          <cell r="Q69">
            <v>42069</v>
          </cell>
          <cell r="R69">
            <v>42069</v>
          </cell>
          <cell r="T69">
            <v>42069</v>
          </cell>
          <cell r="U69">
            <v>42069</v>
          </cell>
        </row>
        <row r="70">
          <cell r="B70" t="str">
            <v>Parking Lighting-New</v>
          </cell>
          <cell r="F70" t="str">
            <v>Parking Lighting</v>
          </cell>
          <cell r="I70">
            <v>0</v>
          </cell>
          <cell r="J70">
            <v>0</v>
          </cell>
          <cell r="K70">
            <v>8.3762581743454216</v>
          </cell>
          <cell r="O70" t="str">
            <v>cg</v>
          </cell>
          <cell r="R70">
            <v>42069</v>
          </cell>
          <cell r="T70">
            <v>42069</v>
          </cell>
        </row>
        <row r="71">
          <cell r="B71" t="str">
            <v>Parking Lighting-NR</v>
          </cell>
          <cell r="C71" t="str">
            <v>Com-ParkingGarageLighting-7P_v6.xlsx</v>
          </cell>
          <cell r="F71" t="str">
            <v>Parking Lighting</v>
          </cell>
          <cell r="G71">
            <v>42064</v>
          </cell>
          <cell r="H71">
            <v>8.5168591321761209</v>
          </cell>
          <cell r="J71">
            <v>8.5168591321761209</v>
          </cell>
          <cell r="K71">
            <v>45.816647060114327</v>
          </cell>
          <cell r="O71" t="str">
            <v>cg</v>
          </cell>
          <cell r="R71">
            <v>42069</v>
          </cell>
          <cell r="T71">
            <v>42069</v>
          </cell>
        </row>
        <row r="72">
          <cell r="B72" t="str">
            <v>Bi-Level Stairwell Lighting-NR</v>
          </cell>
          <cell r="C72" t="str">
            <v>Com-Bi-Level Stairwell-7P_V2.xlsx</v>
          </cell>
          <cell r="F72" t="str">
            <v>Bi-Level Stairwell</v>
          </cell>
          <cell r="G72">
            <v>42064</v>
          </cell>
          <cell r="H72">
            <v>11.858348727423326</v>
          </cell>
          <cell r="J72">
            <v>11.858348727423326</v>
          </cell>
          <cell r="K72" t="str">
            <v/>
          </cell>
          <cell r="O72" t="str">
            <v>cg</v>
          </cell>
          <cell r="R72">
            <v>42069</v>
          </cell>
          <cell r="T72">
            <v>42069</v>
          </cell>
        </row>
        <row r="73">
          <cell r="B73" t="str">
            <v>ECM-VAV-New</v>
          </cell>
          <cell r="C73" t="str">
            <v>COM-ECM-VAV-7P_V2.xlsm</v>
          </cell>
          <cell r="F73" t="str">
            <v>ECM Motors on Variable Air Volume Boxes</v>
          </cell>
          <cell r="H73">
            <v>6.3907640383945719</v>
          </cell>
          <cell r="I73">
            <v>6.3907640383945719</v>
          </cell>
          <cell r="J73">
            <v>6.3907640383945719</v>
          </cell>
          <cell r="K73">
            <v>2.5095329434297415</v>
          </cell>
          <cell r="O73" t="str">
            <v>ks</v>
          </cell>
        </row>
        <row r="74">
          <cell r="B74" t="str">
            <v>ECM-VAV-NR</v>
          </cell>
          <cell r="C74" t="str">
            <v>COM-ECM-VAV-7P_V2.xlsm</v>
          </cell>
          <cell r="F74" t="str">
            <v>ECM Motors on Variable Air Volume Boxes</v>
          </cell>
          <cell r="H74">
            <v>27.229691418576945</v>
          </cell>
          <cell r="J74">
            <v>27.229691418576945</v>
          </cell>
          <cell r="K74">
            <v>8.5068284449929461</v>
          </cell>
          <cell r="O74" t="str">
            <v>ks</v>
          </cell>
        </row>
        <row r="75">
          <cell r="B75" t="str">
            <v>Pool pumps-Retro</v>
          </cell>
          <cell r="C75" t="str">
            <v>dropped for 7p</v>
          </cell>
          <cell r="F75" t="str">
            <v>Pool pumps</v>
          </cell>
          <cell r="J75">
            <v>0</v>
          </cell>
          <cell r="K75" t="str">
            <v/>
          </cell>
        </row>
        <row r="76">
          <cell r="B76" t="str">
            <v>MotorsRewind-New</v>
          </cell>
          <cell r="C76" t="str">
            <v>COM-MotorsRewind-7P_v1.xlsm</v>
          </cell>
          <cell r="F76" t="str">
            <v>Motors - Rewind</v>
          </cell>
          <cell r="H76">
            <v>0.59897056594621811</v>
          </cell>
          <cell r="I76">
            <v>0.59897056594621811</v>
          </cell>
          <cell r="J76">
            <v>0.59897056594621811</v>
          </cell>
          <cell r="K76" t="str">
            <v/>
          </cell>
          <cell r="O76" t="str">
            <v>ks</v>
          </cell>
        </row>
        <row r="77">
          <cell r="B77" t="str">
            <v>MotorsRewind-NR</v>
          </cell>
          <cell r="C77" t="str">
            <v>COM-MotorsRewind-7P_v1.xlsm</v>
          </cell>
          <cell r="F77" t="str">
            <v>Motors - Rewind</v>
          </cell>
          <cell r="H77">
            <v>2.6079890407215234</v>
          </cell>
          <cell r="J77">
            <v>2.6079890407215234</v>
          </cell>
          <cell r="K77" t="str">
            <v/>
          </cell>
          <cell r="O77" t="str">
            <v>ks</v>
          </cell>
        </row>
        <row r="78">
          <cell r="B78" t="str">
            <v>Municipal Sewage Treatment-Retro</v>
          </cell>
          <cell r="C78" t="str">
            <v>COM-Wastewater-7P_V4.xlsm</v>
          </cell>
          <cell r="D78" t="str">
            <v>SC_Retro</v>
          </cell>
          <cell r="E78" t="str">
            <v>Retro</v>
          </cell>
          <cell r="F78" t="str">
            <v>Municipal Sewage Treatment</v>
          </cell>
          <cell r="H78">
            <v>35.293413394978195</v>
          </cell>
          <cell r="J78">
            <v>35.293413394978195</v>
          </cell>
          <cell r="K78">
            <v>35.639494471243012</v>
          </cell>
          <cell r="O78" t="str">
            <v>ks</v>
          </cell>
        </row>
        <row r="79">
          <cell r="B79" t="str">
            <v>Municipal Water Supply-Retro</v>
          </cell>
          <cell r="C79" t="str">
            <v>COM-WaterSupply-7P_V4.xlsm</v>
          </cell>
          <cell r="D79" t="str">
            <v>SC_Retro</v>
          </cell>
          <cell r="E79" t="str">
            <v>Retro</v>
          </cell>
          <cell r="F79" t="str">
            <v>Municipal Water Supply</v>
          </cell>
          <cell r="H79">
            <v>14.07904856503921</v>
          </cell>
          <cell r="J79">
            <v>14.07904856503921</v>
          </cell>
          <cell r="K79">
            <v>13.786942026010605</v>
          </cell>
          <cell r="O79" t="str">
            <v>ks</v>
          </cell>
        </row>
        <row r="80">
          <cell r="B80" t="str">
            <v>Engine Generator Block Heaters-Retro</v>
          </cell>
          <cell r="C80" t="str">
            <v>dropped for 7p</v>
          </cell>
          <cell r="F80" t="str">
            <v>Engine Generator Block Heaters</v>
          </cell>
          <cell r="J80">
            <v>0</v>
          </cell>
          <cell r="K80" t="str">
            <v/>
          </cell>
        </row>
        <row r="81">
          <cell r="B81" t="str">
            <v>Grocery Refrigeration Bundle-Retro</v>
          </cell>
          <cell r="C81" t="str">
            <v>Com-Grocery-7P_V5p.xlsx</v>
          </cell>
          <cell r="F81" t="str">
            <v>Grocery Refrigeration Bundle</v>
          </cell>
          <cell r="G81">
            <v>42064</v>
          </cell>
          <cell r="H81">
            <v>63.534810180973587</v>
          </cell>
          <cell r="J81">
            <v>63.534810180973587</v>
          </cell>
          <cell r="K81">
            <v>85.641041401934004</v>
          </cell>
          <cell r="O81" t="str">
            <v>cg</v>
          </cell>
          <cell r="R81">
            <v>42069</v>
          </cell>
          <cell r="T81">
            <v>42069</v>
          </cell>
        </row>
        <row r="82">
          <cell r="B82" t="str">
            <v>Packaged Refrigeration Equipment-New</v>
          </cell>
          <cell r="C82" t="str">
            <v>dropped for 7p - stds</v>
          </cell>
          <cell r="F82" t="str">
            <v>Packaged Refrigeration Equipment</v>
          </cell>
          <cell r="J82">
            <v>0</v>
          </cell>
          <cell r="K82">
            <v>49.431909921506794</v>
          </cell>
        </row>
        <row r="83">
          <cell r="B83" t="str">
            <v>Appliances - Freezers-NR</v>
          </cell>
          <cell r="F83" t="str">
            <v>Appliances - Freezers</v>
          </cell>
          <cell r="J83">
            <v>0</v>
          </cell>
          <cell r="K83" t="str">
            <v/>
          </cell>
        </row>
        <row r="84">
          <cell r="B84" t="str">
            <v>Appliances - Refrigerators-NR</v>
          </cell>
          <cell r="F84" t="str">
            <v>Appliances - Refrigerators</v>
          </cell>
          <cell r="J84">
            <v>0</v>
          </cell>
          <cell r="K84" t="str">
            <v/>
          </cell>
        </row>
        <row r="85">
          <cell r="B85" t="str">
            <v>Water Cooler Controls-NR</v>
          </cell>
          <cell r="C85" t="str">
            <v>Com-WaterCooler-7P_V3.xlsx</v>
          </cell>
          <cell r="F85" t="str">
            <v>Water Cooler Controls</v>
          </cell>
          <cell r="G85">
            <v>42063</v>
          </cell>
          <cell r="H85">
            <v>13.180394293600866</v>
          </cell>
          <cell r="J85">
            <v>13.180394293600866</v>
          </cell>
          <cell r="K85" t="str">
            <v/>
          </cell>
          <cell r="O85" t="str">
            <v>cg</v>
          </cell>
          <cell r="R85">
            <v>42069</v>
          </cell>
          <cell r="T85">
            <v>42069</v>
          </cell>
        </row>
        <row r="86">
          <cell r="B86" t="str">
            <v>WHTanks-New</v>
          </cell>
          <cell r="C86" t="str">
            <v>COM-WHTanks-7p_v4.xlsm</v>
          </cell>
          <cell r="F86" t="str">
            <v>DHW - Efficient Tanks</v>
          </cell>
          <cell r="H86">
            <v>0.49370461821151984</v>
          </cell>
          <cell r="I86">
            <v>0.49370461821151984</v>
          </cell>
          <cell r="J86">
            <v>0.49370461821151984</v>
          </cell>
          <cell r="K86">
            <v>0</v>
          </cell>
          <cell r="O86" t="str">
            <v>ks</v>
          </cell>
        </row>
        <row r="87">
          <cell r="B87" t="str">
            <v>WHTanks-NR</v>
          </cell>
          <cell r="C87" t="str">
            <v>COM-WHTanks-7p_v4.xlsm</v>
          </cell>
          <cell r="F87" t="str">
            <v>DHW - Efficient Tanks</v>
          </cell>
          <cell r="H87">
            <v>2.0446577325813005</v>
          </cell>
          <cell r="J87">
            <v>2.0446577325813005</v>
          </cell>
          <cell r="K87" t="str">
            <v/>
          </cell>
          <cell r="O87" t="str">
            <v>ks</v>
          </cell>
        </row>
        <row r="88">
          <cell r="B88" t="str">
            <v>Appliances - Clothes Washers-NR</v>
          </cell>
          <cell r="F88" t="str">
            <v>Appliances - Clothes Washers</v>
          </cell>
          <cell r="J88">
            <v>0</v>
          </cell>
          <cell r="K88" t="str">
            <v/>
          </cell>
        </row>
        <row r="89">
          <cell r="B89" t="str">
            <v>Showerheads-Retro</v>
          </cell>
          <cell r="C89" t="str">
            <v>COM-Showerhead-7P_v2.xlsm</v>
          </cell>
          <cell r="F89" t="str">
            <v>DHW - Showerheads</v>
          </cell>
          <cell r="H89">
            <v>3.7216771353503777</v>
          </cell>
          <cell r="J89">
            <v>3.7216771353503777</v>
          </cell>
          <cell r="K89" t="str">
            <v/>
          </cell>
          <cell r="O89" t="str">
            <v>ks</v>
          </cell>
        </row>
        <row r="90">
          <cell r="B90" t="str">
            <v>Water Heating - GFHX-New</v>
          </cell>
          <cell r="C90" t="str">
            <v>dropped for 7p</v>
          </cell>
          <cell r="F90" t="str">
            <v>Water Heating - GFHX</v>
          </cell>
          <cell r="J90">
            <v>0</v>
          </cell>
          <cell r="K90" t="str">
            <v/>
          </cell>
        </row>
        <row r="91">
          <cell r="B91" t="str">
            <v>Demand Control Circulating system DHW-Retro</v>
          </cell>
          <cell r="C91" t="str">
            <v>dropped for 7p</v>
          </cell>
          <cell r="F91" t="str">
            <v>Demand Control Circulating system DHW</v>
          </cell>
          <cell r="J91">
            <v>0</v>
          </cell>
          <cell r="K91" t="str">
            <v/>
          </cell>
        </row>
        <row r="92">
          <cell r="B92" t="str">
            <v>Central HPWH MF-Retro</v>
          </cell>
          <cell r="F92" t="str">
            <v>Central HPWH MF</v>
          </cell>
          <cell r="J92">
            <v>0</v>
          </cell>
          <cell r="K92" t="str">
            <v/>
          </cell>
        </row>
        <row r="93">
          <cell r="B93" t="str">
            <v>Ultra Low Energy Building-New</v>
          </cell>
          <cell r="F93" t="str">
            <v>Ultra Low Energy Building</v>
          </cell>
          <cell r="J93">
            <v>7</v>
          </cell>
          <cell r="K93">
            <v>57.012696990717721</v>
          </cell>
          <cell r="O93" t="str">
            <v>cg</v>
          </cell>
          <cell r="R93">
            <v>42069</v>
          </cell>
          <cell r="T93">
            <v>42069</v>
          </cell>
        </row>
        <row r="94">
          <cell r="B94" t="str">
            <v>Low Power LF Lamps-NR</v>
          </cell>
          <cell r="C94" t="str">
            <v>Com-HPLowPowerGSFL-7P_V5.xlsx</v>
          </cell>
          <cell r="F94" t="str">
            <v>High Perf Low Power Fluorescent Lamp PPA</v>
          </cell>
          <cell r="G94">
            <v>42057</v>
          </cell>
          <cell r="H94">
            <v>40.479721787784023</v>
          </cell>
          <cell r="O94" t="str">
            <v>cg</v>
          </cell>
          <cell r="P94">
            <v>42070</v>
          </cell>
          <cell r="Q94">
            <v>42070</v>
          </cell>
          <cell r="R94">
            <v>42069</v>
          </cell>
          <cell r="T94">
            <v>42069</v>
          </cell>
          <cell r="U94">
            <v>42070</v>
          </cell>
        </row>
        <row r="96">
          <cell r="B96" t="str">
            <v>From 6P not in 7P</v>
          </cell>
        </row>
        <row r="97">
          <cell r="B97" t="str">
            <v>Signage-New</v>
          </cell>
          <cell r="C97" t="str">
            <v>dropped for 7p</v>
          </cell>
          <cell r="J97">
            <v>0</v>
          </cell>
          <cell r="K97">
            <v>1.1088142099641565</v>
          </cell>
        </row>
        <row r="98">
          <cell r="B98" t="str">
            <v>Signage-NR</v>
          </cell>
          <cell r="C98" t="str">
            <v>dropped for 7p</v>
          </cell>
          <cell r="J98">
            <v>0</v>
          </cell>
          <cell r="K98">
            <v>5.6760557940938234</v>
          </cell>
        </row>
        <row r="99">
          <cell r="B99" t="str">
            <v>Exit Signs-NR</v>
          </cell>
          <cell r="C99" t="str">
            <v>dropped for 7p</v>
          </cell>
          <cell r="H99">
            <v>741</v>
          </cell>
          <cell r="J99">
            <v>27.229691418576945</v>
          </cell>
          <cell r="K99">
            <v>4.88794421832577</v>
          </cell>
        </row>
        <row r="100">
          <cell r="B100" t="str">
            <v>Roof Insulation-NR</v>
          </cell>
          <cell r="C100" t="str">
            <v>dropped for 7p</v>
          </cell>
          <cell r="J100">
            <v>40.390797895321441</v>
          </cell>
          <cell r="K100">
            <v>24.79389803241914</v>
          </cell>
        </row>
        <row r="101">
          <cell r="B101" t="str">
            <v>Package Roof Top Optimization and Repair-New</v>
          </cell>
          <cell r="C101" t="str">
            <v>These will be added back into list when completed</v>
          </cell>
          <cell r="J101">
            <v>0</v>
          </cell>
          <cell r="K101">
            <v>4.3297471414332787</v>
          </cell>
        </row>
        <row r="102">
          <cell r="B102" t="str">
            <v>Package Roof Top Optimization and Repair-NR</v>
          </cell>
          <cell r="C102" t="str">
            <v>These will be added back into list when completed</v>
          </cell>
          <cell r="J102">
            <v>0</v>
          </cell>
          <cell r="K102">
            <v>8.0798753943758364</v>
          </cell>
        </row>
        <row r="103">
          <cell r="B103" t="str">
            <v>Package Roof Top Optimization and Repair-Retro</v>
          </cell>
          <cell r="C103" t="str">
            <v>These will be added back into list when completed</v>
          </cell>
          <cell r="J103">
            <v>76.986931526097095</v>
          </cell>
          <cell r="K103">
            <v>13.993833635474468</v>
          </cell>
        </row>
        <row r="104">
          <cell r="B104" t="str">
            <v>Computer Servers and IT-Retro</v>
          </cell>
          <cell r="C104" t="str">
            <v>See data centers</v>
          </cell>
        </row>
        <row r="105">
          <cell r="B105" t="str">
            <v>Low Pressure Distribution Complex HVAC-New</v>
          </cell>
          <cell r="F105" t="str">
            <v>Low Pressure Distribution Complex HVAC</v>
          </cell>
        </row>
        <row r="107">
          <cell r="B107" t="str">
            <v>Considered by not included in 7P</v>
          </cell>
        </row>
        <row r="108">
          <cell r="B108" t="str">
            <v>Energy Recovery Ventilator-NR</v>
          </cell>
          <cell r="C108" t="str">
            <v>dropped for 7p - too expensive</v>
          </cell>
        </row>
        <row r="109">
          <cell r="B109" t="str">
            <v>AC Heat Recovery for Water Heating-NR</v>
          </cell>
          <cell r="C109" t="str">
            <v>dropped for 7p</v>
          </cell>
        </row>
        <row r="110">
          <cell r="B110" t="str">
            <v>Room Occupancy Sensors in Lodging-Retro</v>
          </cell>
          <cell r="C110" t="str">
            <v>dropped for 7p</v>
          </cell>
          <cell r="D110" t="str">
            <v>dropped for 7p</v>
          </cell>
          <cell r="E110" t="str">
            <v>dropped for 7p</v>
          </cell>
          <cell r="F110" t="str">
            <v>dropped for 7p</v>
          </cell>
        </row>
        <row r="111">
          <cell r="B111" t="str">
            <v>Commercial Clothes Washers-New</v>
          </cell>
          <cell r="C111" t="str">
            <v>dropped for 7p</v>
          </cell>
          <cell r="D111" t="str">
            <v>dropped for 7p</v>
          </cell>
          <cell r="E111" t="str">
            <v>dropped for 7p</v>
          </cell>
          <cell r="F111" t="str">
            <v>dropped for 7p</v>
          </cell>
        </row>
        <row r="112">
          <cell r="B112" t="str">
            <v>Switched Reluctance/Permanent Magnet Motors-Retro</v>
          </cell>
          <cell r="C112" t="str">
            <v>see ecm-vav - could be expanded to other applications</v>
          </cell>
          <cell r="F112" t="str">
            <v>Switched Reluctance/Permanent Magnet Motors</v>
          </cell>
          <cell r="J112">
            <v>155</v>
          </cell>
          <cell r="L112" t="str">
            <v>power supplies</v>
          </cell>
        </row>
        <row r="113">
          <cell r="B113">
            <v>0</v>
          </cell>
          <cell r="F113">
            <v>0</v>
          </cell>
          <cell r="L113" t="str">
            <v>Computers (in ICE)</v>
          </cell>
        </row>
        <row r="114">
          <cell r="L114" t="str">
            <v>Monitors (in ICE)</v>
          </cell>
        </row>
      </sheetData>
      <sheetData sheetId="3">
        <row r="9">
          <cell r="C9">
            <v>0</v>
          </cell>
        </row>
        <row r="11">
          <cell r="C11" t="str">
            <v>Large Off</v>
          </cell>
          <cell r="D11" t="str">
            <v>Medium Off</v>
          </cell>
          <cell r="E11" t="str">
            <v>Small Off</v>
          </cell>
          <cell r="F11" t="str">
            <v>Xlarge Ret</v>
          </cell>
          <cell r="G11" t="str">
            <v>Large Ret</v>
          </cell>
          <cell r="H11" t="str">
            <v>Medium Ret</v>
          </cell>
          <cell r="I11" t="str">
            <v>Small Ret</v>
          </cell>
          <cell r="J11" t="str">
            <v>School K-12</v>
          </cell>
          <cell r="K11" t="str">
            <v>University</v>
          </cell>
          <cell r="L11" t="str">
            <v>Warehouse</v>
          </cell>
          <cell r="M11" t="str">
            <v>Supermarket</v>
          </cell>
          <cell r="N11" t="str">
            <v>MiniMart</v>
          </cell>
          <cell r="O11" t="str">
            <v>Restaurant</v>
          </cell>
          <cell r="P11" t="str">
            <v>Lodging</v>
          </cell>
          <cell r="Q11" t="str">
            <v>Hospital</v>
          </cell>
          <cell r="R11" t="str">
            <v>Residential Care</v>
          </cell>
          <cell r="S11" t="str">
            <v>Assembly</v>
          </cell>
          <cell r="T11" t="str">
            <v>Other</v>
          </cell>
          <cell r="U11" t="str">
            <v>Non-Building Stock</v>
          </cell>
        </row>
        <row r="12">
          <cell r="B12" t="str">
            <v>Compressed Air-Retro</v>
          </cell>
          <cell r="C12">
            <v>0.01</v>
          </cell>
          <cell r="D12">
            <v>0.01</v>
          </cell>
          <cell r="E12">
            <v>0.01</v>
          </cell>
          <cell r="F12">
            <v>0.01</v>
          </cell>
          <cell r="G12">
            <v>0.01</v>
          </cell>
          <cell r="H12">
            <v>0.01</v>
          </cell>
          <cell r="I12">
            <v>0.01</v>
          </cell>
          <cell r="J12">
            <v>0.01</v>
          </cell>
          <cell r="K12">
            <v>0.01</v>
          </cell>
          <cell r="L12">
            <v>0.01</v>
          </cell>
          <cell r="M12">
            <v>0.01</v>
          </cell>
          <cell r="N12">
            <v>0.01</v>
          </cell>
          <cell r="O12">
            <v>0.01</v>
          </cell>
          <cell r="P12">
            <v>0.01</v>
          </cell>
          <cell r="Q12">
            <v>0.01</v>
          </cell>
          <cell r="R12">
            <v>0.01</v>
          </cell>
          <cell r="S12">
            <v>0.01</v>
          </cell>
          <cell r="T12">
            <v>0.01</v>
          </cell>
          <cell r="X12">
            <v>0.01</v>
          </cell>
        </row>
        <row r="13">
          <cell r="B13" t="str">
            <v>Compressed Air-NR</v>
          </cell>
          <cell r="C13">
            <v>9.9000000000000008E-3</v>
          </cell>
          <cell r="D13">
            <v>9.9000000000000008E-3</v>
          </cell>
          <cell r="E13">
            <v>9.9000000000000008E-3</v>
          </cell>
          <cell r="F13">
            <v>9.9000000000000008E-3</v>
          </cell>
          <cell r="G13">
            <v>9.9000000000000008E-3</v>
          </cell>
          <cell r="H13">
            <v>9.9000000000000008E-3</v>
          </cell>
          <cell r="I13">
            <v>9.9000000000000008E-3</v>
          </cell>
          <cell r="J13">
            <v>9.9000000000000008E-3</v>
          </cell>
          <cell r="K13">
            <v>9.9000000000000008E-3</v>
          </cell>
          <cell r="L13">
            <v>9.9000000000000008E-3</v>
          </cell>
          <cell r="M13">
            <v>9.9000000000000008E-3</v>
          </cell>
          <cell r="N13">
            <v>9.9000000000000008E-3</v>
          </cell>
          <cell r="O13">
            <v>9.9000000000000008E-3</v>
          </cell>
          <cell r="P13">
            <v>9.9000000000000008E-3</v>
          </cell>
          <cell r="Q13">
            <v>9.9000000000000008E-3</v>
          </cell>
          <cell r="R13">
            <v>9.9000000000000008E-3</v>
          </cell>
          <cell r="S13">
            <v>9.9000000000000008E-3</v>
          </cell>
          <cell r="T13">
            <v>9.9000000000000008E-3</v>
          </cell>
          <cell r="X13">
            <v>0.01</v>
          </cell>
        </row>
        <row r="14">
          <cell r="B14" t="str">
            <v>Network PC Power Management-Retro</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X14">
            <v>0</v>
          </cell>
        </row>
        <row r="15">
          <cell r="B15" t="str">
            <v>Laptop-NR</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9.9999999999999978E-2</v>
          </cell>
          <cell r="X15">
            <v>0</v>
          </cell>
        </row>
        <row r="16">
          <cell r="B16" t="str">
            <v>Smart Plug Power Strips-Retro</v>
          </cell>
          <cell r="C16">
            <v>0.01</v>
          </cell>
          <cell r="D16">
            <v>0.01</v>
          </cell>
          <cell r="E16">
            <v>0.01</v>
          </cell>
          <cell r="F16">
            <v>0.01</v>
          </cell>
          <cell r="G16">
            <v>0.01</v>
          </cell>
          <cell r="H16">
            <v>0.01</v>
          </cell>
          <cell r="I16">
            <v>0.01</v>
          </cell>
          <cell r="J16">
            <v>0.01</v>
          </cell>
          <cell r="K16">
            <v>0.01</v>
          </cell>
          <cell r="L16">
            <v>0.01</v>
          </cell>
          <cell r="M16">
            <v>0.01</v>
          </cell>
          <cell r="N16">
            <v>0.01</v>
          </cell>
          <cell r="O16">
            <v>0.01</v>
          </cell>
          <cell r="P16">
            <v>0.01</v>
          </cell>
          <cell r="Q16">
            <v>0.01</v>
          </cell>
          <cell r="R16">
            <v>0.01</v>
          </cell>
          <cell r="S16">
            <v>0.01</v>
          </cell>
          <cell r="T16">
            <v>0.01</v>
          </cell>
          <cell r="U16">
            <v>0.6</v>
          </cell>
          <cell r="X16">
            <v>0.01</v>
          </cell>
        </row>
        <row r="17">
          <cell r="B17" t="str">
            <v>Data Centers-NR</v>
          </cell>
          <cell r="C17">
            <v>0.01</v>
          </cell>
          <cell r="D17">
            <v>0.01</v>
          </cell>
          <cell r="E17">
            <v>0.01</v>
          </cell>
          <cell r="F17">
            <v>0.01</v>
          </cell>
          <cell r="G17">
            <v>0.01</v>
          </cell>
          <cell r="H17">
            <v>0.01</v>
          </cell>
          <cell r="I17">
            <v>0.01</v>
          </cell>
          <cell r="J17">
            <v>0.01</v>
          </cell>
          <cell r="K17">
            <v>0.01</v>
          </cell>
          <cell r="L17">
            <v>0.01</v>
          </cell>
          <cell r="M17">
            <v>0.01</v>
          </cell>
          <cell r="N17">
            <v>0.01</v>
          </cell>
          <cell r="O17">
            <v>0.01</v>
          </cell>
          <cell r="P17">
            <v>0.01</v>
          </cell>
          <cell r="Q17">
            <v>0.01</v>
          </cell>
          <cell r="R17">
            <v>0.01</v>
          </cell>
          <cell r="S17">
            <v>0.01</v>
          </cell>
          <cell r="T17">
            <v>0.01</v>
          </cell>
          <cell r="U17">
            <v>0.8</v>
          </cell>
          <cell r="X17">
            <v>0.01</v>
          </cell>
        </row>
        <row r="18">
          <cell r="B18" t="str">
            <v>Monitor-NR</v>
          </cell>
          <cell r="C18">
            <v>0.01</v>
          </cell>
          <cell r="D18">
            <v>0.01</v>
          </cell>
          <cell r="E18">
            <v>0.01</v>
          </cell>
          <cell r="F18">
            <v>0.01</v>
          </cell>
          <cell r="G18">
            <v>0.01</v>
          </cell>
          <cell r="H18">
            <v>0.01</v>
          </cell>
          <cell r="I18">
            <v>0.01</v>
          </cell>
          <cell r="J18">
            <v>0.01</v>
          </cell>
          <cell r="K18">
            <v>0.01</v>
          </cell>
          <cell r="L18">
            <v>0.01</v>
          </cell>
          <cell r="M18">
            <v>0.01</v>
          </cell>
          <cell r="N18">
            <v>0.01</v>
          </cell>
          <cell r="O18">
            <v>0.01</v>
          </cell>
          <cell r="P18">
            <v>0.01</v>
          </cell>
          <cell r="Q18">
            <v>0.01</v>
          </cell>
          <cell r="R18">
            <v>0.01</v>
          </cell>
          <cell r="S18">
            <v>0.01</v>
          </cell>
          <cell r="T18">
            <v>0.01</v>
          </cell>
          <cell r="U18">
            <v>0.44999999999999996</v>
          </cell>
          <cell r="X18">
            <v>0.01</v>
          </cell>
        </row>
        <row r="19">
          <cell r="B19" t="str">
            <v>Desktop-NR</v>
          </cell>
          <cell r="C19">
            <v>0.01</v>
          </cell>
          <cell r="D19">
            <v>0.01</v>
          </cell>
          <cell r="E19">
            <v>0.01</v>
          </cell>
          <cell r="F19">
            <v>0.01</v>
          </cell>
          <cell r="G19">
            <v>0.01</v>
          </cell>
          <cell r="H19">
            <v>0.01</v>
          </cell>
          <cell r="I19">
            <v>0.01</v>
          </cell>
          <cell r="J19">
            <v>0.01</v>
          </cell>
          <cell r="K19">
            <v>0.01</v>
          </cell>
          <cell r="L19">
            <v>0.01</v>
          </cell>
          <cell r="M19">
            <v>0.01</v>
          </cell>
          <cell r="N19">
            <v>0.01</v>
          </cell>
          <cell r="O19">
            <v>0.01</v>
          </cell>
          <cell r="P19">
            <v>0.01</v>
          </cell>
          <cell r="Q19">
            <v>0.01</v>
          </cell>
          <cell r="R19">
            <v>0.01</v>
          </cell>
          <cell r="S19">
            <v>0.01</v>
          </cell>
          <cell r="T19">
            <v>0.01</v>
          </cell>
          <cell r="U19">
            <v>0.25</v>
          </cell>
          <cell r="V19">
            <v>0</v>
          </cell>
          <cell r="X19">
            <v>0.01</v>
          </cell>
          <cell r="Y19">
            <v>0.01</v>
          </cell>
        </row>
        <row r="20">
          <cell r="B20" t="str">
            <v>Pre-Rinse Spray Valve-Retro</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0.74</v>
          </cell>
          <cell r="V20">
            <v>0</v>
          </cell>
          <cell r="X20">
            <v>0</v>
          </cell>
          <cell r="Y20">
            <v>0</v>
          </cell>
        </row>
        <row r="21">
          <cell r="B21" t="str">
            <v>Cooking Equipment-NR</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0.54900000000000004</v>
          </cell>
          <cell r="V21">
            <v>0</v>
          </cell>
          <cell r="X21">
            <v>0</v>
          </cell>
          <cell r="Y21">
            <v>0</v>
          </cell>
        </row>
        <row r="22">
          <cell r="B22" t="str">
            <v>Premium HVAC Equipment-New</v>
          </cell>
          <cell r="C22">
            <v>0.9</v>
          </cell>
          <cell r="D22">
            <v>0.9</v>
          </cell>
          <cell r="E22">
            <v>0.9</v>
          </cell>
          <cell r="F22">
            <v>0.9</v>
          </cell>
          <cell r="G22">
            <v>0.9</v>
          </cell>
          <cell r="H22">
            <v>0.9</v>
          </cell>
          <cell r="I22">
            <v>0.9</v>
          </cell>
          <cell r="J22">
            <v>0.9</v>
          </cell>
          <cell r="K22">
            <v>0.9</v>
          </cell>
          <cell r="L22">
            <v>0.9</v>
          </cell>
          <cell r="M22">
            <v>0.9</v>
          </cell>
          <cell r="N22">
            <v>0.9</v>
          </cell>
          <cell r="O22">
            <v>0.9</v>
          </cell>
          <cell r="P22">
            <v>0.9</v>
          </cell>
          <cell r="Q22">
            <v>0.9</v>
          </cell>
          <cell r="R22">
            <v>0.9</v>
          </cell>
          <cell r="S22">
            <v>0.9</v>
          </cell>
          <cell r="T22">
            <v>0.9</v>
          </cell>
          <cell r="V22">
            <v>0</v>
          </cell>
          <cell r="X22">
            <v>1</v>
          </cell>
          <cell r="Y22">
            <v>1</v>
          </cell>
        </row>
        <row r="23">
          <cell r="B23" t="str">
            <v>Premium HVAC Equipment-NR</v>
          </cell>
          <cell r="C23">
            <v>0.9</v>
          </cell>
          <cell r="D23">
            <v>0.9</v>
          </cell>
          <cell r="E23">
            <v>0.9</v>
          </cell>
          <cell r="F23">
            <v>0.9</v>
          </cell>
          <cell r="G23">
            <v>0.9</v>
          </cell>
          <cell r="H23">
            <v>0.9</v>
          </cell>
          <cell r="I23">
            <v>0.9</v>
          </cell>
          <cell r="J23">
            <v>0.9</v>
          </cell>
          <cell r="K23">
            <v>0.9</v>
          </cell>
          <cell r="L23">
            <v>0.9</v>
          </cell>
          <cell r="M23">
            <v>0.9</v>
          </cell>
          <cell r="N23">
            <v>0.9</v>
          </cell>
          <cell r="O23">
            <v>0.9</v>
          </cell>
          <cell r="P23">
            <v>0.9</v>
          </cell>
          <cell r="Q23">
            <v>0.9</v>
          </cell>
          <cell r="R23">
            <v>0.9</v>
          </cell>
          <cell r="S23">
            <v>0.9</v>
          </cell>
          <cell r="T23">
            <v>0.9</v>
          </cell>
          <cell r="V23">
            <v>0</v>
          </cell>
          <cell r="X23">
            <v>1</v>
          </cell>
          <cell r="Y23">
            <v>1</v>
          </cell>
        </row>
        <row r="24">
          <cell r="B24" t="str">
            <v>Glass-New</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V24">
            <v>0</v>
          </cell>
          <cell r="X24">
            <v>0</v>
          </cell>
          <cell r="Y24">
            <v>0</v>
          </cell>
        </row>
        <row r="25">
          <cell r="B25" t="str">
            <v>Glass-NR</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V25">
            <v>0</v>
          </cell>
          <cell r="X25">
            <v>0</v>
          </cell>
          <cell r="Y25">
            <v>0</v>
          </cell>
        </row>
        <row r="26">
          <cell r="B26" t="str">
            <v>Glass-Retro</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V26">
            <v>0</v>
          </cell>
          <cell r="X26">
            <v>0</v>
          </cell>
          <cell r="Y26">
            <v>0</v>
          </cell>
        </row>
        <row r="27">
          <cell r="B27" t="str">
            <v>Advanced Rooftop Controller-New</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V27">
            <v>0</v>
          </cell>
          <cell r="X27">
            <v>0</v>
          </cell>
          <cell r="Y27">
            <v>0</v>
          </cell>
        </row>
        <row r="28">
          <cell r="B28" t="str">
            <v>Advanced Rooftop Controller-NR</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V28">
            <v>0</v>
          </cell>
          <cell r="X28">
            <v>0</v>
          </cell>
          <cell r="Y28">
            <v>0</v>
          </cell>
        </row>
        <row r="29">
          <cell r="B29" t="str">
            <v>Advanced Rooftop Controller-Retro</v>
          </cell>
          <cell r="C29">
            <v>0</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V29">
            <v>0</v>
          </cell>
          <cell r="X29">
            <v>0</v>
          </cell>
          <cell r="Y29">
            <v>0</v>
          </cell>
        </row>
        <row r="30">
          <cell r="B30" t="str">
            <v>Variable Speed Chiller-New</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V30">
            <v>0</v>
          </cell>
          <cell r="X30">
            <v>0</v>
          </cell>
          <cell r="Y30">
            <v>0</v>
          </cell>
        </row>
        <row r="31">
          <cell r="B31" t="str">
            <v>Variable Speed Chiller-NR</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V31">
            <v>0</v>
          </cell>
          <cell r="X31">
            <v>0</v>
          </cell>
          <cell r="Y31">
            <v>0</v>
          </cell>
        </row>
        <row r="32">
          <cell r="B32" t="str">
            <v>Commercial EM-New</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V32">
            <v>0</v>
          </cell>
          <cell r="X32">
            <v>1</v>
          </cell>
          <cell r="Y32">
            <v>1</v>
          </cell>
        </row>
        <row r="33">
          <cell r="B33" t="str">
            <v>Commercial EM-NR</v>
          </cell>
          <cell r="C33">
            <v>1</v>
          </cell>
          <cell r="D33">
            <v>1</v>
          </cell>
          <cell r="E33">
            <v>1</v>
          </cell>
          <cell r="F33">
            <v>1</v>
          </cell>
          <cell r="G33">
            <v>1</v>
          </cell>
          <cell r="H33">
            <v>1</v>
          </cell>
          <cell r="I33">
            <v>1</v>
          </cell>
          <cell r="J33">
            <v>1</v>
          </cell>
          <cell r="K33">
            <v>1</v>
          </cell>
          <cell r="L33">
            <v>1</v>
          </cell>
          <cell r="M33">
            <v>1</v>
          </cell>
          <cell r="N33">
            <v>1</v>
          </cell>
          <cell r="O33">
            <v>1</v>
          </cell>
          <cell r="P33">
            <v>1</v>
          </cell>
          <cell r="Q33">
            <v>1</v>
          </cell>
          <cell r="R33">
            <v>1</v>
          </cell>
          <cell r="S33">
            <v>1</v>
          </cell>
          <cell r="T33">
            <v>1</v>
          </cell>
          <cell r="V33">
            <v>0</v>
          </cell>
          <cell r="X33">
            <v>1</v>
          </cell>
          <cell r="Y33">
            <v>1</v>
          </cell>
        </row>
        <row r="34">
          <cell r="B34" t="str">
            <v>Commercial EM-Retro</v>
          </cell>
          <cell r="C34">
            <v>0.81420000000000003</v>
          </cell>
          <cell r="D34">
            <v>0.81420000000000003</v>
          </cell>
          <cell r="E34">
            <v>0.81420000000000003</v>
          </cell>
          <cell r="F34">
            <v>0.81420000000000003</v>
          </cell>
          <cell r="G34">
            <v>0.81420000000000003</v>
          </cell>
          <cell r="H34">
            <v>0.81420000000000003</v>
          </cell>
          <cell r="I34">
            <v>0.81420000000000003</v>
          </cell>
          <cell r="J34">
            <v>0.81420000000000003</v>
          </cell>
          <cell r="K34">
            <v>0.81420000000000003</v>
          </cell>
          <cell r="L34">
            <v>0.81420000000000003</v>
          </cell>
          <cell r="M34">
            <v>0.81420000000000003</v>
          </cell>
          <cell r="N34">
            <v>0.81420000000000003</v>
          </cell>
          <cell r="O34">
            <v>0.81420000000000003</v>
          </cell>
          <cell r="P34">
            <v>0.81420000000000003</v>
          </cell>
          <cell r="Q34">
            <v>0.81420000000000003</v>
          </cell>
          <cell r="R34">
            <v>0.81420000000000003</v>
          </cell>
          <cell r="S34">
            <v>0.81420000000000003</v>
          </cell>
          <cell r="T34">
            <v>0.81420000000000003</v>
          </cell>
          <cell r="V34">
            <v>0</v>
          </cell>
          <cell r="X34">
            <v>1</v>
          </cell>
          <cell r="Y34">
            <v>1</v>
          </cell>
        </row>
        <row r="35">
          <cell r="B35" t="str">
            <v>Evaporative Assist Cooling-New</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V35">
            <v>0</v>
          </cell>
          <cell r="X35">
            <v>0</v>
          </cell>
          <cell r="Y35">
            <v>0</v>
          </cell>
        </row>
        <row r="36">
          <cell r="B36" t="str">
            <v>Evaporative Assist Cooling-NR</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V36">
            <v>0</v>
          </cell>
          <cell r="X36">
            <v>0</v>
          </cell>
          <cell r="Y36">
            <v>0</v>
          </cell>
        </row>
        <row r="37">
          <cell r="B37" t="str">
            <v>Low Pressure Distribution Complex HVAC-New</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X37">
            <v>0</v>
          </cell>
          <cell r="Y37">
            <v>0</v>
          </cell>
        </row>
        <row r="38">
          <cell r="B38" t="str">
            <v>Demand Control Ventilation-New</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V38">
            <v>0</v>
          </cell>
          <cell r="X38">
            <v>0</v>
          </cell>
          <cell r="Y38">
            <v>0</v>
          </cell>
        </row>
        <row r="39">
          <cell r="B39" t="str">
            <v>Demand Control Ventilation-NR</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V39">
            <v>0</v>
          </cell>
          <cell r="X39">
            <v>0</v>
          </cell>
          <cell r="Y39">
            <v>0</v>
          </cell>
        </row>
        <row r="40">
          <cell r="B40" t="str">
            <v>Demand Control Ventilation-Retro</v>
          </cell>
          <cell r="C40">
            <v>0.10326972741610822</v>
          </cell>
          <cell r="D40">
            <v>0.62207382538606792</v>
          </cell>
          <cell r="E40">
            <v>0.71764122486097937</v>
          </cell>
          <cell r="F40">
            <v>0.64936643170170361</v>
          </cell>
          <cell r="G40">
            <v>0.3754791340852166</v>
          </cell>
          <cell r="H40">
            <v>0.51861578363233451</v>
          </cell>
          <cell r="I40">
            <v>0.4224831216091387</v>
          </cell>
          <cell r="J40">
            <v>0.32307857163168779</v>
          </cell>
          <cell r="K40">
            <v>0.19213044434378573</v>
          </cell>
          <cell r="L40">
            <v>0.21144946069810441</v>
          </cell>
          <cell r="M40">
            <v>0.43390558040018462</v>
          </cell>
          <cell r="N40">
            <v>0.57499869036077145</v>
          </cell>
          <cell r="O40">
            <v>0.45018285377424883</v>
          </cell>
          <cell r="P40">
            <v>0.24208313482049432</v>
          </cell>
          <cell r="Q40">
            <v>0.12663145344947355</v>
          </cell>
          <cell r="R40">
            <v>0.3226231781527627</v>
          </cell>
          <cell r="S40">
            <v>0.47074543668218816</v>
          </cell>
          <cell r="T40">
            <v>0.34671695238562511</v>
          </cell>
          <cell r="V40">
            <v>0</v>
          </cell>
          <cell r="X40">
            <v>0.14631137601011796</v>
          </cell>
          <cell r="Y40">
            <v>0.74589661920231454</v>
          </cell>
        </row>
        <row r="41">
          <cell r="B41" t="str">
            <v>Premium Fume Hood-NR</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0.9</v>
          </cell>
          <cell r="X41">
            <v>0</v>
          </cell>
          <cell r="Y41">
            <v>0</v>
          </cell>
        </row>
        <row r="42">
          <cell r="B42" t="str">
            <v>DCV Restaurant Hood-Retro</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V42">
            <v>0</v>
          </cell>
          <cell r="X42">
            <v>0</v>
          </cell>
          <cell r="Y42">
            <v>0</v>
          </cell>
        </row>
        <row r="43">
          <cell r="B43" t="str">
            <v>DCV Parking Garage-Retro</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V43">
            <v>0</v>
          </cell>
          <cell r="X43">
            <v>0</v>
          </cell>
          <cell r="Y43">
            <v>0</v>
          </cell>
        </row>
        <row r="44">
          <cell r="B44" t="str">
            <v>Weatherization - School-Retro</v>
          </cell>
          <cell r="C44">
            <v>0.01</v>
          </cell>
          <cell r="D44">
            <v>0.01</v>
          </cell>
          <cell r="E44">
            <v>0.01</v>
          </cell>
          <cell r="F44">
            <v>0.01</v>
          </cell>
          <cell r="G44">
            <v>0.01</v>
          </cell>
          <cell r="H44">
            <v>0.01</v>
          </cell>
          <cell r="I44">
            <v>0.01</v>
          </cell>
          <cell r="J44">
            <v>0.01</v>
          </cell>
          <cell r="K44">
            <v>0.01</v>
          </cell>
          <cell r="L44">
            <v>0.01</v>
          </cell>
          <cell r="M44">
            <v>0.01</v>
          </cell>
          <cell r="N44">
            <v>0.01</v>
          </cell>
          <cell r="O44">
            <v>0.01</v>
          </cell>
          <cell r="P44">
            <v>0.01</v>
          </cell>
          <cell r="Q44">
            <v>0.01</v>
          </cell>
          <cell r="R44">
            <v>0.01</v>
          </cell>
          <cell r="S44">
            <v>0.01</v>
          </cell>
          <cell r="T44">
            <v>0.01</v>
          </cell>
          <cell r="V44">
            <v>0</v>
          </cell>
          <cell r="X44">
            <v>0.01</v>
          </cell>
          <cell r="Y44">
            <v>0.01</v>
          </cell>
        </row>
        <row r="45">
          <cell r="B45" t="str">
            <v>Energy Recovery Ventilator-NR</v>
          </cell>
          <cell r="C45">
            <v>0.01</v>
          </cell>
          <cell r="D45">
            <v>0.01</v>
          </cell>
          <cell r="E45">
            <v>0.01</v>
          </cell>
          <cell r="F45">
            <v>0.01</v>
          </cell>
          <cell r="G45">
            <v>0.01</v>
          </cell>
          <cell r="H45">
            <v>0.01</v>
          </cell>
          <cell r="I45">
            <v>0.01</v>
          </cell>
          <cell r="J45">
            <v>0.01</v>
          </cell>
          <cell r="K45">
            <v>0.01</v>
          </cell>
          <cell r="L45">
            <v>0.01</v>
          </cell>
          <cell r="M45">
            <v>0.01</v>
          </cell>
          <cell r="N45">
            <v>0.01</v>
          </cell>
          <cell r="O45">
            <v>0.01</v>
          </cell>
          <cell r="P45">
            <v>0.01</v>
          </cell>
          <cell r="Q45">
            <v>0.01</v>
          </cell>
          <cell r="R45">
            <v>0.01</v>
          </cell>
          <cell r="S45">
            <v>0.01</v>
          </cell>
          <cell r="T45">
            <v>0.01</v>
          </cell>
          <cell r="U45">
            <v>9.9999999999999978E-2</v>
          </cell>
          <cell r="V45">
            <v>0</v>
          </cell>
          <cell r="X45">
            <v>0.01</v>
          </cell>
          <cell r="Y45">
            <v>0.01</v>
          </cell>
        </row>
        <row r="46">
          <cell r="B46" t="str">
            <v>AC Heat Recovery for Water Heating-NR</v>
          </cell>
          <cell r="C46">
            <v>0.01</v>
          </cell>
          <cell r="D46">
            <v>0.01</v>
          </cell>
          <cell r="E46">
            <v>0.01</v>
          </cell>
          <cell r="F46">
            <v>0.01</v>
          </cell>
          <cell r="G46">
            <v>0.01</v>
          </cell>
          <cell r="H46">
            <v>0.01</v>
          </cell>
          <cell r="I46">
            <v>0.01</v>
          </cell>
          <cell r="J46">
            <v>0.01</v>
          </cell>
          <cell r="K46">
            <v>0.01</v>
          </cell>
          <cell r="L46">
            <v>0.01</v>
          </cell>
          <cell r="M46">
            <v>0.01</v>
          </cell>
          <cell r="N46">
            <v>0.01</v>
          </cell>
          <cell r="O46">
            <v>0.01</v>
          </cell>
          <cell r="P46">
            <v>0.01</v>
          </cell>
          <cell r="Q46">
            <v>0.01</v>
          </cell>
          <cell r="R46">
            <v>0.01</v>
          </cell>
          <cell r="S46">
            <v>0.01</v>
          </cell>
          <cell r="T46">
            <v>0.01</v>
          </cell>
          <cell r="V46">
            <v>0</v>
          </cell>
          <cell r="X46">
            <v>0.01</v>
          </cell>
          <cell r="Y46">
            <v>0.01</v>
          </cell>
        </row>
        <row r="47">
          <cell r="B47" t="str">
            <v>Room Occupancy Sensors in Lodging-Retro</v>
          </cell>
          <cell r="C47">
            <v>0.01</v>
          </cell>
          <cell r="D47">
            <v>0.01</v>
          </cell>
          <cell r="E47">
            <v>0.01</v>
          </cell>
          <cell r="F47">
            <v>0.01</v>
          </cell>
          <cell r="G47">
            <v>0.01</v>
          </cell>
          <cell r="H47">
            <v>0.01</v>
          </cell>
          <cell r="I47">
            <v>0.01</v>
          </cell>
          <cell r="J47">
            <v>0.01</v>
          </cell>
          <cell r="K47">
            <v>0.01</v>
          </cell>
          <cell r="L47">
            <v>0.01</v>
          </cell>
          <cell r="M47">
            <v>0.01</v>
          </cell>
          <cell r="N47">
            <v>0.01</v>
          </cell>
          <cell r="O47">
            <v>0.01</v>
          </cell>
          <cell r="P47">
            <v>0.01</v>
          </cell>
          <cell r="Q47">
            <v>0.01</v>
          </cell>
          <cell r="R47">
            <v>0.01</v>
          </cell>
          <cell r="S47">
            <v>0.01</v>
          </cell>
          <cell r="T47">
            <v>0.01</v>
          </cell>
          <cell r="V47">
            <v>0</v>
          </cell>
          <cell r="X47">
            <v>0.01</v>
          </cell>
          <cell r="Y47">
            <v>0.01</v>
          </cell>
        </row>
        <row r="48">
          <cell r="B48" t="str">
            <v>Chiller - chilled water retrofit-Retro</v>
          </cell>
          <cell r="C48">
            <v>0.01</v>
          </cell>
          <cell r="D48">
            <v>0.01</v>
          </cell>
          <cell r="E48">
            <v>0.01</v>
          </cell>
          <cell r="F48">
            <v>0.01</v>
          </cell>
          <cell r="G48">
            <v>0.01</v>
          </cell>
          <cell r="H48">
            <v>0.01</v>
          </cell>
          <cell r="I48">
            <v>0.01</v>
          </cell>
          <cell r="J48">
            <v>0.01</v>
          </cell>
          <cell r="K48">
            <v>0.01</v>
          </cell>
          <cell r="L48">
            <v>0.01</v>
          </cell>
          <cell r="M48">
            <v>0.01</v>
          </cell>
          <cell r="N48">
            <v>0.01</v>
          </cell>
          <cell r="O48">
            <v>0.01</v>
          </cell>
          <cell r="P48">
            <v>0.01</v>
          </cell>
          <cell r="Q48">
            <v>0.01</v>
          </cell>
          <cell r="R48">
            <v>0.01</v>
          </cell>
          <cell r="S48">
            <v>0.01</v>
          </cell>
          <cell r="T48">
            <v>0.01</v>
          </cell>
          <cell r="V48">
            <v>0</v>
          </cell>
          <cell r="X48">
            <v>0.01</v>
          </cell>
          <cell r="Y48">
            <v>0.01</v>
          </cell>
        </row>
        <row r="49">
          <cell r="B49" t="str">
            <v>Chiller - equip retrofits-Retro</v>
          </cell>
          <cell r="C49">
            <v>0.01</v>
          </cell>
          <cell r="D49">
            <v>0.01</v>
          </cell>
          <cell r="E49">
            <v>0.01</v>
          </cell>
          <cell r="F49">
            <v>0.01</v>
          </cell>
          <cell r="G49">
            <v>0.01</v>
          </cell>
          <cell r="H49">
            <v>0.01</v>
          </cell>
          <cell r="I49">
            <v>0.01</v>
          </cell>
          <cell r="J49">
            <v>0.01</v>
          </cell>
          <cell r="K49">
            <v>0.01</v>
          </cell>
          <cell r="L49">
            <v>0.01</v>
          </cell>
          <cell r="M49">
            <v>0.01</v>
          </cell>
          <cell r="N49">
            <v>0.01</v>
          </cell>
          <cell r="O49">
            <v>0.01</v>
          </cell>
          <cell r="P49">
            <v>0.01</v>
          </cell>
          <cell r="Q49">
            <v>0.01</v>
          </cell>
          <cell r="R49">
            <v>0.01</v>
          </cell>
          <cell r="S49">
            <v>0.01</v>
          </cell>
          <cell r="T49">
            <v>0.01</v>
          </cell>
          <cell r="V49">
            <v>0</v>
          </cell>
          <cell r="X49">
            <v>0.01</v>
          </cell>
          <cell r="Y49">
            <v>0.01</v>
          </cell>
        </row>
        <row r="50">
          <cell r="B50" t="str">
            <v>Pool Blankets-Retro</v>
          </cell>
          <cell r="C50">
            <v>0.01</v>
          </cell>
          <cell r="D50">
            <v>0.01</v>
          </cell>
          <cell r="E50">
            <v>0.01</v>
          </cell>
          <cell r="F50">
            <v>0.01</v>
          </cell>
          <cell r="G50">
            <v>0.01</v>
          </cell>
          <cell r="H50">
            <v>0.01</v>
          </cell>
          <cell r="I50">
            <v>0.01</v>
          </cell>
          <cell r="J50">
            <v>0.01</v>
          </cell>
          <cell r="K50">
            <v>0.01</v>
          </cell>
          <cell r="L50">
            <v>0.01</v>
          </cell>
          <cell r="M50">
            <v>0.01</v>
          </cell>
          <cell r="N50">
            <v>0.01</v>
          </cell>
          <cell r="O50">
            <v>0.01</v>
          </cell>
          <cell r="P50">
            <v>0.01</v>
          </cell>
          <cell r="Q50">
            <v>0.01</v>
          </cell>
          <cell r="R50">
            <v>0.01</v>
          </cell>
          <cell r="S50">
            <v>0.01</v>
          </cell>
          <cell r="T50">
            <v>0.01</v>
          </cell>
          <cell r="V50">
            <v>0</v>
          </cell>
          <cell r="X50">
            <v>0.01</v>
          </cell>
          <cell r="Y50">
            <v>0.01</v>
          </cell>
        </row>
        <row r="51">
          <cell r="B51" t="str">
            <v>Web-Enabled Thermostats-Retro</v>
          </cell>
          <cell r="C51">
            <v>0.01</v>
          </cell>
          <cell r="D51">
            <v>0.01</v>
          </cell>
          <cell r="E51">
            <v>0.01</v>
          </cell>
          <cell r="F51">
            <v>0.01</v>
          </cell>
          <cell r="G51">
            <v>0.01</v>
          </cell>
          <cell r="H51">
            <v>0.01</v>
          </cell>
          <cell r="I51">
            <v>0.01</v>
          </cell>
          <cell r="J51">
            <v>0.01</v>
          </cell>
          <cell r="K51">
            <v>0.01</v>
          </cell>
          <cell r="L51">
            <v>0.01</v>
          </cell>
          <cell r="M51">
            <v>0.01</v>
          </cell>
          <cell r="N51">
            <v>0.01</v>
          </cell>
          <cell r="O51">
            <v>0.01</v>
          </cell>
          <cell r="P51">
            <v>0.01</v>
          </cell>
          <cell r="Q51">
            <v>0.01</v>
          </cell>
          <cell r="R51">
            <v>0.01</v>
          </cell>
          <cell r="S51">
            <v>0.01</v>
          </cell>
          <cell r="T51">
            <v>0.01</v>
          </cell>
          <cell r="V51">
            <v>0</v>
          </cell>
          <cell r="X51">
            <v>0.01</v>
          </cell>
          <cell r="Y51">
            <v>0.01</v>
          </cell>
        </row>
        <row r="52">
          <cell r="B52" t="str">
            <v>Garage CO2 ventilation-Retro</v>
          </cell>
          <cell r="C52">
            <v>0.01</v>
          </cell>
          <cell r="D52">
            <v>0.01</v>
          </cell>
          <cell r="E52">
            <v>0.01</v>
          </cell>
          <cell r="F52">
            <v>0.01</v>
          </cell>
          <cell r="G52">
            <v>0.01</v>
          </cell>
          <cell r="H52">
            <v>0.01</v>
          </cell>
          <cell r="I52">
            <v>0.01</v>
          </cell>
          <cell r="J52">
            <v>0.01</v>
          </cell>
          <cell r="K52">
            <v>0.01</v>
          </cell>
          <cell r="L52">
            <v>0.01</v>
          </cell>
          <cell r="M52">
            <v>0.01</v>
          </cell>
          <cell r="N52">
            <v>0.01</v>
          </cell>
          <cell r="O52">
            <v>0.01</v>
          </cell>
          <cell r="P52">
            <v>0.01</v>
          </cell>
          <cell r="Q52">
            <v>0.01</v>
          </cell>
          <cell r="R52">
            <v>0.01</v>
          </cell>
          <cell r="S52">
            <v>0.01</v>
          </cell>
          <cell r="T52">
            <v>0.01</v>
          </cell>
          <cell r="V52">
            <v>0</v>
          </cell>
          <cell r="X52">
            <v>0.01</v>
          </cell>
          <cell r="Y52">
            <v>0.01</v>
          </cell>
        </row>
        <row r="53">
          <cell r="B53" t="str">
            <v>Circ Pump ECM and drive-Retro</v>
          </cell>
          <cell r="C53">
            <v>0.01</v>
          </cell>
          <cell r="D53">
            <v>0.01</v>
          </cell>
          <cell r="E53">
            <v>0.01</v>
          </cell>
          <cell r="F53">
            <v>0.01</v>
          </cell>
          <cell r="G53">
            <v>0.01</v>
          </cell>
          <cell r="H53">
            <v>0.01</v>
          </cell>
          <cell r="I53">
            <v>0.01</v>
          </cell>
          <cell r="J53">
            <v>0.01</v>
          </cell>
          <cell r="K53">
            <v>0.01</v>
          </cell>
          <cell r="L53">
            <v>0.01</v>
          </cell>
          <cell r="M53">
            <v>0.01</v>
          </cell>
          <cell r="N53">
            <v>0.01</v>
          </cell>
          <cell r="O53">
            <v>0.01</v>
          </cell>
          <cell r="P53">
            <v>0.01</v>
          </cell>
          <cell r="Q53">
            <v>0.01</v>
          </cell>
          <cell r="R53">
            <v>0.01</v>
          </cell>
          <cell r="S53">
            <v>0.01</v>
          </cell>
          <cell r="T53">
            <v>0.01</v>
          </cell>
          <cell r="V53">
            <v>0</v>
          </cell>
          <cell r="X53">
            <v>0.01</v>
          </cell>
          <cell r="Y53">
            <v>0.01</v>
          </cell>
        </row>
        <row r="54">
          <cell r="B54" t="str">
            <v>VRF-New</v>
          </cell>
          <cell r="C54">
            <v>4.9000000000000002E-2</v>
          </cell>
          <cell r="D54">
            <v>0.78400000000000003</v>
          </cell>
          <cell r="E54">
            <v>0.78400000000000003</v>
          </cell>
          <cell r="F54">
            <v>0.245</v>
          </cell>
          <cell r="G54">
            <v>0.245</v>
          </cell>
          <cell r="H54">
            <v>0.245</v>
          </cell>
          <cell r="I54">
            <v>0.245</v>
          </cell>
          <cell r="J54">
            <v>0.78400000000000003</v>
          </cell>
          <cell r="K54">
            <v>0.78400000000000003</v>
          </cell>
          <cell r="L54">
            <v>9.7999999999999997E-3</v>
          </cell>
          <cell r="M54">
            <v>4.9000000000000002E-2</v>
          </cell>
          <cell r="N54">
            <v>4.9000000000000002E-2</v>
          </cell>
          <cell r="O54">
            <v>0.245</v>
          </cell>
          <cell r="P54">
            <v>0.68599999999999994</v>
          </cell>
          <cell r="Q54">
            <v>4.9000000000000002E-2</v>
          </cell>
          <cell r="R54">
            <v>0.78400000000000003</v>
          </cell>
          <cell r="S54">
            <v>0.245</v>
          </cell>
          <cell r="T54">
            <v>0.78400000000000003</v>
          </cell>
          <cell r="V54">
            <v>0</v>
          </cell>
          <cell r="X54">
            <v>0.05</v>
          </cell>
          <cell r="Y54">
            <v>0.8</v>
          </cell>
        </row>
        <row r="55">
          <cell r="B55" t="str">
            <v>VRF-Retro</v>
          </cell>
          <cell r="C55">
            <v>2.4820152866650024E-2</v>
          </cell>
          <cell r="D55">
            <v>6.9496428026620066E-2</v>
          </cell>
          <cell r="E55">
            <v>6.9496428026620066E-2</v>
          </cell>
          <cell r="F55">
            <v>4.9500000000000004E-3</v>
          </cell>
          <cell r="G55">
            <v>6.93E-2</v>
          </cell>
          <cell r="H55">
            <v>6.93E-2</v>
          </cell>
          <cell r="I55">
            <v>2.4750000000000001E-2</v>
          </cell>
          <cell r="J55">
            <v>2.4750000000000001E-2</v>
          </cell>
          <cell r="K55">
            <v>2.4750000000000001E-2</v>
          </cell>
          <cell r="L55">
            <v>2.4750000000000001E-2</v>
          </cell>
          <cell r="M55">
            <v>6.93E-2</v>
          </cell>
          <cell r="N55">
            <v>6.93E-2</v>
          </cell>
          <cell r="O55">
            <v>9.8999999999999999E-4</v>
          </cell>
          <cell r="P55">
            <v>4.9500000000000004E-3</v>
          </cell>
          <cell r="Q55">
            <v>4.9500000000000004E-3</v>
          </cell>
          <cell r="R55">
            <v>2.4750000000000001E-2</v>
          </cell>
          <cell r="S55">
            <v>6.93E-2</v>
          </cell>
          <cell r="T55">
            <v>4.9500000000000004E-3</v>
          </cell>
          <cell r="V55">
            <v>0</v>
          </cell>
          <cell r="X55">
            <v>2.4820152866650024E-2</v>
          </cell>
          <cell r="Y55">
            <v>6.9496428026620066E-2</v>
          </cell>
        </row>
        <row r="56">
          <cell r="B56" t="str">
            <v>Evaporator Roof Top HVAC-Retro</v>
          </cell>
          <cell r="C56">
            <v>0.01</v>
          </cell>
          <cell r="D56">
            <v>0.01</v>
          </cell>
          <cell r="E56">
            <v>0.01</v>
          </cell>
          <cell r="F56">
            <v>0.01</v>
          </cell>
          <cell r="G56">
            <v>0.01</v>
          </cell>
          <cell r="H56">
            <v>0.01</v>
          </cell>
          <cell r="I56">
            <v>0.01</v>
          </cell>
          <cell r="J56">
            <v>0.01</v>
          </cell>
          <cell r="K56">
            <v>0.01</v>
          </cell>
          <cell r="L56">
            <v>0.01</v>
          </cell>
          <cell r="M56">
            <v>0.01</v>
          </cell>
          <cell r="N56">
            <v>0.01</v>
          </cell>
          <cell r="O56">
            <v>0.01</v>
          </cell>
          <cell r="P56">
            <v>0.01</v>
          </cell>
          <cell r="Q56">
            <v>0.01</v>
          </cell>
          <cell r="R56">
            <v>0.01</v>
          </cell>
          <cell r="S56">
            <v>0.01</v>
          </cell>
          <cell r="T56">
            <v>0.01</v>
          </cell>
          <cell r="V56">
            <v>0</v>
          </cell>
          <cell r="X56">
            <v>0.01</v>
          </cell>
          <cell r="Y56">
            <v>0.01</v>
          </cell>
        </row>
        <row r="57">
          <cell r="B57" t="str">
            <v>Secondary Glazing Systems-Retro</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V57">
            <v>0</v>
          </cell>
          <cell r="X57">
            <v>0</v>
          </cell>
          <cell r="Y57">
            <v>0</v>
          </cell>
        </row>
        <row r="58">
          <cell r="B58" t="str">
            <v>LPD Package-New</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V58">
            <v>0</v>
          </cell>
          <cell r="X58">
            <v>0</v>
          </cell>
          <cell r="Y58">
            <v>0</v>
          </cell>
        </row>
        <row r="59">
          <cell r="B59" t="str">
            <v>LPD Package-NR</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V59">
            <v>0</v>
          </cell>
          <cell r="X59">
            <v>0</v>
          </cell>
          <cell r="Y59">
            <v>0</v>
          </cell>
        </row>
        <row r="60">
          <cell r="B60" t="str">
            <v>LPD Package-Retro</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V60">
            <v>0</v>
          </cell>
          <cell r="X60">
            <v>0</v>
          </cell>
          <cell r="Y60">
            <v>0</v>
          </cell>
        </row>
        <row r="61">
          <cell r="B61" t="str">
            <v>Top Daylighting-New</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V61">
            <v>0</v>
          </cell>
          <cell r="X61">
            <v>0</v>
          </cell>
          <cell r="Y61">
            <v>0</v>
          </cell>
        </row>
        <row r="62">
          <cell r="B62" t="str">
            <v>Perimeter Daylighting Controls Advanced-New</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V62">
            <v>0</v>
          </cell>
          <cell r="X62">
            <v>0</v>
          </cell>
          <cell r="Y62">
            <v>0</v>
          </cell>
        </row>
        <row r="63">
          <cell r="B63" t="str">
            <v>Perimeter Daylighting Controls Advanced-NR</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V63">
            <v>0</v>
          </cell>
          <cell r="X63">
            <v>0</v>
          </cell>
          <cell r="Y63">
            <v>0</v>
          </cell>
        </row>
        <row r="64">
          <cell r="B64" t="str">
            <v>Lighting Controls Interior-New</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V64">
            <v>0</v>
          </cell>
          <cell r="X64">
            <v>0</v>
          </cell>
          <cell r="Y64">
            <v>0</v>
          </cell>
        </row>
        <row r="65">
          <cell r="B65" t="str">
            <v>Lighting Controls Interior-NR</v>
          </cell>
          <cell r="C65">
            <v>0</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V65">
            <v>0</v>
          </cell>
          <cell r="X65">
            <v>0</v>
          </cell>
          <cell r="Y65">
            <v>0</v>
          </cell>
        </row>
        <row r="66">
          <cell r="B66" t="str">
            <v>Exterior Building Lighting-New</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V66">
            <v>0</v>
          </cell>
          <cell r="X66">
            <v>0</v>
          </cell>
          <cell r="Y66">
            <v>0</v>
          </cell>
        </row>
        <row r="67">
          <cell r="B67" t="str">
            <v>Exterior Building Lighting-NR</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V67">
            <v>0</v>
          </cell>
          <cell r="X67">
            <v>0</v>
          </cell>
          <cell r="Y67">
            <v>0</v>
          </cell>
        </row>
        <row r="68">
          <cell r="B68" t="str">
            <v>Street and Roadway Lighting-New</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0.6</v>
          </cell>
          <cell r="V68">
            <v>0</v>
          </cell>
          <cell r="X68">
            <v>0</v>
          </cell>
          <cell r="Y68">
            <v>0</v>
          </cell>
        </row>
        <row r="69">
          <cell r="B69" t="str">
            <v>Street and Roadway Lighting-NR</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0.5</v>
          </cell>
          <cell r="V69">
            <v>0</v>
          </cell>
          <cell r="X69">
            <v>0</v>
          </cell>
          <cell r="Y69">
            <v>0</v>
          </cell>
        </row>
        <row r="70">
          <cell r="B70" t="str">
            <v>Parking Lighting-New</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V70">
            <v>0</v>
          </cell>
          <cell r="X70">
            <v>0</v>
          </cell>
          <cell r="Y70">
            <v>0</v>
          </cell>
        </row>
        <row r="71">
          <cell r="B71" t="str">
            <v>Parking Lighting-NR</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V71">
            <v>0</v>
          </cell>
          <cell r="X71">
            <v>0</v>
          </cell>
          <cell r="Y71">
            <v>0</v>
          </cell>
        </row>
        <row r="72">
          <cell r="B72" t="str">
            <v>Bi-Level Stairwell Lighting-NR</v>
          </cell>
          <cell r="C72">
            <v>0.01</v>
          </cell>
          <cell r="D72">
            <v>0.01</v>
          </cell>
          <cell r="E72">
            <v>0.01</v>
          </cell>
          <cell r="F72">
            <v>0.01</v>
          </cell>
          <cell r="G72">
            <v>0.01</v>
          </cell>
          <cell r="H72">
            <v>0.01</v>
          </cell>
          <cell r="I72">
            <v>0.01</v>
          </cell>
          <cell r="J72">
            <v>0.01</v>
          </cell>
          <cell r="K72">
            <v>0.01</v>
          </cell>
          <cell r="L72">
            <v>0.01</v>
          </cell>
          <cell r="M72">
            <v>0.01</v>
          </cell>
          <cell r="N72">
            <v>0.01</v>
          </cell>
          <cell r="O72">
            <v>0.01</v>
          </cell>
          <cell r="P72">
            <v>0.01</v>
          </cell>
          <cell r="Q72">
            <v>0.01</v>
          </cell>
          <cell r="R72">
            <v>0.01</v>
          </cell>
          <cell r="S72">
            <v>0.01</v>
          </cell>
          <cell r="T72">
            <v>0.01</v>
          </cell>
          <cell r="V72">
            <v>0</v>
          </cell>
          <cell r="X72">
            <v>0.01</v>
          </cell>
          <cell r="Y72">
            <v>0.01</v>
          </cell>
        </row>
        <row r="73">
          <cell r="B73" t="str">
            <v>ECM-VAV-New</v>
          </cell>
          <cell r="C73">
            <v>0.6</v>
          </cell>
          <cell r="D73">
            <v>0.7</v>
          </cell>
          <cell r="E73">
            <v>0.9</v>
          </cell>
          <cell r="F73">
            <v>0.9</v>
          </cell>
          <cell r="G73">
            <v>0.9</v>
          </cell>
          <cell r="H73">
            <v>0.9</v>
          </cell>
          <cell r="I73">
            <v>0.6</v>
          </cell>
          <cell r="J73">
            <v>0.9</v>
          </cell>
          <cell r="K73">
            <v>0.6</v>
          </cell>
          <cell r="L73">
            <v>0.9</v>
          </cell>
          <cell r="M73">
            <v>0.9</v>
          </cell>
          <cell r="N73">
            <v>0.9</v>
          </cell>
          <cell r="O73">
            <v>0.9</v>
          </cell>
          <cell r="P73">
            <v>0.9</v>
          </cell>
          <cell r="Q73">
            <v>0.6</v>
          </cell>
          <cell r="R73">
            <v>0.9</v>
          </cell>
          <cell r="S73">
            <v>0.9</v>
          </cell>
          <cell r="T73">
            <v>0.6</v>
          </cell>
          <cell r="X73">
            <v>1</v>
          </cell>
          <cell r="Y73">
            <v>1</v>
          </cell>
        </row>
        <row r="74">
          <cell r="B74" t="str">
            <v>ECM-VAV-NR</v>
          </cell>
          <cell r="C74">
            <v>0.8</v>
          </cell>
          <cell r="D74">
            <v>0.8</v>
          </cell>
          <cell r="E74">
            <v>0.9</v>
          </cell>
          <cell r="F74">
            <v>0.9</v>
          </cell>
          <cell r="G74">
            <v>0.9</v>
          </cell>
          <cell r="H74">
            <v>0.9</v>
          </cell>
          <cell r="I74">
            <v>0.8</v>
          </cell>
          <cell r="J74">
            <v>0.9</v>
          </cell>
          <cell r="K74">
            <v>0.8</v>
          </cell>
          <cell r="L74">
            <v>0.9</v>
          </cell>
          <cell r="M74">
            <v>0.9</v>
          </cell>
          <cell r="N74">
            <v>0.9</v>
          </cell>
          <cell r="O74">
            <v>0.9</v>
          </cell>
          <cell r="P74">
            <v>0.9</v>
          </cell>
          <cell r="Q74">
            <v>0.8</v>
          </cell>
          <cell r="R74">
            <v>0.9</v>
          </cell>
          <cell r="S74">
            <v>0.9</v>
          </cell>
          <cell r="T74">
            <v>0.8</v>
          </cell>
          <cell r="X74">
            <v>1</v>
          </cell>
          <cell r="Y74">
            <v>1</v>
          </cell>
        </row>
        <row r="75">
          <cell r="B75" t="str">
            <v>Pool pumps-Retro</v>
          </cell>
          <cell r="C75">
            <v>0.01</v>
          </cell>
          <cell r="D75">
            <v>0.01</v>
          </cell>
          <cell r="E75">
            <v>0.01</v>
          </cell>
          <cell r="F75">
            <v>0.01</v>
          </cell>
          <cell r="G75">
            <v>0.01</v>
          </cell>
          <cell r="H75">
            <v>0.01</v>
          </cell>
          <cell r="I75">
            <v>0.01</v>
          </cell>
          <cell r="J75">
            <v>0.01</v>
          </cell>
          <cell r="K75">
            <v>0.01</v>
          </cell>
          <cell r="L75">
            <v>0.01</v>
          </cell>
          <cell r="M75">
            <v>0.01</v>
          </cell>
          <cell r="N75">
            <v>0.01</v>
          </cell>
          <cell r="O75">
            <v>0.01</v>
          </cell>
          <cell r="P75">
            <v>0.01</v>
          </cell>
          <cell r="Q75">
            <v>0.01</v>
          </cell>
          <cell r="R75">
            <v>0.01</v>
          </cell>
          <cell r="S75">
            <v>0.01</v>
          </cell>
          <cell r="T75">
            <v>0.01</v>
          </cell>
          <cell r="V75">
            <v>0</v>
          </cell>
          <cell r="X75">
            <v>0.01</v>
          </cell>
          <cell r="Y75">
            <v>0.01</v>
          </cell>
        </row>
        <row r="76">
          <cell r="B76" t="str">
            <v>MotorsRewind-New</v>
          </cell>
          <cell r="C76">
            <v>0.01</v>
          </cell>
          <cell r="D76">
            <v>0.01</v>
          </cell>
          <cell r="E76">
            <v>0.01</v>
          </cell>
          <cell r="F76">
            <v>0.01</v>
          </cell>
          <cell r="G76">
            <v>0.01</v>
          </cell>
          <cell r="H76">
            <v>0.01</v>
          </cell>
          <cell r="I76">
            <v>0.01</v>
          </cell>
          <cell r="J76">
            <v>0.01</v>
          </cell>
          <cell r="K76">
            <v>0.01</v>
          </cell>
          <cell r="L76">
            <v>0.01</v>
          </cell>
          <cell r="M76">
            <v>0.01</v>
          </cell>
          <cell r="N76">
            <v>0.01</v>
          </cell>
          <cell r="O76">
            <v>0.01</v>
          </cell>
          <cell r="P76">
            <v>0.01</v>
          </cell>
          <cell r="Q76">
            <v>0.01</v>
          </cell>
          <cell r="R76">
            <v>0.01</v>
          </cell>
          <cell r="S76">
            <v>0.01</v>
          </cell>
          <cell r="T76">
            <v>0.01</v>
          </cell>
          <cell r="U76">
            <v>0</v>
          </cell>
          <cell r="V76">
            <v>0</v>
          </cell>
          <cell r="X76">
            <v>0.01</v>
          </cell>
          <cell r="Y76">
            <v>0.01</v>
          </cell>
        </row>
        <row r="77">
          <cell r="B77" t="str">
            <v>MotorsRewind-NR</v>
          </cell>
          <cell r="C77">
            <v>0.01</v>
          </cell>
          <cell r="D77">
            <v>0.01</v>
          </cell>
          <cell r="E77">
            <v>0.01</v>
          </cell>
          <cell r="F77">
            <v>0.01</v>
          </cell>
          <cell r="G77">
            <v>0.01</v>
          </cell>
          <cell r="H77">
            <v>0.01</v>
          </cell>
          <cell r="I77">
            <v>0.01</v>
          </cell>
          <cell r="J77">
            <v>0.01</v>
          </cell>
          <cell r="K77">
            <v>0.01</v>
          </cell>
          <cell r="L77">
            <v>0.01</v>
          </cell>
          <cell r="M77">
            <v>0.01</v>
          </cell>
          <cell r="N77">
            <v>0.01</v>
          </cell>
          <cell r="O77">
            <v>0.01</v>
          </cell>
          <cell r="P77">
            <v>0.01</v>
          </cell>
          <cell r="Q77">
            <v>0.01</v>
          </cell>
          <cell r="R77">
            <v>0.01</v>
          </cell>
          <cell r="S77">
            <v>0.01</v>
          </cell>
          <cell r="T77">
            <v>0.01</v>
          </cell>
          <cell r="U77">
            <v>0</v>
          </cell>
          <cell r="V77">
            <v>0</v>
          </cell>
          <cell r="X77">
            <v>0.01</v>
          </cell>
          <cell r="Y77">
            <v>0.01</v>
          </cell>
        </row>
        <row r="78">
          <cell r="B78" t="str">
            <v>Municipal Sewage Treatment-Retro</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1</v>
          </cell>
          <cell r="V78">
            <v>0</v>
          </cell>
          <cell r="X78">
            <v>0</v>
          </cell>
          <cell r="Y78">
            <v>0</v>
          </cell>
        </row>
        <row r="79">
          <cell r="B79" t="str">
            <v>Municipal Water Supply-Retro</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1</v>
          </cell>
          <cell r="V79">
            <v>0</v>
          </cell>
          <cell r="X79">
            <v>0</v>
          </cell>
          <cell r="Y79">
            <v>0</v>
          </cell>
        </row>
        <row r="80">
          <cell r="B80" t="str">
            <v>Engine Generator Block Heaters-Retro</v>
          </cell>
          <cell r="C80">
            <v>0.01</v>
          </cell>
          <cell r="D80">
            <v>0.01</v>
          </cell>
          <cell r="E80">
            <v>0.01</v>
          </cell>
          <cell r="F80">
            <v>0.01</v>
          </cell>
          <cell r="G80">
            <v>0.01</v>
          </cell>
          <cell r="H80">
            <v>0.01</v>
          </cell>
          <cell r="I80">
            <v>0.01</v>
          </cell>
          <cell r="J80">
            <v>0.01</v>
          </cell>
          <cell r="K80">
            <v>0.01</v>
          </cell>
          <cell r="L80">
            <v>0.01</v>
          </cell>
          <cell r="M80">
            <v>0.01</v>
          </cell>
          <cell r="N80">
            <v>0.01</v>
          </cell>
          <cell r="O80">
            <v>0.01</v>
          </cell>
          <cell r="P80">
            <v>0.01</v>
          </cell>
          <cell r="Q80">
            <v>0.01</v>
          </cell>
          <cell r="R80">
            <v>0.01</v>
          </cell>
          <cell r="S80">
            <v>0.01</v>
          </cell>
          <cell r="T80">
            <v>0.01</v>
          </cell>
          <cell r="U80">
            <v>0</v>
          </cell>
          <cell r="V80">
            <v>0</v>
          </cell>
          <cell r="X80">
            <v>0.01</v>
          </cell>
          <cell r="Y80">
            <v>0.01</v>
          </cell>
        </row>
        <row r="81">
          <cell r="B81" t="str">
            <v>Grocery Refrigeration Bundle-Retro</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X81">
            <v>0</v>
          </cell>
          <cell r="Y81">
            <v>0</v>
          </cell>
        </row>
        <row r="82">
          <cell r="B82" t="str">
            <v>Packaged Refrigeration Equipment-New</v>
          </cell>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X82">
            <v>0</v>
          </cell>
          <cell r="Y82">
            <v>0</v>
          </cell>
        </row>
        <row r="83">
          <cell r="B83" t="str">
            <v>Appliances - Freezers-NR</v>
          </cell>
          <cell r="C83">
            <v>0.01</v>
          </cell>
          <cell r="D83">
            <v>0.01</v>
          </cell>
          <cell r="E83">
            <v>0.01</v>
          </cell>
          <cell r="F83">
            <v>0.01</v>
          </cell>
          <cell r="G83">
            <v>0.01</v>
          </cell>
          <cell r="H83">
            <v>0.01</v>
          </cell>
          <cell r="I83">
            <v>0.01</v>
          </cell>
          <cell r="J83">
            <v>0.01</v>
          </cell>
          <cell r="K83">
            <v>0.01</v>
          </cell>
          <cell r="L83">
            <v>0.01</v>
          </cell>
          <cell r="M83">
            <v>0.01</v>
          </cell>
          <cell r="N83">
            <v>0.01</v>
          </cell>
          <cell r="O83">
            <v>0.01</v>
          </cell>
          <cell r="P83">
            <v>0.01</v>
          </cell>
          <cell r="Q83">
            <v>0.01</v>
          </cell>
          <cell r="R83">
            <v>0.01</v>
          </cell>
          <cell r="S83">
            <v>0.01</v>
          </cell>
          <cell r="T83">
            <v>0.01</v>
          </cell>
          <cell r="U83" t="e">
            <v>#VALUE!</v>
          </cell>
          <cell r="V83">
            <v>0</v>
          </cell>
          <cell r="X83">
            <v>0.01</v>
          </cell>
          <cell r="Y83">
            <v>0.01</v>
          </cell>
        </row>
        <row r="84">
          <cell r="B84" t="str">
            <v>Appliances - Refrigerators-NR</v>
          </cell>
          <cell r="C84">
            <v>0.01</v>
          </cell>
          <cell r="D84">
            <v>0.01</v>
          </cell>
          <cell r="E84">
            <v>0.01</v>
          </cell>
          <cell r="F84">
            <v>0.01</v>
          </cell>
          <cell r="G84">
            <v>0.01</v>
          </cell>
          <cell r="H84">
            <v>0.01</v>
          </cell>
          <cell r="I84">
            <v>0.01</v>
          </cell>
          <cell r="J84">
            <v>0.01</v>
          </cell>
          <cell r="K84">
            <v>0.01</v>
          </cell>
          <cell r="L84">
            <v>0.01</v>
          </cell>
          <cell r="M84">
            <v>0.01</v>
          </cell>
          <cell r="N84">
            <v>0.01</v>
          </cell>
          <cell r="O84">
            <v>0.01</v>
          </cell>
          <cell r="P84">
            <v>0.01</v>
          </cell>
          <cell r="Q84">
            <v>0.01</v>
          </cell>
          <cell r="R84">
            <v>0.01</v>
          </cell>
          <cell r="S84">
            <v>0.01</v>
          </cell>
          <cell r="T84">
            <v>0.01</v>
          </cell>
          <cell r="U84" t="e">
            <v>#VALUE!</v>
          </cell>
          <cell r="V84">
            <v>0</v>
          </cell>
          <cell r="X84">
            <v>0.01</v>
          </cell>
          <cell r="Y84">
            <v>0.01</v>
          </cell>
        </row>
        <row r="85">
          <cell r="B85" t="str">
            <v>Water Cooler Controls-NR</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X85">
            <v>0</v>
          </cell>
          <cell r="Y85">
            <v>0</v>
          </cell>
        </row>
        <row r="86">
          <cell r="B86" t="str">
            <v>WHTanks-New</v>
          </cell>
          <cell r="C86">
            <v>1</v>
          </cell>
          <cell r="D86">
            <v>1</v>
          </cell>
          <cell r="E86">
            <v>1</v>
          </cell>
          <cell r="F86">
            <v>1</v>
          </cell>
          <cell r="G86">
            <v>1</v>
          </cell>
          <cell r="H86">
            <v>1</v>
          </cell>
          <cell r="I86">
            <v>1</v>
          </cell>
          <cell r="J86">
            <v>1</v>
          </cell>
          <cell r="K86">
            <v>1</v>
          </cell>
          <cell r="L86">
            <v>1</v>
          </cell>
          <cell r="M86">
            <v>1</v>
          </cell>
          <cell r="N86">
            <v>1</v>
          </cell>
          <cell r="O86">
            <v>1</v>
          </cell>
          <cell r="P86">
            <v>1</v>
          </cell>
          <cell r="Q86">
            <v>1</v>
          </cell>
          <cell r="R86">
            <v>1</v>
          </cell>
          <cell r="S86">
            <v>1</v>
          </cell>
          <cell r="T86">
            <v>1</v>
          </cell>
          <cell r="U86">
            <v>0</v>
          </cell>
          <cell r="V86">
            <v>0</v>
          </cell>
          <cell r="X86">
            <v>1</v>
          </cell>
          <cell r="Y86">
            <v>1</v>
          </cell>
        </row>
        <row r="87">
          <cell r="B87" t="str">
            <v>WHTanks-NR</v>
          </cell>
          <cell r="C87">
            <v>1</v>
          </cell>
          <cell r="D87">
            <v>1</v>
          </cell>
          <cell r="E87">
            <v>1</v>
          </cell>
          <cell r="F87">
            <v>1</v>
          </cell>
          <cell r="G87">
            <v>1</v>
          </cell>
          <cell r="H87">
            <v>1</v>
          </cell>
          <cell r="I87">
            <v>1</v>
          </cell>
          <cell r="J87">
            <v>1</v>
          </cell>
          <cell r="K87">
            <v>1</v>
          </cell>
          <cell r="L87">
            <v>1</v>
          </cell>
          <cell r="M87">
            <v>1</v>
          </cell>
          <cell r="N87">
            <v>1</v>
          </cell>
          <cell r="O87">
            <v>1</v>
          </cell>
          <cell r="P87">
            <v>1</v>
          </cell>
          <cell r="Q87">
            <v>1</v>
          </cell>
          <cell r="R87">
            <v>1</v>
          </cell>
          <cell r="S87">
            <v>1</v>
          </cell>
          <cell r="T87">
            <v>1</v>
          </cell>
          <cell r="U87" t="e">
            <v>#VALUE!</v>
          </cell>
          <cell r="X87">
            <v>1</v>
          </cell>
          <cell r="Y87">
            <v>1</v>
          </cell>
        </row>
        <row r="88">
          <cell r="B88" t="str">
            <v>Appliances - Clothes Washers-NR</v>
          </cell>
          <cell r="C88">
            <v>0.01</v>
          </cell>
          <cell r="D88">
            <v>0.01</v>
          </cell>
          <cell r="E88">
            <v>0.01</v>
          </cell>
          <cell r="F88">
            <v>0.01</v>
          </cell>
          <cell r="G88">
            <v>0.01</v>
          </cell>
          <cell r="H88">
            <v>0.01</v>
          </cell>
          <cell r="I88">
            <v>0.01</v>
          </cell>
          <cell r="J88">
            <v>0.01</v>
          </cell>
          <cell r="K88">
            <v>0.01</v>
          </cell>
          <cell r="L88">
            <v>0.01</v>
          </cell>
          <cell r="M88">
            <v>0.01</v>
          </cell>
          <cell r="N88">
            <v>0.01</v>
          </cell>
          <cell r="O88">
            <v>0.01</v>
          </cell>
          <cell r="P88">
            <v>0.01</v>
          </cell>
          <cell r="Q88">
            <v>0.01</v>
          </cell>
          <cell r="R88">
            <v>0.01</v>
          </cell>
          <cell r="S88">
            <v>0.01</v>
          </cell>
          <cell r="T88">
            <v>0.01</v>
          </cell>
          <cell r="U88" t="e">
            <v>#VALUE!</v>
          </cell>
          <cell r="V88">
            <v>0</v>
          </cell>
          <cell r="X88">
            <v>0.01</v>
          </cell>
          <cell r="Y88">
            <v>0.01</v>
          </cell>
        </row>
        <row r="89">
          <cell r="B89" t="str">
            <v>Showerheads-Retro</v>
          </cell>
          <cell r="C89">
            <v>0.8</v>
          </cell>
          <cell r="D89">
            <v>0.8</v>
          </cell>
          <cell r="E89">
            <v>0.8</v>
          </cell>
          <cell r="F89">
            <v>0.8</v>
          </cell>
          <cell r="G89">
            <v>0.8</v>
          </cell>
          <cell r="H89">
            <v>0.8</v>
          </cell>
          <cell r="I89">
            <v>0.8</v>
          </cell>
          <cell r="J89">
            <v>0.8</v>
          </cell>
          <cell r="K89">
            <v>0.8</v>
          </cell>
          <cell r="L89">
            <v>0.8</v>
          </cell>
          <cell r="M89">
            <v>0.8</v>
          </cell>
          <cell r="N89">
            <v>0.8</v>
          </cell>
          <cell r="O89">
            <v>0.8</v>
          </cell>
          <cell r="P89">
            <v>0.8</v>
          </cell>
          <cell r="Q89">
            <v>0.8</v>
          </cell>
          <cell r="R89">
            <v>0.8</v>
          </cell>
          <cell r="S89">
            <v>0.8</v>
          </cell>
          <cell r="T89">
            <v>0.8</v>
          </cell>
          <cell r="U89" t="e">
            <v>#VALUE!</v>
          </cell>
          <cell r="V89">
            <v>0</v>
          </cell>
          <cell r="W89">
            <v>0</v>
          </cell>
          <cell r="X89">
            <v>1</v>
          </cell>
          <cell r="Y89">
            <v>1</v>
          </cell>
        </row>
        <row r="90">
          <cell r="B90" t="str">
            <v>Water Heating - GFHX-New</v>
          </cell>
          <cell r="C90">
            <v>0.01</v>
          </cell>
          <cell r="D90">
            <v>0.01</v>
          </cell>
          <cell r="E90">
            <v>0.01</v>
          </cell>
          <cell r="F90">
            <v>0.01</v>
          </cell>
          <cell r="G90">
            <v>0.01</v>
          </cell>
          <cell r="H90">
            <v>0.01</v>
          </cell>
          <cell r="I90">
            <v>0.01</v>
          </cell>
          <cell r="J90">
            <v>0.01</v>
          </cell>
          <cell r="K90">
            <v>0.01</v>
          </cell>
          <cell r="L90">
            <v>0.01</v>
          </cell>
          <cell r="M90">
            <v>0.01</v>
          </cell>
          <cell r="N90">
            <v>0.01</v>
          </cell>
          <cell r="O90">
            <v>0.01</v>
          </cell>
          <cell r="P90">
            <v>0.01</v>
          </cell>
          <cell r="Q90">
            <v>0.01</v>
          </cell>
          <cell r="R90">
            <v>0.01</v>
          </cell>
          <cell r="S90">
            <v>0.01</v>
          </cell>
          <cell r="T90">
            <v>0.01</v>
          </cell>
          <cell r="U90" t="e">
            <v>#VALUE!</v>
          </cell>
          <cell r="V90">
            <v>0</v>
          </cell>
          <cell r="X90">
            <v>0.01</v>
          </cell>
          <cell r="Y90">
            <v>0.01</v>
          </cell>
        </row>
        <row r="91">
          <cell r="B91" t="str">
            <v>Demand Control Circulating system DHW-Retro</v>
          </cell>
          <cell r="C91">
            <v>0.01</v>
          </cell>
          <cell r="D91">
            <v>0.01</v>
          </cell>
          <cell r="E91">
            <v>0.01</v>
          </cell>
          <cell r="F91">
            <v>0.01</v>
          </cell>
          <cell r="G91">
            <v>0.01</v>
          </cell>
          <cell r="H91">
            <v>0.01</v>
          </cell>
          <cell r="I91">
            <v>0.01</v>
          </cell>
          <cell r="J91">
            <v>0.01</v>
          </cell>
          <cell r="K91">
            <v>0.01</v>
          </cell>
          <cell r="L91">
            <v>0.01</v>
          </cell>
          <cell r="M91">
            <v>0.01</v>
          </cell>
          <cell r="N91">
            <v>0.01</v>
          </cell>
          <cell r="O91">
            <v>0.01</v>
          </cell>
          <cell r="P91">
            <v>0.01</v>
          </cell>
          <cell r="Q91">
            <v>0.01</v>
          </cell>
          <cell r="R91">
            <v>0.01</v>
          </cell>
          <cell r="S91">
            <v>0.01</v>
          </cell>
          <cell r="T91">
            <v>0.01</v>
          </cell>
          <cell r="U91" t="e">
            <v>#VALUE!</v>
          </cell>
          <cell r="V91">
            <v>0</v>
          </cell>
          <cell r="X91">
            <v>0.01</v>
          </cell>
          <cell r="Y91">
            <v>0.01</v>
          </cell>
        </row>
        <row r="92">
          <cell r="B92" t="str">
            <v>Central HPWH MF-Retro</v>
          </cell>
          <cell r="C92">
            <v>0.01</v>
          </cell>
          <cell r="D92">
            <v>0.01</v>
          </cell>
          <cell r="E92">
            <v>0.01</v>
          </cell>
          <cell r="F92">
            <v>0.01</v>
          </cell>
          <cell r="G92">
            <v>0.01</v>
          </cell>
          <cell r="H92">
            <v>0.01</v>
          </cell>
          <cell r="I92">
            <v>0.01</v>
          </cell>
          <cell r="J92">
            <v>0.01</v>
          </cell>
          <cell r="K92">
            <v>0.01</v>
          </cell>
          <cell r="L92">
            <v>0.01</v>
          </cell>
          <cell r="M92">
            <v>0.01</v>
          </cell>
          <cell r="N92">
            <v>0.01</v>
          </cell>
          <cell r="O92">
            <v>0.01</v>
          </cell>
          <cell r="P92">
            <v>0.01</v>
          </cell>
          <cell r="Q92">
            <v>0.01</v>
          </cell>
          <cell r="R92">
            <v>0.01</v>
          </cell>
          <cell r="S92">
            <v>0.01</v>
          </cell>
          <cell r="T92">
            <v>0.01</v>
          </cell>
          <cell r="U92" t="e">
            <v>#VALUE!</v>
          </cell>
          <cell r="V92">
            <v>0</v>
          </cell>
          <cell r="X92">
            <v>0.01</v>
          </cell>
          <cell r="Y92">
            <v>0.01</v>
          </cell>
        </row>
        <row r="93">
          <cell r="B93" t="str">
            <v>Ultra Low Energy Building-New</v>
          </cell>
          <cell r="C93">
            <v>0</v>
          </cell>
          <cell r="D93">
            <v>0</v>
          </cell>
          <cell r="E93">
            <v>0</v>
          </cell>
          <cell r="F93">
            <v>0</v>
          </cell>
          <cell r="G93">
            <v>0</v>
          </cell>
          <cell r="H93">
            <v>0</v>
          </cell>
          <cell r="I93">
            <v>0</v>
          </cell>
          <cell r="J93">
            <v>0</v>
          </cell>
          <cell r="K93">
            <v>0</v>
          </cell>
          <cell r="L93">
            <v>0</v>
          </cell>
          <cell r="M93">
            <v>0</v>
          </cell>
          <cell r="N93">
            <v>0</v>
          </cell>
          <cell r="O93">
            <v>0</v>
          </cell>
          <cell r="P93">
            <v>0</v>
          </cell>
          <cell r="Q93">
            <v>0</v>
          </cell>
          <cell r="R93">
            <v>0</v>
          </cell>
          <cell r="S93">
            <v>0</v>
          </cell>
          <cell r="T93">
            <v>0</v>
          </cell>
          <cell r="U93">
            <v>0</v>
          </cell>
          <cell r="V93">
            <v>0</v>
          </cell>
          <cell r="X93">
            <v>0</v>
          </cell>
          <cell r="Y93">
            <v>0</v>
          </cell>
        </row>
        <row r="94">
          <cell r="B94" t="str">
            <v>Low Power LF Lamps-NR</v>
          </cell>
          <cell r="C94">
            <v>1</v>
          </cell>
          <cell r="D94">
            <v>1</v>
          </cell>
          <cell r="E94">
            <v>1</v>
          </cell>
          <cell r="F94">
            <v>1</v>
          </cell>
          <cell r="G94">
            <v>1</v>
          </cell>
          <cell r="H94">
            <v>1</v>
          </cell>
          <cell r="I94">
            <v>1</v>
          </cell>
          <cell r="J94">
            <v>1</v>
          </cell>
          <cell r="K94">
            <v>1</v>
          </cell>
          <cell r="L94">
            <v>1</v>
          </cell>
          <cell r="M94">
            <v>1</v>
          </cell>
          <cell r="N94">
            <v>1</v>
          </cell>
          <cell r="O94">
            <v>1</v>
          </cell>
          <cell r="P94">
            <v>1</v>
          </cell>
          <cell r="Q94">
            <v>1</v>
          </cell>
          <cell r="R94">
            <v>1</v>
          </cell>
          <cell r="S94">
            <v>1</v>
          </cell>
          <cell r="T94">
            <v>1</v>
          </cell>
          <cell r="U94">
            <v>0</v>
          </cell>
          <cell r="V94">
            <v>0</v>
          </cell>
          <cell r="X94">
            <v>1</v>
          </cell>
          <cell r="Y94">
            <v>1</v>
          </cell>
        </row>
        <row r="95">
          <cell r="B95">
            <v>0</v>
          </cell>
          <cell r="C95">
            <v>0</v>
          </cell>
          <cell r="D95">
            <v>0</v>
          </cell>
          <cell r="E95">
            <v>0</v>
          </cell>
          <cell r="F95">
            <v>0</v>
          </cell>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X95">
            <v>0</v>
          </cell>
        </row>
        <row r="96">
          <cell r="B96">
            <v>0</v>
          </cell>
          <cell r="C96">
            <v>0</v>
          </cell>
          <cell r="D96">
            <v>0</v>
          </cell>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0</v>
          </cell>
          <cell r="U96">
            <v>0</v>
          </cell>
          <cell r="V96">
            <v>0</v>
          </cell>
          <cell r="X96">
            <v>0</v>
          </cell>
        </row>
        <row r="97">
          <cell r="B97">
            <v>0</v>
          </cell>
          <cell r="C97">
            <v>0</v>
          </cell>
          <cell r="D97">
            <v>0</v>
          </cell>
          <cell r="E97">
            <v>0</v>
          </cell>
          <cell r="F97">
            <v>0</v>
          </cell>
          <cell r="G97">
            <v>0</v>
          </cell>
          <cell r="H97">
            <v>0</v>
          </cell>
          <cell r="I97">
            <v>0</v>
          </cell>
          <cell r="J97">
            <v>0</v>
          </cell>
          <cell r="K97">
            <v>0</v>
          </cell>
          <cell r="L97">
            <v>0</v>
          </cell>
          <cell r="M97">
            <v>0</v>
          </cell>
          <cell r="N97">
            <v>0</v>
          </cell>
          <cell r="O97">
            <v>0</v>
          </cell>
          <cell r="P97">
            <v>0</v>
          </cell>
          <cell r="Q97">
            <v>0</v>
          </cell>
          <cell r="R97">
            <v>0</v>
          </cell>
          <cell r="S97">
            <v>0</v>
          </cell>
          <cell r="T97">
            <v>0</v>
          </cell>
          <cell r="U97">
            <v>0</v>
          </cell>
          <cell r="V97">
            <v>0</v>
          </cell>
          <cell r="X97">
            <v>0</v>
          </cell>
        </row>
        <row r="98">
          <cell r="B98">
            <v>0</v>
          </cell>
          <cell r="C98">
            <v>0</v>
          </cell>
          <cell r="D98">
            <v>0</v>
          </cell>
          <cell r="E98">
            <v>0</v>
          </cell>
          <cell r="F98">
            <v>0</v>
          </cell>
          <cell r="G98">
            <v>0</v>
          </cell>
          <cell r="H98">
            <v>0</v>
          </cell>
          <cell r="I98">
            <v>0</v>
          </cell>
          <cell r="J98">
            <v>0</v>
          </cell>
          <cell r="K98">
            <v>0</v>
          </cell>
          <cell r="L98">
            <v>0</v>
          </cell>
          <cell r="M98">
            <v>0</v>
          </cell>
          <cell r="N98">
            <v>0</v>
          </cell>
          <cell r="O98">
            <v>0</v>
          </cell>
          <cell r="P98">
            <v>0</v>
          </cell>
          <cell r="Q98">
            <v>0</v>
          </cell>
          <cell r="R98">
            <v>0</v>
          </cell>
          <cell r="S98">
            <v>0</v>
          </cell>
          <cell r="T98">
            <v>0</v>
          </cell>
          <cell r="U98">
            <v>0</v>
          </cell>
          <cell r="V98">
            <v>0</v>
          </cell>
          <cell r="X98">
            <v>0</v>
          </cell>
        </row>
        <row r="99">
          <cell r="B99">
            <v>0</v>
          </cell>
          <cell r="C99">
            <v>0</v>
          </cell>
          <cell r="D99">
            <v>0</v>
          </cell>
          <cell r="E99">
            <v>0</v>
          </cell>
          <cell r="F99">
            <v>0</v>
          </cell>
          <cell r="G99">
            <v>0</v>
          </cell>
          <cell r="H99">
            <v>0</v>
          </cell>
          <cell r="I99">
            <v>0</v>
          </cell>
          <cell r="J99">
            <v>0</v>
          </cell>
          <cell r="K99">
            <v>0</v>
          </cell>
          <cell r="L99">
            <v>0</v>
          </cell>
          <cell r="M99">
            <v>0</v>
          </cell>
          <cell r="N99">
            <v>0</v>
          </cell>
          <cell r="O99">
            <v>0</v>
          </cell>
          <cell r="P99">
            <v>0</v>
          </cell>
          <cell r="Q99">
            <v>0</v>
          </cell>
          <cell r="R99">
            <v>0</v>
          </cell>
          <cell r="S99">
            <v>0</v>
          </cell>
          <cell r="T99">
            <v>0</v>
          </cell>
          <cell r="U99">
            <v>0</v>
          </cell>
          <cell r="V99">
            <v>0</v>
          </cell>
          <cell r="X99">
            <v>0</v>
          </cell>
        </row>
        <row r="100">
          <cell r="B100">
            <v>0</v>
          </cell>
          <cell r="C100">
            <v>0</v>
          </cell>
          <cell r="D100">
            <v>0</v>
          </cell>
          <cell r="E100">
            <v>0</v>
          </cell>
          <cell r="F100">
            <v>0</v>
          </cell>
          <cell r="G100">
            <v>0</v>
          </cell>
          <cell r="H100">
            <v>0</v>
          </cell>
          <cell r="I100">
            <v>0</v>
          </cell>
          <cell r="J100">
            <v>0</v>
          </cell>
          <cell r="K100">
            <v>0</v>
          </cell>
          <cell r="L100">
            <v>0</v>
          </cell>
          <cell r="M100">
            <v>0</v>
          </cell>
          <cell r="N100">
            <v>0</v>
          </cell>
          <cell r="O100">
            <v>0</v>
          </cell>
          <cell r="P100">
            <v>0</v>
          </cell>
          <cell r="Q100">
            <v>0</v>
          </cell>
          <cell r="R100">
            <v>0</v>
          </cell>
          <cell r="S100">
            <v>0</v>
          </cell>
          <cell r="T100">
            <v>0</v>
          </cell>
          <cell r="U100">
            <v>0</v>
          </cell>
          <cell r="V100">
            <v>0</v>
          </cell>
          <cell r="X100">
            <v>0</v>
          </cell>
        </row>
        <row r="101">
          <cell r="B101">
            <v>0</v>
          </cell>
          <cell r="C101">
            <v>0</v>
          </cell>
          <cell r="D101">
            <v>0</v>
          </cell>
          <cell r="E101">
            <v>0</v>
          </cell>
          <cell r="F101">
            <v>0</v>
          </cell>
          <cell r="G101">
            <v>0</v>
          </cell>
          <cell r="H101">
            <v>0</v>
          </cell>
          <cell r="I101">
            <v>0</v>
          </cell>
          <cell r="J101">
            <v>0</v>
          </cell>
          <cell r="K101">
            <v>0</v>
          </cell>
          <cell r="L101">
            <v>0</v>
          </cell>
          <cell r="M101">
            <v>0</v>
          </cell>
          <cell r="N101">
            <v>0</v>
          </cell>
          <cell r="O101">
            <v>0</v>
          </cell>
          <cell r="P101">
            <v>0</v>
          </cell>
          <cell r="Q101">
            <v>0</v>
          </cell>
          <cell r="R101">
            <v>0</v>
          </cell>
          <cell r="S101">
            <v>0</v>
          </cell>
          <cell r="T101">
            <v>0</v>
          </cell>
          <cell r="U101">
            <v>0</v>
          </cell>
          <cell r="V101">
            <v>0</v>
          </cell>
          <cell r="X101">
            <v>0</v>
          </cell>
        </row>
        <row r="102">
          <cell r="B102">
            <v>0</v>
          </cell>
          <cell r="C102">
            <v>0</v>
          </cell>
          <cell r="D102">
            <v>0</v>
          </cell>
          <cell r="E102">
            <v>0</v>
          </cell>
          <cell r="F102">
            <v>0</v>
          </cell>
          <cell r="G102">
            <v>0</v>
          </cell>
          <cell r="H102">
            <v>0</v>
          </cell>
          <cell r="I102">
            <v>0</v>
          </cell>
          <cell r="J102">
            <v>0</v>
          </cell>
          <cell r="K102">
            <v>0</v>
          </cell>
          <cell r="L102">
            <v>0</v>
          </cell>
          <cell r="M102">
            <v>0</v>
          </cell>
          <cell r="N102">
            <v>0</v>
          </cell>
          <cell r="O102">
            <v>0</v>
          </cell>
          <cell r="P102">
            <v>0</v>
          </cell>
          <cell r="Q102">
            <v>0</v>
          </cell>
          <cell r="R102">
            <v>0</v>
          </cell>
          <cell r="S102">
            <v>0</v>
          </cell>
          <cell r="T102">
            <v>0</v>
          </cell>
          <cell r="U102">
            <v>0</v>
          </cell>
          <cell r="V102">
            <v>0</v>
          </cell>
          <cell r="X102">
            <v>0</v>
          </cell>
        </row>
        <row r="103">
          <cell r="B103">
            <v>0</v>
          </cell>
          <cell r="C103">
            <v>0</v>
          </cell>
          <cell r="D103">
            <v>0</v>
          </cell>
          <cell r="E103">
            <v>0</v>
          </cell>
          <cell r="F103">
            <v>0</v>
          </cell>
          <cell r="G103">
            <v>0</v>
          </cell>
          <cell r="H103">
            <v>0</v>
          </cell>
          <cell r="I103">
            <v>0</v>
          </cell>
          <cell r="J103">
            <v>0</v>
          </cell>
          <cell r="K103">
            <v>0</v>
          </cell>
          <cell r="L103">
            <v>0</v>
          </cell>
          <cell r="M103">
            <v>0</v>
          </cell>
          <cell r="N103">
            <v>0</v>
          </cell>
          <cell r="O103">
            <v>0</v>
          </cell>
          <cell r="P103">
            <v>0</v>
          </cell>
          <cell r="Q103">
            <v>0</v>
          </cell>
          <cell r="R103">
            <v>0</v>
          </cell>
          <cell r="S103">
            <v>0</v>
          </cell>
          <cell r="T103">
            <v>0</v>
          </cell>
        </row>
        <row r="104">
          <cell r="B104">
            <v>0</v>
          </cell>
          <cell r="C104">
            <v>0</v>
          </cell>
          <cell r="D104">
            <v>0</v>
          </cell>
          <cell r="E104">
            <v>0</v>
          </cell>
          <cell r="F104">
            <v>0</v>
          </cell>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row>
        <row r="105">
          <cell r="B105">
            <v>0</v>
          </cell>
          <cell r="C105">
            <v>0</v>
          </cell>
          <cell r="D105">
            <v>0</v>
          </cell>
          <cell r="E105">
            <v>0</v>
          </cell>
          <cell r="F105">
            <v>0</v>
          </cell>
          <cell r="G105">
            <v>0</v>
          </cell>
          <cell r="H105">
            <v>0</v>
          </cell>
          <cell r="I105">
            <v>0</v>
          </cell>
          <cell r="J105">
            <v>0</v>
          </cell>
          <cell r="K105">
            <v>0</v>
          </cell>
          <cell r="L105">
            <v>0</v>
          </cell>
          <cell r="M105">
            <v>0</v>
          </cell>
          <cell r="N105">
            <v>0</v>
          </cell>
          <cell r="O105">
            <v>0</v>
          </cell>
          <cell r="P105">
            <v>0</v>
          </cell>
          <cell r="Q105">
            <v>0</v>
          </cell>
          <cell r="R105">
            <v>0</v>
          </cell>
          <cell r="S105">
            <v>0</v>
          </cell>
          <cell r="T105">
            <v>0</v>
          </cell>
        </row>
        <row r="106">
          <cell r="B106">
            <v>0</v>
          </cell>
          <cell r="C106">
            <v>0</v>
          </cell>
          <cell r="D106">
            <v>0</v>
          </cell>
          <cell r="E106">
            <v>0</v>
          </cell>
          <cell r="F106">
            <v>0</v>
          </cell>
          <cell r="G106">
            <v>0</v>
          </cell>
          <cell r="H106">
            <v>0</v>
          </cell>
          <cell r="I106">
            <v>0</v>
          </cell>
          <cell r="J106">
            <v>0</v>
          </cell>
          <cell r="K106">
            <v>0</v>
          </cell>
          <cell r="L106">
            <v>0</v>
          </cell>
          <cell r="M106">
            <v>0</v>
          </cell>
          <cell r="N106">
            <v>0</v>
          </cell>
          <cell r="O106">
            <v>0</v>
          </cell>
          <cell r="P106">
            <v>0</v>
          </cell>
          <cell r="Q106">
            <v>0</v>
          </cell>
          <cell r="R106">
            <v>0</v>
          </cell>
          <cell r="S106">
            <v>0</v>
          </cell>
          <cell r="T106">
            <v>0</v>
          </cell>
        </row>
        <row r="107">
          <cell r="B107">
            <v>0</v>
          </cell>
          <cell r="C107">
            <v>0</v>
          </cell>
          <cell r="D107">
            <v>0</v>
          </cell>
          <cell r="E107">
            <v>0</v>
          </cell>
          <cell r="F107">
            <v>0</v>
          </cell>
          <cell r="G107">
            <v>0</v>
          </cell>
          <cell r="H107">
            <v>0</v>
          </cell>
          <cell r="I107">
            <v>0</v>
          </cell>
          <cell r="J107">
            <v>0</v>
          </cell>
          <cell r="K107">
            <v>0</v>
          </cell>
          <cell r="L107">
            <v>0</v>
          </cell>
          <cell r="M107">
            <v>0</v>
          </cell>
          <cell r="N107">
            <v>0</v>
          </cell>
          <cell r="O107">
            <v>0</v>
          </cell>
          <cell r="P107">
            <v>0</v>
          </cell>
          <cell r="Q107">
            <v>0</v>
          </cell>
          <cell r="R107">
            <v>0</v>
          </cell>
          <cell r="S107">
            <v>0</v>
          </cell>
          <cell r="T107">
            <v>0</v>
          </cell>
        </row>
        <row r="108">
          <cell r="B108">
            <v>0</v>
          </cell>
          <cell r="C108">
            <v>0</v>
          </cell>
          <cell r="D108">
            <v>0</v>
          </cell>
          <cell r="E108">
            <v>0</v>
          </cell>
          <cell r="F108">
            <v>0</v>
          </cell>
          <cell r="G108">
            <v>0</v>
          </cell>
          <cell r="H108">
            <v>0</v>
          </cell>
          <cell r="I108">
            <v>0</v>
          </cell>
          <cell r="J108">
            <v>0</v>
          </cell>
          <cell r="K108">
            <v>0</v>
          </cell>
          <cell r="L108">
            <v>0</v>
          </cell>
          <cell r="M108">
            <v>0</v>
          </cell>
          <cell r="N108">
            <v>0</v>
          </cell>
          <cell r="O108">
            <v>0</v>
          </cell>
          <cell r="P108">
            <v>0</v>
          </cell>
          <cell r="Q108">
            <v>0</v>
          </cell>
          <cell r="R108">
            <v>0</v>
          </cell>
          <cell r="S108">
            <v>0</v>
          </cell>
          <cell r="T108">
            <v>0</v>
          </cell>
        </row>
        <row r="109">
          <cell r="B109">
            <v>0</v>
          </cell>
          <cell r="C109">
            <v>0</v>
          </cell>
          <cell r="D109">
            <v>0</v>
          </cell>
          <cell r="E109">
            <v>0</v>
          </cell>
          <cell r="F109">
            <v>0</v>
          </cell>
          <cell r="G109">
            <v>0</v>
          </cell>
          <cell r="H109">
            <v>0</v>
          </cell>
          <cell r="I109">
            <v>0</v>
          </cell>
          <cell r="J109">
            <v>0</v>
          </cell>
          <cell r="K109">
            <v>0</v>
          </cell>
          <cell r="L109">
            <v>0</v>
          </cell>
          <cell r="M109">
            <v>0</v>
          </cell>
          <cell r="N109">
            <v>0</v>
          </cell>
          <cell r="O109">
            <v>0</v>
          </cell>
          <cell r="P109">
            <v>0</v>
          </cell>
          <cell r="Q109">
            <v>0</v>
          </cell>
          <cell r="R109">
            <v>0</v>
          </cell>
          <cell r="S109">
            <v>0</v>
          </cell>
          <cell r="T109">
            <v>0</v>
          </cell>
        </row>
        <row r="110">
          <cell r="C110">
            <v>0</v>
          </cell>
          <cell r="D110">
            <v>0</v>
          </cell>
          <cell r="E110">
            <v>0</v>
          </cell>
          <cell r="F110">
            <v>0</v>
          </cell>
          <cell r="G110">
            <v>0</v>
          </cell>
          <cell r="H110">
            <v>0</v>
          </cell>
          <cell r="I110">
            <v>0</v>
          </cell>
          <cell r="J110">
            <v>0</v>
          </cell>
          <cell r="K110">
            <v>0</v>
          </cell>
          <cell r="L110">
            <v>0</v>
          </cell>
          <cell r="M110">
            <v>0</v>
          </cell>
          <cell r="N110">
            <v>0</v>
          </cell>
          <cell r="O110">
            <v>0</v>
          </cell>
          <cell r="P110">
            <v>0</v>
          </cell>
          <cell r="Q110">
            <v>0</v>
          </cell>
          <cell r="R110">
            <v>0</v>
          </cell>
          <cell r="S110">
            <v>0</v>
          </cell>
          <cell r="T110">
            <v>0</v>
          </cell>
        </row>
        <row r="111">
          <cell r="C111">
            <v>0</v>
          </cell>
          <cell r="D111">
            <v>0</v>
          </cell>
          <cell r="E111">
            <v>0</v>
          </cell>
          <cell r="F111">
            <v>0</v>
          </cell>
          <cell r="G111">
            <v>0</v>
          </cell>
          <cell r="H111">
            <v>0</v>
          </cell>
          <cell r="I111">
            <v>0</v>
          </cell>
          <cell r="J111">
            <v>0</v>
          </cell>
          <cell r="K111">
            <v>0</v>
          </cell>
          <cell r="L111">
            <v>0</v>
          </cell>
          <cell r="M111">
            <v>0</v>
          </cell>
          <cell r="N111">
            <v>0</v>
          </cell>
          <cell r="O111">
            <v>0</v>
          </cell>
          <cell r="P111">
            <v>0</v>
          </cell>
          <cell r="Q111">
            <v>0</v>
          </cell>
          <cell r="R111">
            <v>0</v>
          </cell>
          <cell r="S111">
            <v>0</v>
          </cell>
          <cell r="T111">
            <v>0</v>
          </cell>
        </row>
        <row r="112">
          <cell r="C112">
            <v>0</v>
          </cell>
          <cell r="D112">
            <v>0</v>
          </cell>
          <cell r="E112">
            <v>0</v>
          </cell>
          <cell r="F112">
            <v>0</v>
          </cell>
          <cell r="G112">
            <v>0</v>
          </cell>
          <cell r="H112">
            <v>0</v>
          </cell>
          <cell r="I112">
            <v>0</v>
          </cell>
          <cell r="J112">
            <v>0</v>
          </cell>
          <cell r="K112">
            <v>0</v>
          </cell>
          <cell r="L112">
            <v>0</v>
          </cell>
          <cell r="M112">
            <v>0</v>
          </cell>
          <cell r="N112">
            <v>0</v>
          </cell>
          <cell r="O112">
            <v>0</v>
          </cell>
          <cell r="P112">
            <v>0</v>
          </cell>
          <cell r="Q112">
            <v>0</v>
          </cell>
          <cell r="R112">
            <v>0</v>
          </cell>
          <cell r="S112">
            <v>0</v>
          </cell>
          <cell r="T112">
            <v>0</v>
          </cell>
        </row>
      </sheetData>
      <sheetData sheetId="4">
        <row r="11">
          <cell r="B11" t="str">
            <v>Measure Index Name</v>
          </cell>
        </row>
        <row r="12">
          <cell r="B12" t="str">
            <v>Compressed Air-Retro</v>
          </cell>
          <cell r="C12">
            <v>0</v>
          </cell>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t="str">
            <v/>
          </cell>
        </row>
        <row r="13">
          <cell r="B13" t="str">
            <v>Compressed Air-NR</v>
          </cell>
          <cell r="C13">
            <v>0</v>
          </cell>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t="str">
            <v/>
          </cell>
        </row>
        <row r="14">
          <cell r="B14" t="str">
            <v>Network PC Power Management-Retro</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0.1</v>
          </cell>
        </row>
        <row r="15">
          <cell r="B15" t="str">
            <v>Laptop-NR</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0.9</v>
          </cell>
          <cell r="V15" t="str">
            <v>NEEA Sales data</v>
          </cell>
        </row>
        <row r="16">
          <cell r="B16" t="str">
            <v>Smart Plug Power Strips-Retro</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0.4</v>
          </cell>
        </row>
        <row r="17">
          <cell r="B17" t="str">
            <v>Data Centers-NR</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0.2</v>
          </cell>
          <cell r="V17" t="str">
            <v>ESTAR Server 9% (+), Virtualization 20%</v>
          </cell>
        </row>
        <row r="18">
          <cell r="B18" t="str">
            <v>Monitor-NR</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0.55000000000000004</v>
          </cell>
          <cell r="V18" t="str">
            <v>ENERGY STAR USD Summary Report _2013</v>
          </cell>
        </row>
        <row r="19">
          <cell r="B19" t="str">
            <v>Desktop-NR</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0.75</v>
          </cell>
          <cell r="V19" t="str">
            <v>NEEA Sales data</v>
          </cell>
        </row>
        <row r="20">
          <cell r="B20" t="str">
            <v>Pre-Rinse Spray Valve-Retro</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0.26</v>
          </cell>
          <cell r="V20" t="str">
            <v>6 going on 7 plus CBSA</v>
          </cell>
        </row>
        <row r="21">
          <cell r="B21" t="str">
            <v>Cooking Equipment-NR</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0.39</v>
          </cell>
          <cell r="V21" t="str">
            <v>EPA Energy Star 2011</v>
          </cell>
        </row>
        <row r="22">
          <cell r="B22" t="str">
            <v>Premium HVAC Equipment-New</v>
          </cell>
          <cell r="C22">
            <v>0.1</v>
          </cell>
          <cell r="D22">
            <v>0.1</v>
          </cell>
          <cell r="E22">
            <v>0.1</v>
          </cell>
          <cell r="F22">
            <v>0.1</v>
          </cell>
          <cell r="G22">
            <v>0.1</v>
          </cell>
          <cell r="H22">
            <v>0.1</v>
          </cell>
          <cell r="I22">
            <v>0.1</v>
          </cell>
          <cell r="J22">
            <v>0.1</v>
          </cell>
          <cell r="K22">
            <v>0.1</v>
          </cell>
          <cell r="L22">
            <v>0.1</v>
          </cell>
          <cell r="M22">
            <v>0.1</v>
          </cell>
          <cell r="N22">
            <v>0.1</v>
          </cell>
          <cell r="O22">
            <v>0.1</v>
          </cell>
          <cell r="P22">
            <v>0.1</v>
          </cell>
          <cell r="Q22">
            <v>0.1</v>
          </cell>
          <cell r="R22">
            <v>0.1</v>
          </cell>
          <cell r="S22">
            <v>0.1</v>
          </cell>
          <cell r="T22">
            <v>0.1</v>
          </cell>
          <cell r="U22">
            <v>0</v>
          </cell>
        </row>
        <row r="23">
          <cell r="B23" t="str">
            <v>Premium HVAC Equipment-NR</v>
          </cell>
          <cell r="C23">
            <v>0.1</v>
          </cell>
          <cell r="D23">
            <v>0.1</v>
          </cell>
          <cell r="E23">
            <v>0.1</v>
          </cell>
          <cell r="F23">
            <v>0.1</v>
          </cell>
          <cell r="G23">
            <v>0.1</v>
          </cell>
          <cell r="H23">
            <v>0.1</v>
          </cell>
          <cell r="I23">
            <v>0.1</v>
          </cell>
          <cell r="J23">
            <v>0.1</v>
          </cell>
          <cell r="K23">
            <v>0.1</v>
          </cell>
          <cell r="L23">
            <v>0.1</v>
          </cell>
          <cell r="M23">
            <v>0.1</v>
          </cell>
          <cell r="N23">
            <v>0.1</v>
          </cell>
          <cell r="O23">
            <v>0.1</v>
          </cell>
          <cell r="P23">
            <v>0.1</v>
          </cell>
          <cell r="Q23">
            <v>0.1</v>
          </cell>
          <cell r="R23">
            <v>0.1</v>
          </cell>
          <cell r="S23">
            <v>0.1</v>
          </cell>
          <cell r="T23">
            <v>0.1</v>
          </cell>
          <cell r="U23">
            <v>0</v>
          </cell>
        </row>
        <row r="24">
          <cell r="B24" t="str">
            <v>Glass-New</v>
          </cell>
          <cell r="C24">
            <v>0.30399999999999999</v>
          </cell>
          <cell r="D24">
            <v>0.21039999999999998</v>
          </cell>
          <cell r="E24">
            <v>0.21760000000000002</v>
          </cell>
          <cell r="F24">
            <v>0.38244</v>
          </cell>
          <cell r="G24">
            <v>0.38183</v>
          </cell>
          <cell r="H24">
            <v>0.21683000000000002</v>
          </cell>
          <cell r="I24">
            <v>0.45624999999999999</v>
          </cell>
          <cell r="J24">
            <v>0.1434</v>
          </cell>
          <cell r="K24">
            <v>0.20800000000000002</v>
          </cell>
          <cell r="L24">
            <v>0.47244999999999998</v>
          </cell>
          <cell r="M24">
            <v>0.21212000000000003</v>
          </cell>
          <cell r="N24">
            <v>0.22062000000000004</v>
          </cell>
          <cell r="O24">
            <v>0.225000056</v>
          </cell>
          <cell r="P24">
            <v>0.25224999999999997</v>
          </cell>
          <cell r="Q24">
            <v>0.19740000000000002</v>
          </cell>
          <cell r="R24">
            <v>0.25850000000000001</v>
          </cell>
          <cell r="S24">
            <v>0.2</v>
          </cell>
          <cell r="T24">
            <v>0.23139999999999999</v>
          </cell>
          <cell r="U24">
            <v>0</v>
          </cell>
        </row>
        <row r="25">
          <cell r="B25" t="str">
            <v>Glass-NR</v>
          </cell>
          <cell r="C25">
            <v>0.30399999999999999</v>
          </cell>
          <cell r="D25">
            <v>0.21039999999999998</v>
          </cell>
          <cell r="E25">
            <v>0.21760000000000002</v>
          </cell>
          <cell r="F25">
            <v>0.38244</v>
          </cell>
          <cell r="G25">
            <v>0.38183</v>
          </cell>
          <cell r="H25">
            <v>0.21683000000000002</v>
          </cell>
          <cell r="I25">
            <v>0.45624999999999999</v>
          </cell>
          <cell r="J25">
            <v>0.1434</v>
          </cell>
          <cell r="K25">
            <v>0.20800000000000002</v>
          </cell>
          <cell r="L25">
            <v>0.47244999999999998</v>
          </cell>
          <cell r="M25">
            <v>0.21212000000000003</v>
          </cell>
          <cell r="N25">
            <v>0.22062000000000004</v>
          </cell>
          <cell r="O25">
            <v>0.225000056</v>
          </cell>
          <cell r="P25">
            <v>0.25224999999999997</v>
          </cell>
          <cell r="Q25">
            <v>0.19740000000000002</v>
          </cell>
          <cell r="R25">
            <v>0.25850000000000001</v>
          </cell>
          <cell r="S25">
            <v>0.2</v>
          </cell>
          <cell r="T25">
            <v>0.23139999999999999</v>
          </cell>
          <cell r="U25">
            <v>0</v>
          </cell>
        </row>
        <row r="26">
          <cell r="B26" t="str">
            <v>Glass-Retro</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row>
        <row r="27">
          <cell r="B27" t="str">
            <v>Advanced Rooftop Controller-New</v>
          </cell>
          <cell r="C27">
            <v>0.05</v>
          </cell>
          <cell r="D27">
            <v>0.05</v>
          </cell>
          <cell r="E27">
            <v>0.05</v>
          </cell>
          <cell r="F27">
            <v>0.05</v>
          </cell>
          <cell r="G27">
            <v>0.05</v>
          </cell>
          <cell r="H27">
            <v>0.05</v>
          </cell>
          <cell r="I27">
            <v>0.05</v>
          </cell>
          <cell r="J27">
            <v>0.05</v>
          </cell>
          <cell r="K27">
            <v>0.05</v>
          </cell>
          <cell r="L27">
            <v>0.05</v>
          </cell>
          <cell r="M27">
            <v>0.05</v>
          </cell>
          <cell r="N27">
            <v>0.05</v>
          </cell>
          <cell r="O27">
            <v>0.05</v>
          </cell>
          <cell r="P27">
            <v>0.05</v>
          </cell>
          <cell r="Q27">
            <v>0.05</v>
          </cell>
          <cell r="R27">
            <v>0.05</v>
          </cell>
          <cell r="S27">
            <v>0.05</v>
          </cell>
          <cell r="T27">
            <v>0.05</v>
          </cell>
          <cell r="U27">
            <v>0</v>
          </cell>
        </row>
        <row r="28">
          <cell r="B28" t="str">
            <v>Advanced Rooftop Controller-NR</v>
          </cell>
          <cell r="C28">
            <v>0.05</v>
          </cell>
          <cell r="D28">
            <v>0.05</v>
          </cell>
          <cell r="E28">
            <v>0.05</v>
          </cell>
          <cell r="F28">
            <v>0.05</v>
          </cell>
          <cell r="G28">
            <v>0.05</v>
          </cell>
          <cell r="H28">
            <v>0.05</v>
          </cell>
          <cell r="I28">
            <v>0.05</v>
          </cell>
          <cell r="J28">
            <v>0.05</v>
          </cell>
          <cell r="K28">
            <v>0.05</v>
          </cell>
          <cell r="L28">
            <v>0.05</v>
          </cell>
          <cell r="M28">
            <v>0.05</v>
          </cell>
          <cell r="N28">
            <v>0.05</v>
          </cell>
          <cell r="O28">
            <v>0.05</v>
          </cell>
          <cell r="P28">
            <v>0.05</v>
          </cell>
          <cell r="Q28">
            <v>0.05</v>
          </cell>
          <cell r="R28">
            <v>0.05</v>
          </cell>
          <cell r="S28">
            <v>0.05</v>
          </cell>
          <cell r="T28">
            <v>0.05</v>
          </cell>
          <cell r="U28">
            <v>0</v>
          </cell>
        </row>
        <row r="29">
          <cell r="B29" t="str">
            <v>Advanced Rooftop Controller-Retro</v>
          </cell>
          <cell r="C29">
            <v>0.05</v>
          </cell>
          <cell r="D29">
            <v>0.05</v>
          </cell>
          <cell r="E29">
            <v>0.05</v>
          </cell>
          <cell r="F29">
            <v>0.05</v>
          </cell>
          <cell r="G29">
            <v>0.05</v>
          </cell>
          <cell r="H29">
            <v>0.05</v>
          </cell>
          <cell r="I29">
            <v>0.05</v>
          </cell>
          <cell r="J29">
            <v>0.05</v>
          </cell>
          <cell r="K29">
            <v>0.05</v>
          </cell>
          <cell r="L29">
            <v>0.05</v>
          </cell>
          <cell r="M29">
            <v>0.05</v>
          </cell>
          <cell r="N29">
            <v>0.05</v>
          </cell>
          <cell r="O29">
            <v>0.05</v>
          </cell>
          <cell r="P29">
            <v>0.05</v>
          </cell>
          <cell r="Q29">
            <v>0.05</v>
          </cell>
          <cell r="R29">
            <v>0.05</v>
          </cell>
          <cell r="S29">
            <v>0.05</v>
          </cell>
          <cell r="T29">
            <v>0.05</v>
          </cell>
          <cell r="U29">
            <v>0</v>
          </cell>
        </row>
        <row r="30">
          <cell r="B30" t="str">
            <v>Variable Speed Chiller-New</v>
          </cell>
          <cell r="C30">
            <v>0.1</v>
          </cell>
          <cell r="D30">
            <v>0.1</v>
          </cell>
          <cell r="E30">
            <v>0.1</v>
          </cell>
          <cell r="F30">
            <v>0.1</v>
          </cell>
          <cell r="G30">
            <v>0.1</v>
          </cell>
          <cell r="H30">
            <v>0.1</v>
          </cell>
          <cell r="I30">
            <v>0.1</v>
          </cell>
          <cell r="J30">
            <v>0.1</v>
          </cell>
          <cell r="K30">
            <v>0.1</v>
          </cell>
          <cell r="L30">
            <v>0.1</v>
          </cell>
          <cell r="M30">
            <v>0.1</v>
          </cell>
          <cell r="N30">
            <v>0.1</v>
          </cell>
          <cell r="O30">
            <v>0.1</v>
          </cell>
          <cell r="P30">
            <v>0.1</v>
          </cell>
          <cell r="Q30">
            <v>0.1</v>
          </cell>
          <cell r="R30">
            <v>0.1</v>
          </cell>
          <cell r="S30">
            <v>0.1</v>
          </cell>
          <cell r="T30">
            <v>0.1</v>
          </cell>
          <cell r="U30">
            <v>0</v>
          </cell>
        </row>
        <row r="31">
          <cell r="B31" t="str">
            <v>Variable Speed Chiller-NR</v>
          </cell>
          <cell r="C31">
            <v>0.1</v>
          </cell>
          <cell r="D31">
            <v>0.1</v>
          </cell>
          <cell r="E31">
            <v>0.1</v>
          </cell>
          <cell r="F31">
            <v>0.1</v>
          </cell>
          <cell r="G31">
            <v>0.1</v>
          </cell>
          <cell r="H31">
            <v>0.1</v>
          </cell>
          <cell r="I31">
            <v>0.1</v>
          </cell>
          <cell r="J31">
            <v>0.1</v>
          </cell>
          <cell r="K31">
            <v>0.1</v>
          </cell>
          <cell r="L31">
            <v>0.1</v>
          </cell>
          <cell r="M31">
            <v>0.1</v>
          </cell>
          <cell r="N31">
            <v>0.1</v>
          </cell>
          <cell r="O31">
            <v>0.1</v>
          </cell>
          <cell r="P31">
            <v>0.1</v>
          </cell>
          <cell r="Q31">
            <v>0.1</v>
          </cell>
          <cell r="R31">
            <v>0.1</v>
          </cell>
          <cell r="S31">
            <v>0.1</v>
          </cell>
          <cell r="T31">
            <v>0.1</v>
          </cell>
          <cell r="U31">
            <v>0</v>
          </cell>
        </row>
        <row r="32">
          <cell r="B32" t="str">
            <v>Commercial EM-New</v>
          </cell>
          <cell r="C32">
            <v>0</v>
          </cell>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t="str">
            <v/>
          </cell>
          <cell r="V32" t="str">
            <v>Baseline saturation in measure workbook-eui adjustment</v>
          </cell>
        </row>
        <row r="33">
          <cell r="B33" t="str">
            <v>Commercial EM-NR</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t="str">
            <v/>
          </cell>
        </row>
        <row r="34">
          <cell r="B34" t="str">
            <v>Commercial EM-Retro</v>
          </cell>
          <cell r="C34">
            <v>0.18579999999999999</v>
          </cell>
          <cell r="D34">
            <v>0.18579999999999999</v>
          </cell>
          <cell r="E34">
            <v>0.18579999999999999</v>
          </cell>
          <cell r="F34">
            <v>0.18579999999999999</v>
          </cell>
          <cell r="G34">
            <v>0.18579999999999999</v>
          </cell>
          <cell r="H34">
            <v>0.18579999999999999</v>
          </cell>
          <cell r="I34">
            <v>0.18579999999999999</v>
          </cell>
          <cell r="J34">
            <v>0.18579999999999999</v>
          </cell>
          <cell r="K34">
            <v>0.18579999999999999</v>
          </cell>
          <cell r="L34">
            <v>0.18579999999999999</v>
          </cell>
          <cell r="M34">
            <v>0.18579999999999999</v>
          </cell>
          <cell r="N34">
            <v>0.18579999999999999</v>
          </cell>
          <cell r="O34">
            <v>0.18579999999999999</v>
          </cell>
          <cell r="P34">
            <v>0.18579999999999999</v>
          </cell>
          <cell r="Q34">
            <v>0.18579999999999999</v>
          </cell>
          <cell r="R34">
            <v>0.18579999999999999</v>
          </cell>
          <cell r="S34">
            <v>0.18579999999999999</v>
          </cell>
          <cell r="T34">
            <v>0.18579999999999999</v>
          </cell>
          <cell r="U34" t="str">
            <v/>
          </cell>
          <cell r="V34" t="str">
            <v>From 6 going on 7.  See Com-EM workbook</v>
          </cell>
        </row>
        <row r="35">
          <cell r="B35" t="str">
            <v>Evaporative Assist Cooling-New</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row>
        <row r="36">
          <cell r="B36" t="str">
            <v>Evaporative Assist Cooling-NR</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row>
        <row r="37">
          <cell r="B37" t="str">
            <v>Low Pressure Distribution Complex HVAC-New</v>
          </cell>
          <cell r="C37">
            <v>0.1</v>
          </cell>
          <cell r="D37">
            <v>0.1</v>
          </cell>
          <cell r="E37">
            <v>0.1</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0.05</v>
          </cell>
          <cell r="U37">
            <v>0</v>
          </cell>
        </row>
        <row r="38">
          <cell r="B38" t="str">
            <v>Demand Control Ventilation-New</v>
          </cell>
          <cell r="C38">
            <v>0</v>
          </cell>
          <cell r="D38">
            <v>0</v>
          </cell>
          <cell r="E38">
            <v>0</v>
          </cell>
          <cell r="F38">
            <v>0.2</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row>
        <row r="39">
          <cell r="B39" t="str">
            <v>Demand Control Ventilation-NR</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row>
        <row r="40">
          <cell r="B40" t="str">
            <v>Demand Control Ventilation-Retro</v>
          </cell>
          <cell r="C40">
            <v>0.29417841433623887</v>
          </cell>
          <cell r="D40">
            <v>0.16600530238180544</v>
          </cell>
          <cell r="E40">
            <v>2.3737663898859066E-2</v>
          </cell>
          <cell r="F40">
            <v>0.22300715162221316</v>
          </cell>
          <cell r="G40">
            <v>0.19741792645695339</v>
          </cell>
          <cell r="H40">
            <v>4.2740762746028386E-2</v>
          </cell>
          <cell r="I40">
            <v>1.3597214573254024E-2</v>
          </cell>
          <cell r="J40">
            <v>0.3265989178858158</v>
          </cell>
          <cell r="K40">
            <v>0.13622896031789924</v>
          </cell>
          <cell r="L40">
            <v>0.12181229468805803</v>
          </cell>
          <cell r="M40">
            <v>1.5043119467328166E-2</v>
          </cell>
          <cell r="N40">
            <v>0.13718952244125024</v>
          </cell>
          <cell r="O40">
            <v>0.13714113159081304</v>
          </cell>
          <cell r="P40">
            <v>3.8125362646436782E-2</v>
          </cell>
          <cell r="Q40">
            <v>0.13622896031789924</v>
          </cell>
          <cell r="R40">
            <v>9.2381299117502383E-2</v>
          </cell>
          <cell r="S40">
            <v>0.22458868903269982</v>
          </cell>
          <cell r="T40">
            <v>0.27868917229328594</v>
          </cell>
          <cell r="U40">
            <v>0</v>
          </cell>
        </row>
        <row r="41">
          <cell r="B41" t="str">
            <v>Premium Fume Hood-NR</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0.1</v>
          </cell>
          <cell r="W41">
            <v>0.29417841433623887</v>
          </cell>
        </row>
        <row r="42">
          <cell r="B42" t="str">
            <v>DCV Restaurant Hood-Retro</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W42">
            <v>0.16600530238180544</v>
          </cell>
        </row>
        <row r="43">
          <cell r="B43" t="str">
            <v>DCV Parking Garage-Retro</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0.4</v>
          </cell>
          <cell r="W43">
            <v>2.3737663898859066E-2</v>
          </cell>
        </row>
        <row r="44">
          <cell r="B44" t="str">
            <v>Weatherization - School-Retro</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t="str">
            <v/>
          </cell>
          <cell r="W44">
            <v>0.22300715162221316</v>
          </cell>
        </row>
        <row r="45">
          <cell r="B45" t="str">
            <v>Energy Recovery Ventilator-NR</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0.9</v>
          </cell>
          <cell r="V45" t="str">
            <v>NEEA Sales data</v>
          </cell>
          <cell r="W45">
            <v>0.19741792645695339</v>
          </cell>
        </row>
        <row r="46">
          <cell r="B46" t="str">
            <v>AC Heat Recovery for Water Heating-NR</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t="str">
            <v/>
          </cell>
          <cell r="W46">
            <v>4.2740762746028386E-2</v>
          </cell>
        </row>
        <row r="47">
          <cell r="B47" t="str">
            <v>Room Occupancy Sensors in Lodging-Retro</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t="str">
            <v/>
          </cell>
          <cell r="W47">
            <v>1.3597214573254024E-2</v>
          </cell>
        </row>
        <row r="48">
          <cell r="B48" t="str">
            <v>Chiller - chilled water retrofit-Retro</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t="str">
            <v/>
          </cell>
          <cell r="W48">
            <v>0.3265989178858158</v>
          </cell>
        </row>
        <row r="49">
          <cell r="B49" t="str">
            <v>Chiller - equip retrofits-Retro</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t="str">
            <v/>
          </cell>
          <cell r="W49">
            <v>0.13622896031789924</v>
          </cell>
        </row>
        <row r="50">
          <cell r="B50" t="str">
            <v>Pool Blankets-Retro</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t="str">
            <v/>
          </cell>
          <cell r="W50">
            <v>0.12181229468805803</v>
          </cell>
        </row>
        <row r="51">
          <cell r="B51" t="str">
            <v>Web-Enabled Thermostats-Retro</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t="str">
            <v/>
          </cell>
          <cell r="W51">
            <v>1.5043119467328166E-2</v>
          </cell>
        </row>
        <row r="52">
          <cell r="B52" t="str">
            <v>Garage CO2 ventilation-Retro</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t="str">
            <v/>
          </cell>
          <cell r="W52">
            <v>0.13718952244125024</v>
          </cell>
        </row>
        <row r="53">
          <cell r="B53" t="str">
            <v>Circ Pump ECM and drive-Retro</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t="str">
            <v/>
          </cell>
          <cell r="W53">
            <v>0.13714113159081304</v>
          </cell>
        </row>
        <row r="54">
          <cell r="B54" t="str">
            <v>VRF-New</v>
          </cell>
          <cell r="C54">
            <v>0.02</v>
          </cell>
          <cell r="D54">
            <v>0.02</v>
          </cell>
          <cell r="E54">
            <v>0.02</v>
          </cell>
          <cell r="F54">
            <v>0.02</v>
          </cell>
          <cell r="G54">
            <v>0.02</v>
          </cell>
          <cell r="H54">
            <v>0.02</v>
          </cell>
          <cell r="I54">
            <v>0.02</v>
          </cell>
          <cell r="J54">
            <v>0.02</v>
          </cell>
          <cell r="K54">
            <v>0.02</v>
          </cell>
          <cell r="L54">
            <v>0.02</v>
          </cell>
          <cell r="M54">
            <v>0.02</v>
          </cell>
          <cell r="N54">
            <v>0.02</v>
          </cell>
          <cell r="O54">
            <v>0.02</v>
          </cell>
          <cell r="P54">
            <v>0.02</v>
          </cell>
          <cell r="Q54">
            <v>0.02</v>
          </cell>
          <cell r="R54">
            <v>0.02</v>
          </cell>
          <cell r="S54">
            <v>0.02</v>
          </cell>
          <cell r="T54">
            <v>0.02</v>
          </cell>
          <cell r="U54" t="str">
            <v/>
          </cell>
          <cell r="V54" t="str">
            <v>US saturation 2%</v>
          </cell>
          <cell r="W54">
            <v>3.8125362646436782E-2</v>
          </cell>
        </row>
        <row r="55">
          <cell r="B55" t="str">
            <v>VRF-Retro</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t="str">
            <v/>
          </cell>
          <cell r="W55">
            <v>0.13622896031789924</v>
          </cell>
        </row>
        <row r="56">
          <cell r="B56" t="str">
            <v>Evaporator Roof Top HVAC-Retro</v>
          </cell>
          <cell r="C56">
            <v>0</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t="str">
            <v/>
          </cell>
          <cell r="W56">
            <v>9.2381299117502383E-2</v>
          </cell>
        </row>
        <row r="57">
          <cell r="B57" t="str">
            <v>Secondary Glazing Systems-Retro</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t="str">
            <v>Baseline saturation in measure workbook.  Multiple measures</v>
          </cell>
          <cell r="W57">
            <v>0.22458868903269982</v>
          </cell>
        </row>
        <row r="58">
          <cell r="B58" t="str">
            <v>LPD Package-New</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t="str">
            <v>Baseline saturation in measure workbook.  Multiple measures</v>
          </cell>
          <cell r="W58">
            <v>0.27868917229328594</v>
          </cell>
        </row>
        <row r="59">
          <cell r="B59" t="str">
            <v>LPD Package-NR</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t="str">
            <v>Baseline saturation in measure workbook.  Multiple measures</v>
          </cell>
          <cell r="W59">
            <v>0.22300715162221316</v>
          </cell>
        </row>
        <row r="60">
          <cell r="B60" t="str">
            <v>LPD Package-Retro</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t="str">
            <v>Baseline saturation in measure workbook.  Multiple measures</v>
          </cell>
          <cell r="W60">
            <v>0.3265989178858158</v>
          </cell>
        </row>
        <row r="61">
          <cell r="B61" t="str">
            <v>Top Daylighting-New</v>
          </cell>
          <cell r="C61">
            <v>0</v>
          </cell>
          <cell r="D61">
            <v>0.02</v>
          </cell>
          <cell r="E61">
            <v>0.03</v>
          </cell>
          <cell r="F61">
            <v>0.3</v>
          </cell>
          <cell r="G61">
            <v>0.1</v>
          </cell>
          <cell r="H61">
            <v>0</v>
          </cell>
          <cell r="I61">
            <v>0</v>
          </cell>
          <cell r="J61">
            <v>0.2</v>
          </cell>
          <cell r="K61">
            <v>0.1</v>
          </cell>
          <cell r="L61">
            <v>0.1</v>
          </cell>
          <cell r="M61">
            <v>0.1</v>
          </cell>
          <cell r="N61">
            <v>0</v>
          </cell>
          <cell r="O61">
            <v>0</v>
          </cell>
          <cell r="P61">
            <v>0</v>
          </cell>
          <cell r="Q61">
            <v>0</v>
          </cell>
          <cell r="R61">
            <v>0.02</v>
          </cell>
          <cell r="S61">
            <v>0</v>
          </cell>
          <cell r="T61">
            <v>0.02</v>
          </cell>
          <cell r="U61">
            <v>0</v>
          </cell>
          <cell r="W61">
            <v>0.12181229468805803</v>
          </cell>
        </row>
        <row r="62">
          <cell r="B62" t="str">
            <v>Perimeter Daylighting Controls Advanced-New</v>
          </cell>
          <cell r="C62">
            <v>0.2</v>
          </cell>
          <cell r="D62">
            <v>0.2</v>
          </cell>
          <cell r="E62">
            <v>0.1</v>
          </cell>
          <cell r="F62">
            <v>0</v>
          </cell>
          <cell r="G62">
            <v>0</v>
          </cell>
          <cell r="H62">
            <v>0</v>
          </cell>
          <cell r="I62">
            <v>0</v>
          </cell>
          <cell r="J62">
            <v>0.7</v>
          </cell>
          <cell r="K62">
            <v>0.2</v>
          </cell>
          <cell r="L62">
            <v>0</v>
          </cell>
          <cell r="M62">
            <v>0</v>
          </cell>
          <cell r="N62">
            <v>0</v>
          </cell>
          <cell r="O62">
            <v>0</v>
          </cell>
          <cell r="P62">
            <v>0</v>
          </cell>
          <cell r="Q62">
            <v>0</v>
          </cell>
          <cell r="R62">
            <v>0.05</v>
          </cell>
          <cell r="S62">
            <v>0.05</v>
          </cell>
          <cell r="T62">
            <v>0.05</v>
          </cell>
          <cell r="U62">
            <v>0</v>
          </cell>
          <cell r="W62">
            <v>0.17488641186800052</v>
          </cell>
        </row>
        <row r="63">
          <cell r="B63" t="str">
            <v>Perimeter Daylighting Controls Advanced-NR</v>
          </cell>
          <cell r="C63">
            <v>0.1</v>
          </cell>
          <cell r="D63">
            <v>0.1</v>
          </cell>
          <cell r="E63">
            <v>0.05</v>
          </cell>
          <cell r="F63">
            <v>0</v>
          </cell>
          <cell r="G63">
            <v>0</v>
          </cell>
          <cell r="H63">
            <v>0</v>
          </cell>
          <cell r="I63">
            <v>0</v>
          </cell>
          <cell r="J63">
            <v>0.3</v>
          </cell>
          <cell r="K63">
            <v>0.2</v>
          </cell>
          <cell r="L63">
            <v>0</v>
          </cell>
          <cell r="M63">
            <v>0</v>
          </cell>
          <cell r="N63">
            <v>0</v>
          </cell>
          <cell r="O63">
            <v>0</v>
          </cell>
          <cell r="P63">
            <v>0</v>
          </cell>
          <cell r="Q63">
            <v>0</v>
          </cell>
          <cell r="R63">
            <v>0.05</v>
          </cell>
          <cell r="S63">
            <v>0.05</v>
          </cell>
          <cell r="T63">
            <v>0.05</v>
          </cell>
          <cell r="U63">
            <v>0</v>
          </cell>
        </row>
        <row r="64">
          <cell r="B64" t="str">
            <v>Lighting Controls Interior-New</v>
          </cell>
          <cell r="C64">
            <v>0.1</v>
          </cell>
          <cell r="D64">
            <v>0.05</v>
          </cell>
          <cell r="E64">
            <v>0.03</v>
          </cell>
          <cell r="F64">
            <v>0.7</v>
          </cell>
          <cell r="G64">
            <v>0.5</v>
          </cell>
          <cell r="H64">
            <v>0.3</v>
          </cell>
          <cell r="I64">
            <v>0.5</v>
          </cell>
          <cell r="J64">
            <v>0.2</v>
          </cell>
          <cell r="K64">
            <v>0.2</v>
          </cell>
          <cell r="L64">
            <v>0.2</v>
          </cell>
          <cell r="M64">
            <v>0.7</v>
          </cell>
          <cell r="N64">
            <v>0.5</v>
          </cell>
          <cell r="O64">
            <v>0.05</v>
          </cell>
          <cell r="P64">
            <v>0.05</v>
          </cell>
          <cell r="Q64">
            <v>0.2</v>
          </cell>
          <cell r="R64">
            <v>0.2</v>
          </cell>
          <cell r="S64">
            <v>0.1</v>
          </cell>
          <cell r="T64">
            <v>0.1</v>
          </cell>
          <cell r="U64">
            <v>0</v>
          </cell>
        </row>
        <row r="65">
          <cell r="B65" t="str">
            <v>Lighting Controls Interior-NR</v>
          </cell>
          <cell r="C65">
            <v>0.1</v>
          </cell>
          <cell r="D65">
            <v>0.05</v>
          </cell>
          <cell r="E65">
            <v>0.03</v>
          </cell>
          <cell r="F65">
            <v>0.5</v>
          </cell>
          <cell r="G65">
            <v>0.3</v>
          </cell>
          <cell r="H65">
            <v>0.2</v>
          </cell>
          <cell r="I65">
            <v>0.3</v>
          </cell>
          <cell r="J65">
            <v>0.2</v>
          </cell>
          <cell r="K65">
            <v>0.2</v>
          </cell>
          <cell r="L65">
            <v>0.1</v>
          </cell>
          <cell r="M65">
            <v>0.5</v>
          </cell>
          <cell r="N65">
            <v>0.3</v>
          </cell>
          <cell r="O65">
            <v>0.05</v>
          </cell>
          <cell r="P65">
            <v>0.05</v>
          </cell>
          <cell r="Q65">
            <v>0.1</v>
          </cell>
          <cell r="R65">
            <v>0.1</v>
          </cell>
          <cell r="S65">
            <v>0.1</v>
          </cell>
          <cell r="T65">
            <v>0.1</v>
          </cell>
          <cell r="U65">
            <v>0</v>
          </cell>
        </row>
        <row r="66">
          <cell r="B66" t="str">
            <v>Exterior Building Lighting-New</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t="str">
            <v>Baseline saturation in measure workbook.  Source (DOE 2014)</v>
          </cell>
        </row>
        <row r="67">
          <cell r="B67" t="str">
            <v>Exterior Building Lighting-NR</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t="str">
            <v>Baseline saturation in measure workbook.  Source (DOE 2014)</v>
          </cell>
        </row>
        <row r="68">
          <cell r="B68" t="str">
            <v>Street and Roadway Lighting-New</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0.4</v>
          </cell>
          <cell r="V68" t="str">
            <v>From modified DOE:  See IntLightComp</v>
          </cell>
        </row>
        <row r="69">
          <cell r="B69" t="str">
            <v>Street and Roadway Lighting-NR</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t="str">
            <v>Baseline saturation in measure workbook</v>
          </cell>
        </row>
        <row r="70">
          <cell r="B70" t="str">
            <v>Parking Lighting-New</v>
          </cell>
          <cell r="C70">
            <v>0.2</v>
          </cell>
          <cell r="D70">
            <v>0.2</v>
          </cell>
          <cell r="E70">
            <v>0.2</v>
          </cell>
          <cell r="F70">
            <v>0.2</v>
          </cell>
          <cell r="G70">
            <v>0.2</v>
          </cell>
          <cell r="H70">
            <v>0.2</v>
          </cell>
          <cell r="I70">
            <v>0.2</v>
          </cell>
          <cell r="J70">
            <v>0.2</v>
          </cell>
          <cell r="K70">
            <v>0.2</v>
          </cell>
          <cell r="L70">
            <v>0.2</v>
          </cell>
          <cell r="M70">
            <v>0.2</v>
          </cell>
          <cell r="N70">
            <v>0.2</v>
          </cell>
          <cell r="O70">
            <v>0.2</v>
          </cell>
          <cell r="P70">
            <v>0.2</v>
          </cell>
          <cell r="Q70">
            <v>0.2</v>
          </cell>
          <cell r="R70">
            <v>0.2</v>
          </cell>
          <cell r="S70">
            <v>0.2</v>
          </cell>
          <cell r="T70">
            <v>0.2</v>
          </cell>
        </row>
        <row r="71">
          <cell r="B71" t="str">
            <v>Parking Lighting-NR</v>
          </cell>
          <cell r="C71">
            <v>0.01</v>
          </cell>
          <cell r="D71">
            <v>0.01</v>
          </cell>
          <cell r="E71">
            <v>0.01</v>
          </cell>
          <cell r="F71">
            <v>0.01</v>
          </cell>
          <cell r="G71">
            <v>0.01</v>
          </cell>
          <cell r="H71">
            <v>0.01</v>
          </cell>
          <cell r="I71">
            <v>0.01</v>
          </cell>
          <cell r="J71">
            <v>0.01</v>
          </cell>
          <cell r="K71">
            <v>0.01</v>
          </cell>
          <cell r="L71">
            <v>0.01</v>
          </cell>
          <cell r="M71">
            <v>0.01</v>
          </cell>
          <cell r="N71">
            <v>0.01</v>
          </cell>
          <cell r="O71">
            <v>0.01</v>
          </cell>
          <cell r="P71">
            <v>0.01</v>
          </cell>
          <cell r="Q71">
            <v>0.01</v>
          </cell>
          <cell r="R71">
            <v>0.01</v>
          </cell>
          <cell r="S71">
            <v>0.01</v>
          </cell>
          <cell r="T71">
            <v>0.01</v>
          </cell>
          <cell r="U71">
            <v>0.01</v>
          </cell>
        </row>
        <row r="72">
          <cell r="B72" t="str">
            <v>Bi-Level Stairwell Lighting-NR</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t="str">
            <v/>
          </cell>
        </row>
        <row r="73">
          <cell r="B73" t="str">
            <v>ECM-VAV-New</v>
          </cell>
          <cell r="C73">
            <v>0.4</v>
          </cell>
          <cell r="D73">
            <v>0.3</v>
          </cell>
          <cell r="E73">
            <v>0.1</v>
          </cell>
          <cell r="F73">
            <v>0.1</v>
          </cell>
          <cell r="G73">
            <v>0.1</v>
          </cell>
          <cell r="H73">
            <v>0.1</v>
          </cell>
          <cell r="I73">
            <v>0.4</v>
          </cell>
          <cell r="J73">
            <v>0.1</v>
          </cell>
          <cell r="K73">
            <v>0.4</v>
          </cell>
          <cell r="L73">
            <v>0.1</v>
          </cell>
          <cell r="M73">
            <v>0.1</v>
          </cell>
          <cell r="N73">
            <v>0.1</v>
          </cell>
          <cell r="O73">
            <v>0.1</v>
          </cell>
          <cell r="P73">
            <v>0.1</v>
          </cell>
          <cell r="Q73">
            <v>0.4</v>
          </cell>
          <cell r="R73">
            <v>0.1</v>
          </cell>
          <cell r="S73">
            <v>0.1</v>
          </cell>
          <cell r="T73">
            <v>0.4</v>
          </cell>
          <cell r="U73">
            <v>0</v>
          </cell>
        </row>
        <row r="74">
          <cell r="B74" t="str">
            <v>ECM-VAV-NR</v>
          </cell>
          <cell r="C74">
            <v>0.2</v>
          </cell>
          <cell r="D74">
            <v>0.2</v>
          </cell>
          <cell r="E74">
            <v>0.1</v>
          </cell>
          <cell r="F74">
            <v>0.1</v>
          </cell>
          <cell r="G74">
            <v>0.1</v>
          </cell>
          <cell r="H74">
            <v>0.1</v>
          </cell>
          <cell r="I74">
            <v>0.2</v>
          </cell>
          <cell r="J74">
            <v>0.1</v>
          </cell>
          <cell r="K74">
            <v>0.2</v>
          </cell>
          <cell r="L74">
            <v>0.1</v>
          </cell>
          <cell r="M74">
            <v>0.1</v>
          </cell>
          <cell r="N74">
            <v>0.1</v>
          </cell>
          <cell r="O74">
            <v>0.1</v>
          </cell>
          <cell r="P74">
            <v>0.1</v>
          </cell>
          <cell r="Q74">
            <v>0.2</v>
          </cell>
          <cell r="R74">
            <v>0.1</v>
          </cell>
          <cell r="S74">
            <v>0.1</v>
          </cell>
          <cell r="T74">
            <v>0.2</v>
          </cell>
          <cell r="U74">
            <v>0</v>
          </cell>
        </row>
        <row r="75">
          <cell r="B75" t="str">
            <v>Pool pumps-Retro</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t="str">
            <v/>
          </cell>
        </row>
        <row r="76">
          <cell r="B76" t="str">
            <v>MotorsRewind-New</v>
          </cell>
          <cell r="C76">
            <v>0</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t="str">
            <v/>
          </cell>
        </row>
        <row r="77">
          <cell r="B77" t="str">
            <v>MotorsRewind-NR</v>
          </cell>
          <cell r="C77">
            <v>0</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t="str">
            <v/>
          </cell>
        </row>
        <row r="78">
          <cell r="B78" t="str">
            <v>Municipal Sewage Treatment-Retro</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t="str">
            <v>Baseline saturation in measure workbook</v>
          </cell>
        </row>
        <row r="79">
          <cell r="B79" t="str">
            <v>Municipal Water Supply-Retro</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t="str">
            <v>Baseline saturation in measure workbook</v>
          </cell>
        </row>
        <row r="80">
          <cell r="B80" t="str">
            <v>Engine Generator Block Heaters-Retro</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t="str">
            <v/>
          </cell>
        </row>
        <row r="81">
          <cell r="B81" t="str">
            <v>Grocery Refrigeration Bundle-Retro</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row>
        <row r="82">
          <cell r="B82" t="str">
            <v>Packaged Refrigeration Equipment-New</v>
          </cell>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0.05</v>
          </cell>
        </row>
        <row r="83">
          <cell r="B83" t="str">
            <v>Appliances - Freezers-NR</v>
          </cell>
          <cell r="C83">
            <v>0</v>
          </cell>
          <cell r="D83">
            <v>0</v>
          </cell>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t="str">
            <v/>
          </cell>
        </row>
        <row r="84">
          <cell r="B84" t="str">
            <v>Appliances - Refrigerators-NR</v>
          </cell>
          <cell r="C84">
            <v>0</v>
          </cell>
          <cell r="D84">
            <v>0</v>
          </cell>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t="str">
            <v/>
          </cell>
        </row>
        <row r="85">
          <cell r="B85" t="str">
            <v>Water Cooler Controls-NR</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t="str">
            <v>Baseline saturation in measure workbook.  Multiple measures</v>
          </cell>
        </row>
        <row r="86">
          <cell r="B86" t="str">
            <v>WHTanks-New</v>
          </cell>
          <cell r="C86">
            <v>0</v>
          </cell>
          <cell r="D86">
            <v>0</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0.1</v>
          </cell>
        </row>
        <row r="87">
          <cell r="B87" t="str">
            <v>WHTanks-NR</v>
          </cell>
          <cell r="C87">
            <v>0</v>
          </cell>
          <cell r="D87">
            <v>0</v>
          </cell>
          <cell r="E87">
            <v>0</v>
          </cell>
          <cell r="F87">
            <v>0</v>
          </cell>
          <cell r="G87">
            <v>0</v>
          </cell>
          <cell r="H87">
            <v>0</v>
          </cell>
          <cell r="I87">
            <v>0</v>
          </cell>
          <cell r="J87">
            <v>0</v>
          </cell>
          <cell r="K87">
            <v>0</v>
          </cell>
          <cell r="L87">
            <v>0</v>
          </cell>
          <cell r="M87">
            <v>0</v>
          </cell>
          <cell r="N87">
            <v>0</v>
          </cell>
          <cell r="O87">
            <v>0</v>
          </cell>
          <cell r="P87">
            <v>0</v>
          </cell>
          <cell r="Q87">
            <v>0</v>
          </cell>
          <cell r="R87">
            <v>0</v>
          </cell>
          <cell r="S87">
            <v>0</v>
          </cell>
          <cell r="T87">
            <v>0</v>
          </cell>
          <cell r="U87" t="str">
            <v/>
          </cell>
        </row>
        <row r="88">
          <cell r="B88" t="str">
            <v>Appliances - Clothes Washers-NR</v>
          </cell>
          <cell r="C88">
            <v>0</v>
          </cell>
          <cell r="D88">
            <v>0</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t="str">
            <v/>
          </cell>
        </row>
        <row r="89">
          <cell r="B89" t="str">
            <v>Showerheads-Retro</v>
          </cell>
          <cell r="C89">
            <v>0.2</v>
          </cell>
          <cell r="D89">
            <v>0.2</v>
          </cell>
          <cell r="E89">
            <v>0.2</v>
          </cell>
          <cell r="F89">
            <v>0.2</v>
          </cell>
          <cell r="G89">
            <v>0.2</v>
          </cell>
          <cell r="H89">
            <v>0.2</v>
          </cell>
          <cell r="I89">
            <v>0.2</v>
          </cell>
          <cell r="J89">
            <v>0.2</v>
          </cell>
          <cell r="K89">
            <v>0.2</v>
          </cell>
          <cell r="L89">
            <v>0.2</v>
          </cell>
          <cell r="M89">
            <v>0.2</v>
          </cell>
          <cell r="N89">
            <v>0.2</v>
          </cell>
          <cell r="O89">
            <v>0.2</v>
          </cell>
          <cell r="P89">
            <v>0.2</v>
          </cell>
          <cell r="Q89">
            <v>0.2</v>
          </cell>
          <cell r="R89">
            <v>0.2</v>
          </cell>
          <cell r="S89">
            <v>0.2</v>
          </cell>
          <cell r="T89">
            <v>0.2</v>
          </cell>
          <cell r="U89" t="str">
            <v/>
          </cell>
        </row>
        <row r="90">
          <cell r="B90" t="str">
            <v>Water Heating - GFHX-New</v>
          </cell>
          <cell r="C90">
            <v>0</v>
          </cell>
          <cell r="D90">
            <v>0</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U90" t="str">
            <v/>
          </cell>
        </row>
        <row r="91">
          <cell r="B91" t="str">
            <v>Demand Control Circulating system DHW-Retro</v>
          </cell>
          <cell r="C91">
            <v>0</v>
          </cell>
          <cell r="D91">
            <v>0</v>
          </cell>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t="str">
            <v/>
          </cell>
        </row>
        <row r="92">
          <cell r="B92" t="str">
            <v>Central HPWH MF-Retro</v>
          </cell>
          <cell r="C92">
            <v>0</v>
          </cell>
          <cell r="D92">
            <v>0</v>
          </cell>
          <cell r="E92">
            <v>0</v>
          </cell>
          <cell r="F92">
            <v>0</v>
          </cell>
          <cell r="G92">
            <v>0</v>
          </cell>
          <cell r="H92">
            <v>0</v>
          </cell>
          <cell r="I92">
            <v>0</v>
          </cell>
          <cell r="J92">
            <v>0</v>
          </cell>
          <cell r="K92">
            <v>0</v>
          </cell>
          <cell r="L92">
            <v>0</v>
          </cell>
          <cell r="M92">
            <v>0</v>
          </cell>
          <cell r="N92">
            <v>0</v>
          </cell>
          <cell r="O92">
            <v>0</v>
          </cell>
          <cell r="P92">
            <v>0</v>
          </cell>
          <cell r="Q92">
            <v>0</v>
          </cell>
          <cell r="R92">
            <v>0</v>
          </cell>
          <cell r="S92">
            <v>0</v>
          </cell>
          <cell r="T92">
            <v>0</v>
          </cell>
          <cell r="U92" t="str">
            <v/>
          </cell>
        </row>
        <row r="93">
          <cell r="B93" t="str">
            <v>Ultra Low Energy Building-New</v>
          </cell>
          <cell r="C93">
            <v>0.08</v>
          </cell>
          <cell r="D93">
            <v>0.04</v>
          </cell>
          <cell r="E93">
            <v>0</v>
          </cell>
          <cell r="F93">
            <v>0.08</v>
          </cell>
          <cell r="G93">
            <v>0</v>
          </cell>
          <cell r="H93">
            <v>0</v>
          </cell>
          <cell r="I93">
            <v>0.02</v>
          </cell>
          <cell r="J93">
            <v>0.3</v>
          </cell>
          <cell r="K93">
            <v>0.15</v>
          </cell>
          <cell r="L93">
            <v>0</v>
          </cell>
          <cell r="M93">
            <v>0</v>
          </cell>
          <cell r="N93">
            <v>0</v>
          </cell>
          <cell r="O93">
            <v>0</v>
          </cell>
          <cell r="P93">
            <v>0.02</v>
          </cell>
          <cell r="Q93">
            <v>0.1</v>
          </cell>
          <cell r="R93">
            <v>0.05</v>
          </cell>
          <cell r="S93">
            <v>0.02</v>
          </cell>
          <cell r="T93">
            <v>0.02</v>
          </cell>
          <cell r="U93">
            <v>0</v>
          </cell>
        </row>
        <row r="94">
          <cell r="B94" t="str">
            <v>Low Power LF Lamps-NR</v>
          </cell>
          <cell r="C94">
            <v>0</v>
          </cell>
          <cell r="D94">
            <v>0</v>
          </cell>
          <cell r="E94">
            <v>0</v>
          </cell>
          <cell r="F94">
            <v>0</v>
          </cell>
          <cell r="G94">
            <v>0</v>
          </cell>
          <cell r="H94">
            <v>0</v>
          </cell>
          <cell r="I94">
            <v>0</v>
          </cell>
          <cell r="J94">
            <v>0</v>
          </cell>
          <cell r="K94">
            <v>0</v>
          </cell>
          <cell r="L94">
            <v>0</v>
          </cell>
          <cell r="M94">
            <v>0</v>
          </cell>
          <cell r="N94">
            <v>0</v>
          </cell>
          <cell r="O94">
            <v>0</v>
          </cell>
          <cell r="P94">
            <v>0</v>
          </cell>
          <cell r="Q94">
            <v>0</v>
          </cell>
          <cell r="R94">
            <v>0</v>
          </cell>
          <cell r="S94">
            <v>0</v>
          </cell>
          <cell r="T94">
            <v>0</v>
          </cell>
          <cell r="V94" t="str">
            <v>In workbook. Uses market average mix of lpow watt from sales data</v>
          </cell>
        </row>
      </sheetData>
      <sheetData sheetId="5">
        <row r="11">
          <cell r="B11" t="str">
            <v>Measure Index Name</v>
          </cell>
        </row>
        <row r="12">
          <cell r="B12" t="str">
            <v>Compressed Air-Retro</v>
          </cell>
          <cell r="C12" t="str">
            <v>_PRE2013</v>
          </cell>
          <cell r="D12" t="str">
            <v>_PRE2013</v>
          </cell>
          <cell r="E12" t="str">
            <v>_PRE2013</v>
          </cell>
          <cell r="F12" t="str">
            <v>_PRE2013</v>
          </cell>
          <cell r="G12" t="str">
            <v>_PRE2013</v>
          </cell>
          <cell r="H12" t="str">
            <v>_PRE2013</v>
          </cell>
          <cell r="I12" t="str">
            <v>_PRE2013</v>
          </cell>
          <cell r="J12" t="str">
            <v>_PRE2013</v>
          </cell>
          <cell r="K12" t="str">
            <v>_PRE2013</v>
          </cell>
          <cell r="L12" t="str">
            <v>_PRE2013</v>
          </cell>
          <cell r="M12" t="str">
            <v>_PRE2013</v>
          </cell>
          <cell r="N12" t="str">
            <v>_PRE2013</v>
          </cell>
          <cell r="O12" t="str">
            <v>_PRE2013</v>
          </cell>
          <cell r="P12" t="str">
            <v>_PRE2013</v>
          </cell>
          <cell r="Q12" t="str">
            <v>_PRE2013</v>
          </cell>
          <cell r="R12" t="str">
            <v>_PRE2013</v>
          </cell>
          <cell r="S12" t="str">
            <v>_PRE2013</v>
          </cell>
          <cell r="T12" t="str">
            <v>_PRE2013</v>
          </cell>
          <cell r="W12" t="str">
            <v>_PRE2013</v>
          </cell>
          <cell r="X12" t="str">
            <v>Retro</v>
          </cell>
        </row>
        <row r="13">
          <cell r="B13" t="str">
            <v>Compressed Air-NR</v>
          </cell>
          <cell r="C13" t="str">
            <v>_PRE2013</v>
          </cell>
          <cell r="D13" t="str">
            <v>_PRE2013</v>
          </cell>
          <cell r="E13" t="str">
            <v>_PRE2013</v>
          </cell>
          <cell r="F13" t="str">
            <v>_PRE2013</v>
          </cell>
          <cell r="G13" t="str">
            <v>_PRE2013</v>
          </cell>
          <cell r="H13" t="str">
            <v>_PRE2013</v>
          </cell>
          <cell r="I13" t="str">
            <v>_PRE2013</v>
          </cell>
          <cell r="J13" t="str">
            <v>_PRE2013</v>
          </cell>
          <cell r="K13" t="str">
            <v>_PRE2013</v>
          </cell>
          <cell r="L13" t="str">
            <v>_PRE2013</v>
          </cell>
          <cell r="M13" t="str">
            <v>_PRE2013</v>
          </cell>
          <cell r="N13" t="str">
            <v>_PRE2013</v>
          </cell>
          <cell r="O13" t="str">
            <v>_PRE2013</v>
          </cell>
          <cell r="P13" t="str">
            <v>_PRE2013</v>
          </cell>
          <cell r="Q13" t="str">
            <v>_PRE2013</v>
          </cell>
          <cell r="R13" t="str">
            <v>_PRE2013</v>
          </cell>
          <cell r="S13" t="str">
            <v>_PRE2013</v>
          </cell>
          <cell r="T13" t="str">
            <v>_PRE2013</v>
          </cell>
          <cell r="W13" t="str">
            <v>_PRE2013</v>
          </cell>
          <cell r="X13" t="str">
            <v>NR</v>
          </cell>
        </row>
        <row r="14">
          <cell r="B14" t="str">
            <v>Network PC Power Management-Retro</v>
          </cell>
          <cell r="C14" t="str">
            <v>_PRE2013</v>
          </cell>
          <cell r="D14" t="str">
            <v>_PRE2013</v>
          </cell>
          <cell r="E14" t="str">
            <v>_PRE2013</v>
          </cell>
          <cell r="F14" t="str">
            <v>_PRE2013</v>
          </cell>
          <cell r="G14" t="str">
            <v>_PRE2013</v>
          </cell>
          <cell r="H14" t="str">
            <v>_PRE2013</v>
          </cell>
          <cell r="I14" t="str">
            <v>_PRE2013</v>
          </cell>
          <cell r="J14" t="str">
            <v>_PRE2013</v>
          </cell>
          <cell r="K14" t="str">
            <v>_PRE2013</v>
          </cell>
          <cell r="L14" t="str">
            <v>_PRE2013</v>
          </cell>
          <cell r="M14" t="str">
            <v>_PRE2013</v>
          </cell>
          <cell r="N14" t="str">
            <v>_PRE2013</v>
          </cell>
          <cell r="O14" t="str">
            <v>_PRE2013</v>
          </cell>
          <cell r="P14" t="str">
            <v>_PRE2013</v>
          </cell>
          <cell r="Q14" t="str">
            <v>_PRE2013</v>
          </cell>
          <cell r="R14" t="str">
            <v>_PRE2013</v>
          </cell>
          <cell r="S14" t="str">
            <v>_PRE2013</v>
          </cell>
          <cell r="T14" t="str">
            <v>_PRE2013</v>
          </cell>
          <cell r="W14" t="str">
            <v>_PRE2013</v>
          </cell>
          <cell r="X14" t="str">
            <v>Retro</v>
          </cell>
        </row>
        <row r="15">
          <cell r="B15" t="str">
            <v>Laptop-NR</v>
          </cell>
          <cell r="C15" t="str">
            <v>_PRE2013</v>
          </cell>
          <cell r="D15" t="str">
            <v>_PRE2013</v>
          </cell>
          <cell r="E15" t="str">
            <v>_PRE2013</v>
          </cell>
          <cell r="F15" t="str">
            <v>_PRE2013</v>
          </cell>
          <cell r="G15" t="str">
            <v>_PRE2013</v>
          </cell>
          <cell r="H15" t="str">
            <v>_PRE2013</v>
          </cell>
          <cell r="I15" t="str">
            <v>_PRE2013</v>
          </cell>
          <cell r="J15" t="str">
            <v>_PRE2013</v>
          </cell>
          <cell r="K15" t="str">
            <v>_PRE2013</v>
          </cell>
          <cell r="L15" t="str">
            <v>_PRE2013</v>
          </cell>
          <cell r="M15" t="str">
            <v>_PRE2013</v>
          </cell>
          <cell r="N15" t="str">
            <v>_PRE2013</v>
          </cell>
          <cell r="O15" t="str">
            <v>_PRE2013</v>
          </cell>
          <cell r="P15" t="str">
            <v>_PRE2013</v>
          </cell>
          <cell r="Q15" t="str">
            <v>_PRE2013</v>
          </cell>
          <cell r="R15" t="str">
            <v>_PRE2013</v>
          </cell>
          <cell r="S15" t="str">
            <v>_PRE2013</v>
          </cell>
          <cell r="T15" t="str">
            <v>_PRE2013</v>
          </cell>
          <cell r="W15" t="str">
            <v>_PRE2013</v>
          </cell>
          <cell r="X15" t="str">
            <v>NR</v>
          </cell>
        </row>
        <row r="16">
          <cell r="B16" t="str">
            <v>Smart Plug Power Strips-Retro</v>
          </cell>
          <cell r="C16" t="str">
            <v>_PRE2013</v>
          </cell>
          <cell r="D16" t="str">
            <v>_PRE2013</v>
          </cell>
          <cell r="E16" t="str">
            <v>_PRE2013</v>
          </cell>
          <cell r="F16" t="str">
            <v>_PRE2013</v>
          </cell>
          <cell r="G16" t="str">
            <v>_PRE2013</v>
          </cell>
          <cell r="H16" t="str">
            <v>_PRE2013</v>
          </cell>
          <cell r="I16" t="str">
            <v>_PRE2013</v>
          </cell>
          <cell r="J16" t="str">
            <v>_PRE2013</v>
          </cell>
          <cell r="K16" t="str">
            <v>_PRE2013</v>
          </cell>
          <cell r="L16" t="str">
            <v>_PRE2013</v>
          </cell>
          <cell r="M16" t="str">
            <v>_PRE2013</v>
          </cell>
          <cell r="N16" t="str">
            <v>_PRE2013</v>
          </cell>
          <cell r="O16" t="str">
            <v>_PRE2013</v>
          </cell>
          <cell r="P16" t="str">
            <v>_PRE2013</v>
          </cell>
          <cell r="Q16" t="str">
            <v>_PRE2013</v>
          </cell>
          <cell r="R16" t="str">
            <v>_PRE2013</v>
          </cell>
          <cell r="S16" t="str">
            <v>_PRE2013</v>
          </cell>
          <cell r="T16" t="str">
            <v>_PRE2013</v>
          </cell>
          <cell r="W16" t="str">
            <v>_PRE2013</v>
          </cell>
          <cell r="X16" t="str">
            <v>Retro</v>
          </cell>
        </row>
        <row r="17">
          <cell r="B17" t="str">
            <v>Data Centers-NR</v>
          </cell>
          <cell r="C17" t="str">
            <v>_PRE2013</v>
          </cell>
          <cell r="D17" t="str">
            <v>_PRE2013</v>
          </cell>
          <cell r="E17" t="str">
            <v>_PRE2013</v>
          </cell>
          <cell r="F17" t="str">
            <v>_PRE2013</v>
          </cell>
          <cell r="G17" t="str">
            <v>_PRE2013</v>
          </cell>
          <cell r="H17" t="str">
            <v>_PRE2013</v>
          </cell>
          <cell r="I17" t="str">
            <v>_PRE2013</v>
          </cell>
          <cell r="J17" t="str">
            <v>_PRE2013</v>
          </cell>
          <cell r="K17" t="str">
            <v>_PRE2013</v>
          </cell>
          <cell r="L17" t="str">
            <v>_PRE2013</v>
          </cell>
          <cell r="M17" t="str">
            <v>_PRE2013</v>
          </cell>
          <cell r="N17" t="str">
            <v>_PRE2013</v>
          </cell>
          <cell r="O17" t="str">
            <v>_PRE2013</v>
          </cell>
          <cell r="P17" t="str">
            <v>_PRE2013</v>
          </cell>
          <cell r="Q17" t="str">
            <v>_PRE2013</v>
          </cell>
          <cell r="R17" t="str">
            <v>_PRE2013</v>
          </cell>
          <cell r="S17" t="str">
            <v>_PRE2013</v>
          </cell>
          <cell r="T17" t="str">
            <v>_PRE2013</v>
          </cell>
          <cell r="W17" t="str">
            <v>_PRE2013</v>
          </cell>
          <cell r="X17" t="str">
            <v>NR</v>
          </cell>
        </row>
        <row r="18">
          <cell r="B18" t="str">
            <v>Monitor-NR</v>
          </cell>
          <cell r="C18" t="str">
            <v>_PRE2013</v>
          </cell>
          <cell r="D18" t="str">
            <v>_PRE2013</v>
          </cell>
          <cell r="E18" t="str">
            <v>_PRE2013</v>
          </cell>
          <cell r="F18" t="str">
            <v>_PRE2013</v>
          </cell>
          <cell r="G18" t="str">
            <v>_PRE2013</v>
          </cell>
          <cell r="H18" t="str">
            <v>_PRE2013</v>
          </cell>
          <cell r="I18" t="str">
            <v>_PRE2013</v>
          </cell>
          <cell r="J18" t="str">
            <v>_PRE2013</v>
          </cell>
          <cell r="K18" t="str">
            <v>_PRE2013</v>
          </cell>
          <cell r="L18" t="str">
            <v>_PRE2013</v>
          </cell>
          <cell r="M18" t="str">
            <v>_PRE2013</v>
          </cell>
          <cell r="N18" t="str">
            <v>_PRE2013</v>
          </cell>
          <cell r="O18" t="str">
            <v>_PRE2013</v>
          </cell>
          <cell r="P18" t="str">
            <v>_PRE2013</v>
          </cell>
          <cell r="Q18" t="str">
            <v>_PRE2013</v>
          </cell>
          <cell r="R18" t="str">
            <v>_PRE2013</v>
          </cell>
          <cell r="S18" t="str">
            <v>_PRE2013</v>
          </cell>
          <cell r="T18" t="str">
            <v>_PRE2013</v>
          </cell>
          <cell r="W18" t="str">
            <v>_PRE2013</v>
          </cell>
          <cell r="X18" t="str">
            <v>NR</v>
          </cell>
        </row>
        <row r="19">
          <cell r="B19" t="str">
            <v>Desktop-NR</v>
          </cell>
          <cell r="C19" t="str">
            <v>_PRE2013</v>
          </cell>
          <cell r="D19" t="str">
            <v>_PRE2013</v>
          </cell>
          <cell r="E19" t="str">
            <v>_PRE2013</v>
          </cell>
          <cell r="F19" t="str">
            <v>_PRE2013</v>
          </cell>
          <cell r="G19" t="str">
            <v>_PRE2013</v>
          </cell>
          <cell r="H19" t="str">
            <v>_PRE2013</v>
          </cell>
          <cell r="I19" t="str">
            <v>_PRE2013</v>
          </cell>
          <cell r="J19" t="str">
            <v>_PRE2013</v>
          </cell>
          <cell r="K19" t="str">
            <v>_PRE2013</v>
          </cell>
          <cell r="L19" t="str">
            <v>_PRE2013</v>
          </cell>
          <cell r="M19" t="str">
            <v>_PRE2013</v>
          </cell>
          <cell r="N19" t="str">
            <v>_PRE2013</v>
          </cell>
          <cell r="O19" t="str">
            <v>_PRE2013</v>
          </cell>
          <cell r="P19" t="str">
            <v>_PRE2013</v>
          </cell>
          <cell r="Q19" t="str">
            <v>_PRE2013</v>
          </cell>
          <cell r="R19" t="str">
            <v>_PRE2013</v>
          </cell>
          <cell r="S19" t="str">
            <v>_PRE2013</v>
          </cell>
          <cell r="T19" t="str">
            <v>_PRE2013</v>
          </cell>
          <cell r="W19" t="str">
            <v>_PRE2013</v>
          </cell>
          <cell r="X19" t="str">
            <v>NR</v>
          </cell>
          <cell r="Y19" t="str">
            <v>POST2013</v>
          </cell>
        </row>
        <row r="20">
          <cell r="B20" t="str">
            <v>Pre-Rinse Spray Valve-Retro</v>
          </cell>
          <cell r="C20" t="str">
            <v>_PRE2013</v>
          </cell>
          <cell r="D20" t="str">
            <v>_PRE2013</v>
          </cell>
          <cell r="E20" t="str">
            <v>_PRE2013</v>
          </cell>
          <cell r="F20" t="str">
            <v>_PRE2013</v>
          </cell>
          <cell r="G20" t="str">
            <v>_PRE2013</v>
          </cell>
          <cell r="H20" t="str">
            <v>_PRE2013</v>
          </cell>
          <cell r="I20" t="str">
            <v>_PRE2013</v>
          </cell>
          <cell r="J20" t="str">
            <v>_PRE2013</v>
          </cell>
          <cell r="K20" t="str">
            <v>_PRE2013</v>
          </cell>
          <cell r="L20" t="str">
            <v>_PRE2013</v>
          </cell>
          <cell r="M20" t="str">
            <v>_PRE2013</v>
          </cell>
          <cell r="N20" t="str">
            <v>_PRE2013</v>
          </cell>
          <cell r="O20" t="str">
            <v>_PRE2013</v>
          </cell>
          <cell r="P20" t="str">
            <v>_PRE2013</v>
          </cell>
          <cell r="Q20" t="str">
            <v>_PRE2013</v>
          </cell>
          <cell r="R20" t="str">
            <v>_PRE2013</v>
          </cell>
          <cell r="S20" t="str">
            <v>_PRE2013</v>
          </cell>
          <cell r="T20" t="str">
            <v>_PRE2013</v>
          </cell>
          <cell r="W20" t="str">
            <v>_PRE2013</v>
          </cell>
          <cell r="X20" t="str">
            <v>Retro</v>
          </cell>
          <cell r="Y20" t="str">
            <v>_PRE2013</v>
          </cell>
        </row>
        <row r="21">
          <cell r="B21" t="str">
            <v>Cooking Equipment-NR</v>
          </cell>
          <cell r="C21" t="str">
            <v>POST2013</v>
          </cell>
          <cell r="D21" t="str">
            <v>POST2013</v>
          </cell>
          <cell r="E21" t="str">
            <v>POST2013</v>
          </cell>
          <cell r="F21" t="str">
            <v>POST2013</v>
          </cell>
          <cell r="G21" t="str">
            <v>POST2013</v>
          </cell>
          <cell r="H21" t="str">
            <v>POST2013</v>
          </cell>
          <cell r="I21" t="str">
            <v>POST2013</v>
          </cell>
          <cell r="J21" t="str">
            <v>POST2013</v>
          </cell>
          <cell r="K21" t="str">
            <v>POST2013</v>
          </cell>
          <cell r="L21" t="str">
            <v>POST2013</v>
          </cell>
          <cell r="M21" t="str">
            <v>POST2013</v>
          </cell>
          <cell r="N21" t="str">
            <v>POST2013</v>
          </cell>
          <cell r="O21" t="str">
            <v>POST2013</v>
          </cell>
          <cell r="P21" t="str">
            <v>POST2013</v>
          </cell>
          <cell r="Q21" t="str">
            <v>POST2013</v>
          </cell>
          <cell r="R21" t="str">
            <v>POST2013</v>
          </cell>
          <cell r="S21" t="str">
            <v>POST2013</v>
          </cell>
          <cell r="T21" t="str">
            <v>POST2013</v>
          </cell>
          <cell r="W21" t="str">
            <v>POST2013</v>
          </cell>
          <cell r="X21" t="str">
            <v>NR</v>
          </cell>
          <cell r="Y21" t="str">
            <v>POST2013</v>
          </cell>
        </row>
        <row r="22">
          <cell r="B22" t="str">
            <v>Premium HVAC Equipment-New</v>
          </cell>
          <cell r="C22" t="str">
            <v>POST2013</v>
          </cell>
          <cell r="D22" t="str">
            <v>POST2013</v>
          </cell>
          <cell r="E22" t="str">
            <v>POST2013</v>
          </cell>
          <cell r="F22" t="str">
            <v>POST2013</v>
          </cell>
          <cell r="G22" t="str">
            <v>POST2013</v>
          </cell>
          <cell r="H22" t="str">
            <v>POST2013</v>
          </cell>
          <cell r="I22" t="str">
            <v>POST2013</v>
          </cell>
          <cell r="J22" t="str">
            <v>POST2013</v>
          </cell>
          <cell r="K22" t="str">
            <v>POST2013</v>
          </cell>
          <cell r="L22" t="str">
            <v>POST2013</v>
          </cell>
          <cell r="M22" t="str">
            <v>POST2013</v>
          </cell>
          <cell r="N22" t="str">
            <v>POST2013</v>
          </cell>
          <cell r="O22" t="str">
            <v>POST2013</v>
          </cell>
          <cell r="P22" t="str">
            <v>POST2013</v>
          </cell>
          <cell r="Q22" t="str">
            <v>POST2013</v>
          </cell>
          <cell r="R22" t="str">
            <v>POST2013</v>
          </cell>
          <cell r="S22" t="str">
            <v>POST2013</v>
          </cell>
          <cell r="T22" t="str">
            <v>POST2013</v>
          </cell>
          <cell r="W22" t="str">
            <v>POST2013</v>
          </cell>
          <cell r="X22" t="str">
            <v>New</v>
          </cell>
          <cell r="Y22" t="str">
            <v>POST2013</v>
          </cell>
        </row>
        <row r="23">
          <cell r="B23" t="str">
            <v>Premium HVAC Equipment-NR</v>
          </cell>
          <cell r="C23" t="str">
            <v>POST2013</v>
          </cell>
          <cell r="D23" t="str">
            <v>POST2013</v>
          </cell>
          <cell r="E23" t="str">
            <v>POST2013</v>
          </cell>
          <cell r="F23" t="str">
            <v>POST2013</v>
          </cell>
          <cell r="G23" t="str">
            <v>POST2013</v>
          </cell>
          <cell r="H23" t="str">
            <v>POST2013</v>
          </cell>
          <cell r="I23" t="str">
            <v>POST2013</v>
          </cell>
          <cell r="J23" t="str">
            <v>POST2013</v>
          </cell>
          <cell r="K23" t="str">
            <v>POST2013</v>
          </cell>
          <cell r="L23" t="str">
            <v>POST2013</v>
          </cell>
          <cell r="M23" t="str">
            <v>POST2013</v>
          </cell>
          <cell r="N23" t="str">
            <v>POST2013</v>
          </cell>
          <cell r="O23" t="str">
            <v>POST2013</v>
          </cell>
          <cell r="P23" t="str">
            <v>POST2013</v>
          </cell>
          <cell r="Q23" t="str">
            <v>POST2013</v>
          </cell>
          <cell r="R23" t="str">
            <v>POST2013</v>
          </cell>
          <cell r="S23" t="str">
            <v>POST2013</v>
          </cell>
          <cell r="T23" t="str">
            <v>POST2013</v>
          </cell>
          <cell r="W23" t="str">
            <v>POST2013</v>
          </cell>
          <cell r="X23" t="str">
            <v>NR</v>
          </cell>
          <cell r="Y23" t="str">
            <v>POST2013</v>
          </cell>
        </row>
        <row r="24">
          <cell r="B24" t="str">
            <v>Glass-New</v>
          </cell>
          <cell r="C24" t="str">
            <v>POST2013</v>
          </cell>
          <cell r="D24" t="str">
            <v>POST2013</v>
          </cell>
          <cell r="E24" t="str">
            <v>POST2013</v>
          </cell>
          <cell r="F24" t="str">
            <v>POST2013</v>
          </cell>
          <cell r="G24" t="str">
            <v>POST2013</v>
          </cell>
          <cell r="H24" t="str">
            <v>POST2013</v>
          </cell>
          <cell r="I24" t="str">
            <v>POST2013</v>
          </cell>
          <cell r="J24" t="str">
            <v>POST2013</v>
          </cell>
          <cell r="K24" t="str">
            <v>POST2013</v>
          </cell>
          <cell r="L24" t="str">
            <v>POST2013</v>
          </cell>
          <cell r="M24" t="str">
            <v>POST2013</v>
          </cell>
          <cell r="N24" t="str">
            <v>POST2013</v>
          </cell>
          <cell r="O24" t="str">
            <v>POST2013</v>
          </cell>
          <cell r="P24" t="str">
            <v>POST2013</v>
          </cell>
          <cell r="Q24" t="str">
            <v>POST2013</v>
          </cell>
          <cell r="R24" t="str">
            <v>POST2013</v>
          </cell>
          <cell r="S24" t="str">
            <v>POST2013</v>
          </cell>
          <cell r="T24" t="str">
            <v>POST2013</v>
          </cell>
          <cell r="W24" t="str">
            <v>POST2013</v>
          </cell>
          <cell r="X24" t="str">
            <v>New</v>
          </cell>
          <cell r="Y24" t="str">
            <v>POST2013</v>
          </cell>
        </row>
        <row r="25">
          <cell r="B25" t="str">
            <v>Glass-NR</v>
          </cell>
          <cell r="C25" t="str">
            <v>POST2013</v>
          </cell>
          <cell r="D25" t="str">
            <v>POST2013</v>
          </cell>
          <cell r="E25" t="str">
            <v>POST2013</v>
          </cell>
          <cell r="F25" t="str">
            <v>POST2013</v>
          </cell>
          <cell r="G25" t="str">
            <v>POST2013</v>
          </cell>
          <cell r="H25" t="str">
            <v>POST2013</v>
          </cell>
          <cell r="I25" t="str">
            <v>POST2013</v>
          </cell>
          <cell r="J25" t="str">
            <v>POST2013</v>
          </cell>
          <cell r="K25" t="str">
            <v>POST2013</v>
          </cell>
          <cell r="L25" t="str">
            <v>POST2013</v>
          </cell>
          <cell r="M25" t="str">
            <v>POST2013</v>
          </cell>
          <cell r="N25" t="str">
            <v>POST2013</v>
          </cell>
          <cell r="O25" t="str">
            <v>POST2013</v>
          </cell>
          <cell r="P25" t="str">
            <v>POST2013</v>
          </cell>
          <cell r="Q25" t="str">
            <v>POST2013</v>
          </cell>
          <cell r="R25" t="str">
            <v>POST2013</v>
          </cell>
          <cell r="S25" t="str">
            <v>POST2013</v>
          </cell>
          <cell r="T25" t="str">
            <v>POST2013</v>
          </cell>
          <cell r="W25" t="str">
            <v>POST2013</v>
          </cell>
          <cell r="X25" t="str">
            <v>NR</v>
          </cell>
          <cell r="Y25" t="str">
            <v>POST2013</v>
          </cell>
        </row>
        <row r="26">
          <cell r="B26" t="str">
            <v>Glass-Retro</v>
          </cell>
          <cell r="C26" t="str">
            <v>_PRE2013</v>
          </cell>
          <cell r="D26" t="str">
            <v>_PRE2013</v>
          </cell>
          <cell r="E26" t="str">
            <v>_PRE2013</v>
          </cell>
          <cell r="F26" t="str">
            <v>_PRE2013</v>
          </cell>
          <cell r="G26" t="str">
            <v>_PRE2013</v>
          </cell>
          <cell r="H26" t="str">
            <v>_PRE2013</v>
          </cell>
          <cell r="I26" t="str">
            <v>_PRE2013</v>
          </cell>
          <cell r="J26" t="str">
            <v>_PRE2013</v>
          </cell>
          <cell r="K26" t="str">
            <v>_PRE2013</v>
          </cell>
          <cell r="L26" t="str">
            <v>_PRE2013</v>
          </cell>
          <cell r="M26" t="str">
            <v>_PRE2013</v>
          </cell>
          <cell r="N26" t="str">
            <v>_PRE2013</v>
          </cell>
          <cell r="O26" t="str">
            <v>_PRE2013</v>
          </cell>
          <cell r="P26" t="str">
            <v>_PRE2013</v>
          </cell>
          <cell r="Q26" t="str">
            <v>_PRE2013</v>
          </cell>
          <cell r="R26" t="str">
            <v>_PRE2013</v>
          </cell>
          <cell r="S26" t="str">
            <v>_PRE2013</v>
          </cell>
          <cell r="T26" t="str">
            <v>_PRE2013</v>
          </cell>
          <cell r="W26" t="str">
            <v>_PRE2013</v>
          </cell>
          <cell r="X26" t="str">
            <v>Retro</v>
          </cell>
          <cell r="Y26" t="str">
            <v>_PRE2013</v>
          </cell>
        </row>
        <row r="27">
          <cell r="B27" t="str">
            <v>Advanced Rooftop Controller-New</v>
          </cell>
          <cell r="C27" t="str">
            <v>POST2013</v>
          </cell>
          <cell r="D27" t="str">
            <v>POST2013</v>
          </cell>
          <cell r="E27" t="str">
            <v>POST2013</v>
          </cell>
          <cell r="F27" t="str">
            <v>POST2013</v>
          </cell>
          <cell r="G27" t="str">
            <v>POST2013</v>
          </cell>
          <cell r="H27" t="str">
            <v>POST2013</v>
          </cell>
          <cell r="I27" t="str">
            <v>POST2013</v>
          </cell>
          <cell r="J27" t="str">
            <v>POST2013</v>
          </cell>
          <cell r="K27" t="str">
            <v>POST2013</v>
          </cell>
          <cell r="L27" t="str">
            <v>POST2013</v>
          </cell>
          <cell r="M27" t="str">
            <v>POST2013</v>
          </cell>
          <cell r="N27" t="str">
            <v>POST2013</v>
          </cell>
          <cell r="O27" t="str">
            <v>POST2013</v>
          </cell>
          <cell r="P27" t="str">
            <v>POST2013</v>
          </cell>
          <cell r="Q27" t="str">
            <v>POST2013</v>
          </cell>
          <cell r="R27" t="str">
            <v>POST2013</v>
          </cell>
          <cell r="S27" t="str">
            <v>POST2013</v>
          </cell>
          <cell r="T27" t="str">
            <v>POST2013</v>
          </cell>
          <cell r="W27" t="str">
            <v>POST2013</v>
          </cell>
          <cell r="X27" t="str">
            <v>New</v>
          </cell>
          <cell r="Y27" t="str">
            <v>POST2013</v>
          </cell>
        </row>
        <row r="28">
          <cell r="B28" t="str">
            <v>Advanced Rooftop Controller-NR</v>
          </cell>
          <cell r="C28" t="str">
            <v>POST2013</v>
          </cell>
          <cell r="D28" t="str">
            <v>POST2013</v>
          </cell>
          <cell r="E28" t="str">
            <v>POST2013</v>
          </cell>
          <cell r="F28" t="str">
            <v>POST2013</v>
          </cell>
          <cell r="G28" t="str">
            <v>POST2013</v>
          </cell>
          <cell r="H28" t="str">
            <v>POST2013</v>
          </cell>
          <cell r="I28" t="str">
            <v>POST2013</v>
          </cell>
          <cell r="J28" t="str">
            <v>POST2013</v>
          </cell>
          <cell r="K28" t="str">
            <v>POST2013</v>
          </cell>
          <cell r="L28" t="str">
            <v>POST2013</v>
          </cell>
          <cell r="M28" t="str">
            <v>POST2013</v>
          </cell>
          <cell r="N28" t="str">
            <v>POST2013</v>
          </cell>
          <cell r="O28" t="str">
            <v>POST2013</v>
          </cell>
          <cell r="P28" t="str">
            <v>POST2013</v>
          </cell>
          <cell r="Q28" t="str">
            <v>POST2013</v>
          </cell>
          <cell r="R28" t="str">
            <v>POST2013</v>
          </cell>
          <cell r="S28" t="str">
            <v>POST2013</v>
          </cell>
          <cell r="T28" t="str">
            <v>POST2013</v>
          </cell>
          <cell r="W28" t="str">
            <v>POST2013</v>
          </cell>
          <cell r="X28" t="str">
            <v>NR</v>
          </cell>
          <cell r="Y28" t="str">
            <v>POST2013</v>
          </cell>
        </row>
        <row r="29">
          <cell r="B29" t="str">
            <v>Advanced Rooftop Controller-Retro</v>
          </cell>
          <cell r="C29" t="str">
            <v>_PRE2013</v>
          </cell>
          <cell r="D29" t="str">
            <v>_PRE2013</v>
          </cell>
          <cell r="E29" t="str">
            <v>_PRE2013</v>
          </cell>
          <cell r="F29" t="str">
            <v>_PRE2013</v>
          </cell>
          <cell r="G29" t="str">
            <v>_PRE2013</v>
          </cell>
          <cell r="H29" t="str">
            <v>_PRE2013</v>
          </cell>
          <cell r="I29" t="str">
            <v>_PRE2013</v>
          </cell>
          <cell r="J29" t="str">
            <v>_PRE2013</v>
          </cell>
          <cell r="K29" t="str">
            <v>_PRE2013</v>
          </cell>
          <cell r="L29" t="str">
            <v>_PRE2013</v>
          </cell>
          <cell r="M29" t="str">
            <v>_PRE2013</v>
          </cell>
          <cell r="N29" t="str">
            <v>_PRE2013</v>
          </cell>
          <cell r="O29" t="str">
            <v>_PRE2013</v>
          </cell>
          <cell r="P29" t="str">
            <v>_PRE2013</v>
          </cell>
          <cell r="Q29" t="str">
            <v>_PRE2013</v>
          </cell>
          <cell r="R29" t="str">
            <v>_PRE2013</v>
          </cell>
          <cell r="S29" t="str">
            <v>_PRE2013</v>
          </cell>
          <cell r="T29" t="str">
            <v>_PRE2013</v>
          </cell>
          <cell r="W29" t="str">
            <v>_PRE2013</v>
          </cell>
          <cell r="X29" t="str">
            <v>Retro</v>
          </cell>
          <cell r="Y29" t="str">
            <v>_PRE2013</v>
          </cell>
        </row>
        <row r="30">
          <cell r="B30" t="str">
            <v>Variable Speed Chiller-New</v>
          </cell>
          <cell r="C30" t="str">
            <v>POST2013</v>
          </cell>
          <cell r="D30" t="str">
            <v>POST2013</v>
          </cell>
          <cell r="E30" t="str">
            <v>POST2013</v>
          </cell>
          <cell r="F30" t="str">
            <v>POST2013</v>
          </cell>
          <cell r="G30" t="str">
            <v>POST2013</v>
          </cell>
          <cell r="H30" t="str">
            <v>POST2013</v>
          </cell>
          <cell r="I30" t="str">
            <v>POST2013</v>
          </cell>
          <cell r="J30" t="str">
            <v>POST2013</v>
          </cell>
          <cell r="K30" t="str">
            <v>POST2013</v>
          </cell>
          <cell r="L30" t="str">
            <v>POST2013</v>
          </cell>
          <cell r="M30" t="str">
            <v>POST2013</v>
          </cell>
          <cell r="N30" t="str">
            <v>POST2013</v>
          </cell>
          <cell r="O30" t="str">
            <v>POST2013</v>
          </cell>
          <cell r="P30" t="str">
            <v>POST2013</v>
          </cell>
          <cell r="Q30" t="str">
            <v>POST2013</v>
          </cell>
          <cell r="R30" t="str">
            <v>POST2013</v>
          </cell>
          <cell r="S30" t="str">
            <v>POST2013</v>
          </cell>
          <cell r="T30" t="str">
            <v>POST2013</v>
          </cell>
          <cell r="W30" t="str">
            <v>POST2013</v>
          </cell>
          <cell r="X30" t="str">
            <v>New</v>
          </cell>
          <cell r="Y30" t="str">
            <v>POST2013</v>
          </cell>
        </row>
        <row r="31">
          <cell r="B31" t="str">
            <v>Variable Speed Chiller-NR</v>
          </cell>
          <cell r="C31" t="str">
            <v>POST2013</v>
          </cell>
          <cell r="D31" t="str">
            <v>POST2013</v>
          </cell>
          <cell r="E31" t="str">
            <v>POST2013</v>
          </cell>
          <cell r="F31" t="str">
            <v>POST2013</v>
          </cell>
          <cell r="G31" t="str">
            <v>POST2013</v>
          </cell>
          <cell r="H31" t="str">
            <v>POST2013</v>
          </cell>
          <cell r="I31" t="str">
            <v>POST2013</v>
          </cell>
          <cell r="J31" t="str">
            <v>POST2013</v>
          </cell>
          <cell r="K31" t="str">
            <v>POST2013</v>
          </cell>
          <cell r="L31" t="str">
            <v>POST2013</v>
          </cell>
          <cell r="M31" t="str">
            <v>POST2013</v>
          </cell>
          <cell r="N31" t="str">
            <v>POST2013</v>
          </cell>
          <cell r="O31" t="str">
            <v>POST2013</v>
          </cell>
          <cell r="P31" t="str">
            <v>POST2013</v>
          </cell>
          <cell r="Q31" t="str">
            <v>POST2013</v>
          </cell>
          <cell r="R31" t="str">
            <v>POST2013</v>
          </cell>
          <cell r="S31" t="str">
            <v>POST2013</v>
          </cell>
          <cell r="T31" t="str">
            <v>POST2013</v>
          </cell>
          <cell r="W31" t="str">
            <v>POST2013</v>
          </cell>
          <cell r="X31" t="str">
            <v>NR</v>
          </cell>
          <cell r="Y31" t="str">
            <v>POST2013</v>
          </cell>
        </row>
        <row r="32">
          <cell r="B32" t="str">
            <v>Commercial EM-New</v>
          </cell>
          <cell r="C32" t="str">
            <v>POST2013</v>
          </cell>
          <cell r="D32" t="str">
            <v>POST2013</v>
          </cell>
          <cell r="E32" t="str">
            <v>POST2013</v>
          </cell>
          <cell r="F32" t="str">
            <v>POST2013</v>
          </cell>
          <cell r="G32" t="str">
            <v>POST2013</v>
          </cell>
          <cell r="H32" t="str">
            <v>POST2013</v>
          </cell>
          <cell r="I32" t="str">
            <v>POST2013</v>
          </cell>
          <cell r="J32" t="str">
            <v>POST2013</v>
          </cell>
          <cell r="K32" t="str">
            <v>POST2013</v>
          </cell>
          <cell r="L32" t="str">
            <v>POST2013</v>
          </cell>
          <cell r="M32" t="str">
            <v>POST2013</v>
          </cell>
          <cell r="N32" t="str">
            <v>POST2013</v>
          </cell>
          <cell r="O32" t="str">
            <v>POST2013</v>
          </cell>
          <cell r="P32" t="str">
            <v>POST2013</v>
          </cell>
          <cell r="Q32" t="str">
            <v>POST2013</v>
          </cell>
          <cell r="R32" t="str">
            <v>POST2013</v>
          </cell>
          <cell r="S32" t="str">
            <v>POST2013</v>
          </cell>
          <cell r="T32" t="str">
            <v>POST2013</v>
          </cell>
          <cell r="W32" t="str">
            <v>POST2013</v>
          </cell>
          <cell r="X32" t="str">
            <v>New</v>
          </cell>
          <cell r="Y32" t="str">
            <v>POST2013</v>
          </cell>
        </row>
        <row r="33">
          <cell r="B33" t="str">
            <v>Commercial EM-NR</v>
          </cell>
          <cell r="C33" t="str">
            <v>POST2013</v>
          </cell>
          <cell r="D33" t="str">
            <v>POST2013</v>
          </cell>
          <cell r="E33" t="str">
            <v>POST2013</v>
          </cell>
          <cell r="F33" t="str">
            <v>POST2013</v>
          </cell>
          <cell r="G33" t="str">
            <v>POST2013</v>
          </cell>
          <cell r="H33" t="str">
            <v>POST2013</v>
          </cell>
          <cell r="I33" t="str">
            <v>POST2013</v>
          </cell>
          <cell r="J33" t="str">
            <v>POST2013</v>
          </cell>
          <cell r="K33" t="str">
            <v>POST2013</v>
          </cell>
          <cell r="L33" t="str">
            <v>POST2013</v>
          </cell>
          <cell r="M33" t="str">
            <v>POST2013</v>
          </cell>
          <cell r="N33" t="str">
            <v>POST2013</v>
          </cell>
          <cell r="O33" t="str">
            <v>POST2013</v>
          </cell>
          <cell r="P33" t="str">
            <v>POST2013</v>
          </cell>
          <cell r="Q33" t="str">
            <v>POST2013</v>
          </cell>
          <cell r="R33" t="str">
            <v>POST2013</v>
          </cell>
          <cell r="S33" t="str">
            <v>POST2013</v>
          </cell>
          <cell r="T33" t="str">
            <v>POST2013</v>
          </cell>
          <cell r="W33" t="str">
            <v>POST2013</v>
          </cell>
          <cell r="X33" t="str">
            <v>NR</v>
          </cell>
          <cell r="Y33" t="str">
            <v>POST2013</v>
          </cell>
        </row>
        <row r="34">
          <cell r="B34" t="str">
            <v>Commercial EM-Retro</v>
          </cell>
          <cell r="C34" t="str">
            <v>_PRE2013</v>
          </cell>
          <cell r="D34" t="str">
            <v>_PRE2013</v>
          </cell>
          <cell r="E34" t="str">
            <v>_PRE2013</v>
          </cell>
          <cell r="F34" t="str">
            <v>_PRE2013</v>
          </cell>
          <cell r="G34" t="str">
            <v>_PRE2013</v>
          </cell>
          <cell r="H34" t="str">
            <v>_PRE2013</v>
          </cell>
          <cell r="I34" t="str">
            <v>_PRE2013</v>
          </cell>
          <cell r="J34" t="str">
            <v>_PRE2013</v>
          </cell>
          <cell r="K34" t="str">
            <v>_PRE2013</v>
          </cell>
          <cell r="L34" t="str">
            <v>_PRE2013</v>
          </cell>
          <cell r="M34" t="str">
            <v>_PRE2013</v>
          </cell>
          <cell r="N34" t="str">
            <v>_PRE2013</v>
          </cell>
          <cell r="O34" t="str">
            <v>_PRE2013</v>
          </cell>
          <cell r="P34" t="str">
            <v>_PRE2013</v>
          </cell>
          <cell r="Q34" t="str">
            <v>_PRE2013</v>
          </cell>
          <cell r="R34" t="str">
            <v>_PRE2013</v>
          </cell>
          <cell r="S34" t="str">
            <v>_PRE2013</v>
          </cell>
          <cell r="T34" t="str">
            <v>_PRE2013</v>
          </cell>
          <cell r="W34" t="str">
            <v>_PRE2013</v>
          </cell>
          <cell r="X34" t="str">
            <v>Retro</v>
          </cell>
          <cell r="Y34" t="str">
            <v>_PRE2013</v>
          </cell>
        </row>
        <row r="35">
          <cell r="B35" t="str">
            <v>Evaporative Assist Cooling-New</v>
          </cell>
          <cell r="C35" t="str">
            <v>POST2013</v>
          </cell>
          <cell r="D35" t="str">
            <v>POST2013</v>
          </cell>
          <cell r="E35" t="str">
            <v>POST2013</v>
          </cell>
          <cell r="F35" t="str">
            <v>POST2013</v>
          </cell>
          <cell r="G35" t="str">
            <v>POST2013</v>
          </cell>
          <cell r="H35" t="str">
            <v>POST2013</v>
          </cell>
          <cell r="I35" t="str">
            <v>POST2013</v>
          </cell>
          <cell r="J35" t="str">
            <v>POST2013</v>
          </cell>
          <cell r="K35" t="str">
            <v>POST2013</v>
          </cell>
          <cell r="L35" t="str">
            <v>POST2013</v>
          </cell>
          <cell r="M35" t="str">
            <v>POST2013</v>
          </cell>
          <cell r="N35" t="str">
            <v>POST2013</v>
          </cell>
          <cell r="O35" t="str">
            <v>POST2013</v>
          </cell>
          <cell r="P35" t="str">
            <v>POST2013</v>
          </cell>
          <cell r="Q35" t="str">
            <v>POST2013</v>
          </cell>
          <cell r="R35" t="str">
            <v>POST2013</v>
          </cell>
          <cell r="S35" t="str">
            <v>POST2013</v>
          </cell>
          <cell r="T35" t="str">
            <v>POST2013</v>
          </cell>
          <cell r="W35" t="str">
            <v>POST2013</v>
          </cell>
          <cell r="X35" t="str">
            <v>New</v>
          </cell>
          <cell r="Y35" t="str">
            <v>POST2013</v>
          </cell>
        </row>
        <row r="36">
          <cell r="B36" t="str">
            <v>Evaporative Assist Cooling-NR</v>
          </cell>
          <cell r="C36" t="str">
            <v>POST2013</v>
          </cell>
          <cell r="D36" t="str">
            <v>POST2013</v>
          </cell>
          <cell r="E36" t="str">
            <v>POST2013</v>
          </cell>
          <cell r="F36" t="str">
            <v>POST2013</v>
          </cell>
          <cell r="G36" t="str">
            <v>POST2013</v>
          </cell>
          <cell r="H36" t="str">
            <v>POST2013</v>
          </cell>
          <cell r="I36" t="str">
            <v>POST2013</v>
          </cell>
          <cell r="J36" t="str">
            <v>POST2013</v>
          </cell>
          <cell r="K36" t="str">
            <v>POST2013</v>
          </cell>
          <cell r="L36" t="str">
            <v>POST2013</v>
          </cell>
          <cell r="M36" t="str">
            <v>POST2013</v>
          </cell>
          <cell r="N36" t="str">
            <v>POST2013</v>
          </cell>
          <cell r="O36" t="str">
            <v>POST2013</v>
          </cell>
          <cell r="P36" t="str">
            <v>POST2013</v>
          </cell>
          <cell r="Q36" t="str">
            <v>POST2013</v>
          </cell>
          <cell r="R36" t="str">
            <v>POST2013</v>
          </cell>
          <cell r="S36" t="str">
            <v>POST2013</v>
          </cell>
          <cell r="T36" t="str">
            <v>POST2013</v>
          </cell>
          <cell r="W36" t="str">
            <v>POST2013</v>
          </cell>
          <cell r="X36" t="str">
            <v>NR</v>
          </cell>
          <cell r="Y36" t="str">
            <v>POST2013</v>
          </cell>
        </row>
        <row r="37">
          <cell r="B37" t="str">
            <v>Low Pressure Distribution Complex HVAC-New</v>
          </cell>
          <cell r="C37" t="str">
            <v>POST2013</v>
          </cell>
          <cell r="D37" t="str">
            <v>POST2013</v>
          </cell>
          <cell r="E37" t="str">
            <v>POST2013</v>
          </cell>
          <cell r="F37" t="str">
            <v>POST2013</v>
          </cell>
          <cell r="G37" t="str">
            <v>POST2013</v>
          </cell>
          <cell r="H37" t="str">
            <v>POST2013</v>
          </cell>
          <cell r="I37" t="str">
            <v>POST2013</v>
          </cell>
          <cell r="J37" t="str">
            <v>POST2013</v>
          </cell>
          <cell r="K37" t="str">
            <v>POST2013</v>
          </cell>
          <cell r="L37" t="str">
            <v>POST2013</v>
          </cell>
          <cell r="M37" t="str">
            <v>POST2013</v>
          </cell>
          <cell r="N37" t="str">
            <v>POST2013</v>
          </cell>
          <cell r="O37" t="str">
            <v>POST2013</v>
          </cell>
          <cell r="P37" t="str">
            <v>POST2013</v>
          </cell>
          <cell r="Q37" t="str">
            <v>POST2013</v>
          </cell>
          <cell r="R37" t="str">
            <v>POST2013</v>
          </cell>
          <cell r="S37" t="str">
            <v>POST2013</v>
          </cell>
          <cell r="T37" t="str">
            <v>POST2013</v>
          </cell>
          <cell r="W37" t="str">
            <v>POST2013</v>
          </cell>
          <cell r="X37" t="str">
            <v>New</v>
          </cell>
          <cell r="Y37" t="str">
            <v>POST2013</v>
          </cell>
        </row>
        <row r="38">
          <cell r="B38" t="str">
            <v>Demand Control Ventilation-New</v>
          </cell>
          <cell r="C38" t="str">
            <v>POST2013</v>
          </cell>
          <cell r="D38" t="str">
            <v>POST2013</v>
          </cell>
          <cell r="E38" t="str">
            <v>POST2013</v>
          </cell>
          <cell r="F38" t="str">
            <v>POST2013</v>
          </cell>
          <cell r="G38" t="str">
            <v>POST2013</v>
          </cell>
          <cell r="H38" t="str">
            <v>POST2013</v>
          </cell>
          <cell r="I38" t="str">
            <v>POST2013</v>
          </cell>
          <cell r="J38" t="str">
            <v>POST2013</v>
          </cell>
          <cell r="K38" t="str">
            <v>POST2013</v>
          </cell>
          <cell r="L38" t="str">
            <v>POST2013</v>
          </cell>
          <cell r="M38" t="str">
            <v>POST2013</v>
          </cell>
          <cell r="N38" t="str">
            <v>POST2013</v>
          </cell>
          <cell r="O38" t="str">
            <v>POST2013</v>
          </cell>
          <cell r="P38" t="str">
            <v>POST2013</v>
          </cell>
          <cell r="Q38" t="str">
            <v>POST2013</v>
          </cell>
          <cell r="R38" t="str">
            <v>POST2013</v>
          </cell>
          <cell r="S38" t="str">
            <v>POST2013</v>
          </cell>
          <cell r="T38" t="str">
            <v>POST2013</v>
          </cell>
          <cell r="W38" t="str">
            <v>POST2013</v>
          </cell>
          <cell r="X38" t="str">
            <v>New</v>
          </cell>
          <cell r="Y38" t="str">
            <v>POST2013</v>
          </cell>
        </row>
        <row r="39">
          <cell r="B39" t="str">
            <v>Demand Control Ventilation-NR</v>
          </cell>
          <cell r="C39" t="str">
            <v>POST2013</v>
          </cell>
          <cell r="D39" t="str">
            <v>POST2013</v>
          </cell>
          <cell r="E39" t="str">
            <v>POST2013</v>
          </cell>
          <cell r="F39" t="str">
            <v>POST2013</v>
          </cell>
          <cell r="G39" t="str">
            <v>POST2013</v>
          </cell>
          <cell r="H39" t="str">
            <v>POST2013</v>
          </cell>
          <cell r="I39" t="str">
            <v>POST2013</v>
          </cell>
          <cell r="J39" t="str">
            <v>POST2013</v>
          </cell>
          <cell r="K39" t="str">
            <v>POST2013</v>
          </cell>
          <cell r="L39" t="str">
            <v>POST2013</v>
          </cell>
          <cell r="M39" t="str">
            <v>POST2013</v>
          </cell>
          <cell r="N39" t="str">
            <v>POST2013</v>
          </cell>
          <cell r="O39" t="str">
            <v>POST2013</v>
          </cell>
          <cell r="P39" t="str">
            <v>POST2013</v>
          </cell>
          <cell r="Q39" t="str">
            <v>POST2013</v>
          </cell>
          <cell r="R39" t="str">
            <v>POST2013</v>
          </cell>
          <cell r="S39" t="str">
            <v>POST2013</v>
          </cell>
          <cell r="T39" t="str">
            <v>POST2013</v>
          </cell>
          <cell r="W39" t="str">
            <v>POST2013</v>
          </cell>
          <cell r="X39" t="str">
            <v>NR</v>
          </cell>
          <cell r="Y39" t="str">
            <v>POST2013</v>
          </cell>
        </row>
        <row r="40">
          <cell r="B40" t="str">
            <v>Demand Control Ventilation-Retro</v>
          </cell>
          <cell r="C40" t="str">
            <v>_PRE2013</v>
          </cell>
          <cell r="D40" t="str">
            <v>_PRE2013</v>
          </cell>
          <cell r="E40" t="str">
            <v>_PRE2013</v>
          </cell>
          <cell r="F40" t="str">
            <v>_PRE2013</v>
          </cell>
          <cell r="G40" t="str">
            <v>_PRE2013</v>
          </cell>
          <cell r="H40" t="str">
            <v>_PRE2013</v>
          </cell>
          <cell r="I40" t="str">
            <v>_PRE2013</v>
          </cell>
          <cell r="J40" t="str">
            <v>_PRE2013</v>
          </cell>
          <cell r="K40" t="str">
            <v>_PRE2013</v>
          </cell>
          <cell r="L40" t="str">
            <v>_PRE2013</v>
          </cell>
          <cell r="M40" t="str">
            <v>_PRE2013</v>
          </cell>
          <cell r="N40" t="str">
            <v>_PRE2013</v>
          </cell>
          <cell r="O40" t="str">
            <v>_PRE2013</v>
          </cell>
          <cell r="P40" t="str">
            <v>_PRE2013</v>
          </cell>
          <cell r="Q40" t="str">
            <v>_PRE2013</v>
          </cell>
          <cell r="R40" t="str">
            <v>_PRE2013</v>
          </cell>
          <cell r="S40" t="str">
            <v>_PRE2013</v>
          </cell>
          <cell r="T40" t="str">
            <v>_PRE2013</v>
          </cell>
          <cell r="W40" t="str">
            <v>_PRE2013</v>
          </cell>
          <cell r="X40" t="str">
            <v>Retro</v>
          </cell>
          <cell r="Y40" t="str">
            <v>_PRE2013</v>
          </cell>
        </row>
        <row r="41">
          <cell r="B41" t="str">
            <v>Premium Fume Hood-NR</v>
          </cell>
          <cell r="C41" t="str">
            <v>POST2013</v>
          </cell>
          <cell r="D41" t="str">
            <v>POST2013</v>
          </cell>
          <cell r="E41" t="str">
            <v>POST2013</v>
          </cell>
          <cell r="F41" t="str">
            <v>POST2013</v>
          </cell>
          <cell r="G41" t="str">
            <v>POST2013</v>
          </cell>
          <cell r="H41" t="str">
            <v>POST2013</v>
          </cell>
          <cell r="I41" t="str">
            <v>POST2013</v>
          </cell>
          <cell r="J41" t="str">
            <v>POST2013</v>
          </cell>
          <cell r="K41" t="str">
            <v>POST2013</v>
          </cell>
          <cell r="L41" t="str">
            <v>POST2013</v>
          </cell>
          <cell r="M41" t="str">
            <v>POST2013</v>
          </cell>
          <cell r="N41" t="str">
            <v>POST2013</v>
          </cell>
          <cell r="O41" t="str">
            <v>POST2013</v>
          </cell>
          <cell r="P41" t="str">
            <v>POST2013</v>
          </cell>
          <cell r="Q41" t="str">
            <v>POST2013</v>
          </cell>
          <cell r="R41" t="str">
            <v>POST2013</v>
          </cell>
          <cell r="S41" t="str">
            <v>POST2013</v>
          </cell>
          <cell r="T41" t="str">
            <v>POST2013</v>
          </cell>
          <cell r="W41" t="str">
            <v>POST2013</v>
          </cell>
          <cell r="X41" t="str">
            <v>NR</v>
          </cell>
          <cell r="Y41" t="str">
            <v>POST2013</v>
          </cell>
        </row>
        <row r="42">
          <cell r="B42" t="str">
            <v>DCV Restaurant Hood-Retro</v>
          </cell>
          <cell r="C42" t="str">
            <v>_PRE2013</v>
          </cell>
          <cell r="D42" t="str">
            <v>_PRE2013</v>
          </cell>
          <cell r="E42" t="str">
            <v>_PRE2013</v>
          </cell>
          <cell r="F42" t="str">
            <v>_PRE2013</v>
          </cell>
          <cell r="G42" t="str">
            <v>_PRE2013</v>
          </cell>
          <cell r="H42" t="str">
            <v>_PRE2013</v>
          </cell>
          <cell r="I42" t="str">
            <v>_PRE2013</v>
          </cell>
          <cell r="J42" t="str">
            <v>_PRE2013</v>
          </cell>
          <cell r="K42" t="str">
            <v>_PRE2013</v>
          </cell>
          <cell r="L42" t="str">
            <v>_PRE2013</v>
          </cell>
          <cell r="M42" t="str">
            <v>_PRE2013</v>
          </cell>
          <cell r="N42" t="str">
            <v>_PRE2013</v>
          </cell>
          <cell r="O42" t="str">
            <v>_PRE2013</v>
          </cell>
          <cell r="P42" t="str">
            <v>_PRE2013</v>
          </cell>
          <cell r="Q42" t="str">
            <v>_PRE2013</v>
          </cell>
          <cell r="R42" t="str">
            <v>_PRE2013</v>
          </cell>
          <cell r="S42" t="str">
            <v>_PRE2013</v>
          </cell>
          <cell r="T42" t="str">
            <v>_PRE2013</v>
          </cell>
          <cell r="W42" t="str">
            <v>_PRE2013</v>
          </cell>
          <cell r="X42" t="str">
            <v>Retro</v>
          </cell>
          <cell r="Y42" t="str">
            <v>_PRE2013</v>
          </cell>
        </row>
        <row r="43">
          <cell r="B43" t="str">
            <v>DCV Parking Garage-Retro</v>
          </cell>
          <cell r="C43" t="str">
            <v>_PRE2013</v>
          </cell>
          <cell r="D43" t="str">
            <v>_PRE2013</v>
          </cell>
          <cell r="E43" t="str">
            <v>_PRE2013</v>
          </cell>
          <cell r="F43" t="str">
            <v>_PRE2013</v>
          </cell>
          <cell r="G43" t="str">
            <v>_PRE2013</v>
          </cell>
          <cell r="H43" t="str">
            <v>_PRE2013</v>
          </cell>
          <cell r="I43" t="str">
            <v>_PRE2013</v>
          </cell>
          <cell r="J43" t="str">
            <v>_PRE2013</v>
          </cell>
          <cell r="K43" t="str">
            <v>_PRE2013</v>
          </cell>
          <cell r="L43" t="str">
            <v>_PRE2013</v>
          </cell>
          <cell r="M43" t="str">
            <v>_PRE2013</v>
          </cell>
          <cell r="N43" t="str">
            <v>_PRE2013</v>
          </cell>
          <cell r="O43" t="str">
            <v>_PRE2013</v>
          </cell>
          <cell r="P43" t="str">
            <v>_PRE2013</v>
          </cell>
          <cell r="Q43" t="str">
            <v>_PRE2013</v>
          </cell>
          <cell r="R43" t="str">
            <v>_PRE2013</v>
          </cell>
          <cell r="S43" t="str">
            <v>_PRE2013</v>
          </cell>
          <cell r="T43" t="str">
            <v>_PRE2013</v>
          </cell>
          <cell r="W43" t="str">
            <v>_PRE2013</v>
          </cell>
          <cell r="X43" t="str">
            <v>Retro</v>
          </cell>
          <cell r="Y43" t="str">
            <v>_PRE2013</v>
          </cell>
        </row>
        <row r="44">
          <cell r="B44" t="str">
            <v>Weatherization - School-Retro</v>
          </cell>
          <cell r="C44" t="str">
            <v>_PRE2013</v>
          </cell>
          <cell r="D44" t="str">
            <v>_PRE2013</v>
          </cell>
          <cell r="E44" t="str">
            <v>_PRE2013</v>
          </cell>
          <cell r="F44" t="str">
            <v>_PRE2013</v>
          </cell>
          <cell r="G44" t="str">
            <v>_PRE2013</v>
          </cell>
          <cell r="H44" t="str">
            <v>_PRE2013</v>
          </cell>
          <cell r="I44" t="str">
            <v>_PRE2013</v>
          </cell>
          <cell r="J44" t="str">
            <v>_PRE2013</v>
          </cell>
          <cell r="K44" t="str">
            <v>_PRE2013</v>
          </cell>
          <cell r="L44" t="str">
            <v>_PRE2013</v>
          </cell>
          <cell r="M44" t="str">
            <v>_PRE2013</v>
          </cell>
          <cell r="N44" t="str">
            <v>_PRE2013</v>
          </cell>
          <cell r="O44" t="str">
            <v>_PRE2013</v>
          </cell>
          <cell r="P44" t="str">
            <v>_PRE2013</v>
          </cell>
          <cell r="Q44" t="str">
            <v>_PRE2013</v>
          </cell>
          <cell r="R44" t="str">
            <v>_PRE2013</v>
          </cell>
          <cell r="S44" t="str">
            <v>_PRE2013</v>
          </cell>
          <cell r="T44" t="str">
            <v>_PRE2013</v>
          </cell>
          <cell r="W44" t="str">
            <v>_PRE2013</v>
          </cell>
          <cell r="X44" t="str">
            <v>Retro</v>
          </cell>
          <cell r="Y44" t="str">
            <v>_PRE2013</v>
          </cell>
        </row>
        <row r="45">
          <cell r="B45" t="str">
            <v>Energy Recovery Ventilator-NR</v>
          </cell>
          <cell r="C45" t="str">
            <v>POST2013</v>
          </cell>
          <cell r="D45" t="str">
            <v>POST2013</v>
          </cell>
          <cell r="E45" t="str">
            <v>POST2013</v>
          </cell>
          <cell r="F45" t="str">
            <v>POST2013</v>
          </cell>
          <cell r="G45" t="str">
            <v>POST2013</v>
          </cell>
          <cell r="H45" t="str">
            <v>POST2013</v>
          </cell>
          <cell r="I45" t="str">
            <v>POST2013</v>
          </cell>
          <cell r="J45" t="str">
            <v>POST2013</v>
          </cell>
          <cell r="K45" t="str">
            <v>POST2013</v>
          </cell>
          <cell r="L45" t="str">
            <v>POST2013</v>
          </cell>
          <cell r="M45" t="str">
            <v>POST2013</v>
          </cell>
          <cell r="N45" t="str">
            <v>POST2013</v>
          </cell>
          <cell r="O45" t="str">
            <v>POST2013</v>
          </cell>
          <cell r="P45" t="str">
            <v>POST2013</v>
          </cell>
          <cell r="Q45" t="str">
            <v>POST2013</v>
          </cell>
          <cell r="R45" t="str">
            <v>POST2013</v>
          </cell>
          <cell r="S45" t="str">
            <v>POST2013</v>
          </cell>
          <cell r="T45" t="str">
            <v>POST2013</v>
          </cell>
          <cell r="W45" t="str">
            <v>POST2013</v>
          </cell>
          <cell r="X45" t="str">
            <v>NR</v>
          </cell>
          <cell r="Y45" t="str">
            <v>POST2013</v>
          </cell>
        </row>
        <row r="46">
          <cell r="B46" t="str">
            <v>AC Heat Recovery for Water Heating-NR</v>
          </cell>
          <cell r="C46" t="str">
            <v>POST2013</v>
          </cell>
          <cell r="D46" t="str">
            <v>POST2013</v>
          </cell>
          <cell r="E46" t="str">
            <v>POST2013</v>
          </cell>
          <cell r="F46" t="str">
            <v>POST2013</v>
          </cell>
          <cell r="G46" t="str">
            <v>POST2013</v>
          </cell>
          <cell r="H46" t="str">
            <v>POST2013</v>
          </cell>
          <cell r="I46" t="str">
            <v>POST2013</v>
          </cell>
          <cell r="J46" t="str">
            <v>POST2013</v>
          </cell>
          <cell r="K46" t="str">
            <v>POST2013</v>
          </cell>
          <cell r="L46" t="str">
            <v>POST2013</v>
          </cell>
          <cell r="M46" t="str">
            <v>POST2013</v>
          </cell>
          <cell r="N46" t="str">
            <v>POST2013</v>
          </cell>
          <cell r="O46" t="str">
            <v>POST2013</v>
          </cell>
          <cell r="P46" t="str">
            <v>POST2013</v>
          </cell>
          <cell r="Q46" t="str">
            <v>POST2013</v>
          </cell>
          <cell r="R46" t="str">
            <v>POST2013</v>
          </cell>
          <cell r="S46" t="str">
            <v>POST2013</v>
          </cell>
          <cell r="T46" t="str">
            <v>POST2013</v>
          </cell>
          <cell r="W46" t="str">
            <v>POST2013</v>
          </cell>
          <cell r="X46" t="str">
            <v>NR</v>
          </cell>
          <cell r="Y46" t="str">
            <v>POST2013</v>
          </cell>
        </row>
        <row r="47">
          <cell r="B47" t="str">
            <v>Room Occupancy Sensors in Lodging-Retro</v>
          </cell>
          <cell r="C47" t="str">
            <v>_PRE2013</v>
          </cell>
          <cell r="D47" t="str">
            <v>_PRE2013</v>
          </cell>
          <cell r="E47" t="str">
            <v>_PRE2013</v>
          </cell>
          <cell r="F47" t="str">
            <v>_PRE2013</v>
          </cell>
          <cell r="G47" t="str">
            <v>_PRE2013</v>
          </cell>
          <cell r="H47" t="str">
            <v>_PRE2013</v>
          </cell>
          <cell r="I47" t="str">
            <v>_PRE2013</v>
          </cell>
          <cell r="J47" t="str">
            <v>_PRE2013</v>
          </cell>
          <cell r="K47" t="str">
            <v>_PRE2013</v>
          </cell>
          <cell r="L47" t="str">
            <v>_PRE2013</v>
          </cell>
          <cell r="M47" t="str">
            <v>_PRE2013</v>
          </cell>
          <cell r="N47" t="str">
            <v>_PRE2013</v>
          </cell>
          <cell r="O47" t="str">
            <v>_PRE2013</v>
          </cell>
          <cell r="P47" t="str">
            <v>_PRE2013</v>
          </cell>
          <cell r="Q47" t="str">
            <v>_PRE2013</v>
          </cell>
          <cell r="R47" t="str">
            <v>_PRE2013</v>
          </cell>
          <cell r="S47" t="str">
            <v>_PRE2013</v>
          </cell>
          <cell r="T47" t="str">
            <v>_PRE2013</v>
          </cell>
          <cell r="W47" t="str">
            <v>_PRE2013</v>
          </cell>
          <cell r="X47" t="str">
            <v>Retro</v>
          </cell>
          <cell r="Y47" t="str">
            <v>_PRE2013</v>
          </cell>
        </row>
        <row r="48">
          <cell r="B48" t="str">
            <v>Chiller - chilled water retrofit-Retro</v>
          </cell>
          <cell r="C48" t="str">
            <v>_PRE2013</v>
          </cell>
          <cell r="D48" t="str">
            <v>_PRE2013</v>
          </cell>
          <cell r="E48" t="str">
            <v>_PRE2013</v>
          </cell>
          <cell r="F48" t="str">
            <v>_PRE2013</v>
          </cell>
          <cell r="G48" t="str">
            <v>_PRE2013</v>
          </cell>
          <cell r="H48" t="str">
            <v>_PRE2013</v>
          </cell>
          <cell r="I48" t="str">
            <v>_PRE2013</v>
          </cell>
          <cell r="J48" t="str">
            <v>_PRE2013</v>
          </cell>
          <cell r="K48" t="str">
            <v>_PRE2013</v>
          </cell>
          <cell r="L48" t="str">
            <v>_PRE2013</v>
          </cell>
          <cell r="M48" t="str">
            <v>_PRE2013</v>
          </cell>
          <cell r="N48" t="str">
            <v>_PRE2013</v>
          </cell>
          <cell r="O48" t="str">
            <v>_PRE2013</v>
          </cell>
          <cell r="P48" t="str">
            <v>_PRE2013</v>
          </cell>
          <cell r="Q48" t="str">
            <v>_PRE2013</v>
          </cell>
          <cell r="R48" t="str">
            <v>_PRE2013</v>
          </cell>
          <cell r="S48" t="str">
            <v>_PRE2013</v>
          </cell>
          <cell r="T48" t="str">
            <v>_PRE2013</v>
          </cell>
          <cell r="W48" t="str">
            <v>_PRE2013</v>
          </cell>
          <cell r="X48" t="str">
            <v>Retro</v>
          </cell>
          <cell r="Y48" t="str">
            <v>_PRE2013</v>
          </cell>
        </row>
        <row r="49">
          <cell r="B49" t="str">
            <v>Chiller - equip retrofits-Retro</v>
          </cell>
          <cell r="C49" t="str">
            <v>_PRE2013</v>
          </cell>
          <cell r="D49" t="str">
            <v>_PRE2013</v>
          </cell>
          <cell r="E49" t="str">
            <v>_PRE2013</v>
          </cell>
          <cell r="F49" t="str">
            <v>_PRE2013</v>
          </cell>
          <cell r="G49" t="str">
            <v>_PRE2013</v>
          </cell>
          <cell r="H49" t="str">
            <v>_PRE2013</v>
          </cell>
          <cell r="I49" t="str">
            <v>_PRE2013</v>
          </cell>
          <cell r="J49" t="str">
            <v>_PRE2013</v>
          </cell>
          <cell r="K49" t="str">
            <v>_PRE2013</v>
          </cell>
          <cell r="L49" t="str">
            <v>_PRE2013</v>
          </cell>
          <cell r="M49" t="str">
            <v>_PRE2013</v>
          </cell>
          <cell r="N49" t="str">
            <v>_PRE2013</v>
          </cell>
          <cell r="O49" t="str">
            <v>_PRE2013</v>
          </cell>
          <cell r="P49" t="str">
            <v>_PRE2013</v>
          </cell>
          <cell r="Q49" t="str">
            <v>_PRE2013</v>
          </cell>
          <cell r="R49" t="str">
            <v>_PRE2013</v>
          </cell>
          <cell r="S49" t="str">
            <v>_PRE2013</v>
          </cell>
          <cell r="T49" t="str">
            <v>_PRE2013</v>
          </cell>
          <cell r="W49" t="str">
            <v>_PRE2013</v>
          </cell>
          <cell r="X49" t="str">
            <v>Retro</v>
          </cell>
          <cell r="Y49" t="str">
            <v>_PRE2013</v>
          </cell>
        </row>
        <row r="50">
          <cell r="B50" t="str">
            <v>Pool Blankets-Retro</v>
          </cell>
          <cell r="C50" t="str">
            <v>_PRE2013</v>
          </cell>
          <cell r="D50" t="str">
            <v>_PRE2013</v>
          </cell>
          <cell r="E50" t="str">
            <v>_PRE2013</v>
          </cell>
          <cell r="F50" t="str">
            <v>_PRE2013</v>
          </cell>
          <cell r="G50" t="str">
            <v>_PRE2013</v>
          </cell>
          <cell r="H50" t="str">
            <v>_PRE2013</v>
          </cell>
          <cell r="I50" t="str">
            <v>_PRE2013</v>
          </cell>
          <cell r="J50" t="str">
            <v>_PRE2013</v>
          </cell>
          <cell r="K50" t="str">
            <v>_PRE2013</v>
          </cell>
          <cell r="L50" t="str">
            <v>_PRE2013</v>
          </cell>
          <cell r="M50" t="str">
            <v>_PRE2013</v>
          </cell>
          <cell r="N50" t="str">
            <v>_PRE2013</v>
          </cell>
          <cell r="O50" t="str">
            <v>_PRE2013</v>
          </cell>
          <cell r="P50" t="str">
            <v>_PRE2013</v>
          </cell>
          <cell r="Q50" t="str">
            <v>_PRE2013</v>
          </cell>
          <cell r="R50" t="str">
            <v>_PRE2013</v>
          </cell>
          <cell r="S50" t="str">
            <v>_PRE2013</v>
          </cell>
          <cell r="T50" t="str">
            <v>_PRE2013</v>
          </cell>
          <cell r="W50" t="str">
            <v>_PRE2013</v>
          </cell>
          <cell r="X50" t="str">
            <v>Retro</v>
          </cell>
          <cell r="Y50" t="str">
            <v>_PRE2013</v>
          </cell>
        </row>
        <row r="51">
          <cell r="B51" t="str">
            <v>Web-Enabled Thermostats-Retro</v>
          </cell>
          <cell r="C51" t="str">
            <v>_PRE2013</v>
          </cell>
          <cell r="D51" t="str">
            <v>_PRE2013</v>
          </cell>
          <cell r="E51" t="str">
            <v>_PRE2013</v>
          </cell>
          <cell r="F51" t="str">
            <v>_PRE2013</v>
          </cell>
          <cell r="G51" t="str">
            <v>_PRE2013</v>
          </cell>
          <cell r="H51" t="str">
            <v>_PRE2013</v>
          </cell>
          <cell r="I51" t="str">
            <v>_PRE2013</v>
          </cell>
          <cell r="J51" t="str">
            <v>_PRE2013</v>
          </cell>
          <cell r="K51" t="str">
            <v>_PRE2013</v>
          </cell>
          <cell r="L51" t="str">
            <v>_PRE2013</v>
          </cell>
          <cell r="M51" t="str">
            <v>_PRE2013</v>
          </cell>
          <cell r="N51" t="str">
            <v>_PRE2013</v>
          </cell>
          <cell r="O51" t="str">
            <v>_PRE2013</v>
          </cell>
          <cell r="P51" t="str">
            <v>_PRE2013</v>
          </cell>
          <cell r="Q51" t="str">
            <v>_PRE2013</v>
          </cell>
          <cell r="R51" t="str">
            <v>_PRE2013</v>
          </cell>
          <cell r="S51" t="str">
            <v>_PRE2013</v>
          </cell>
          <cell r="T51" t="str">
            <v>_PRE2013</v>
          </cell>
          <cell r="W51" t="str">
            <v>_PRE2013</v>
          </cell>
          <cell r="X51" t="str">
            <v>Retro</v>
          </cell>
          <cell r="Y51" t="str">
            <v>_PRE2013</v>
          </cell>
        </row>
        <row r="52">
          <cell r="B52" t="str">
            <v>Garage CO2 ventilation-Retro</v>
          </cell>
          <cell r="C52" t="str">
            <v>_PRE2013</v>
          </cell>
          <cell r="D52" t="str">
            <v>_PRE2013</v>
          </cell>
          <cell r="E52" t="str">
            <v>_PRE2013</v>
          </cell>
          <cell r="F52" t="str">
            <v>_PRE2013</v>
          </cell>
          <cell r="G52" t="str">
            <v>_PRE2013</v>
          </cell>
          <cell r="H52" t="str">
            <v>_PRE2013</v>
          </cell>
          <cell r="I52" t="str">
            <v>_PRE2013</v>
          </cell>
          <cell r="J52" t="str">
            <v>_PRE2013</v>
          </cell>
          <cell r="K52" t="str">
            <v>_PRE2013</v>
          </cell>
          <cell r="L52" t="str">
            <v>_PRE2013</v>
          </cell>
          <cell r="M52" t="str">
            <v>_PRE2013</v>
          </cell>
          <cell r="N52" t="str">
            <v>_PRE2013</v>
          </cell>
          <cell r="O52" t="str">
            <v>_PRE2013</v>
          </cell>
          <cell r="P52" t="str">
            <v>_PRE2013</v>
          </cell>
          <cell r="Q52" t="str">
            <v>_PRE2013</v>
          </cell>
          <cell r="R52" t="str">
            <v>_PRE2013</v>
          </cell>
          <cell r="S52" t="str">
            <v>_PRE2013</v>
          </cell>
          <cell r="T52" t="str">
            <v>_PRE2013</v>
          </cell>
          <cell r="W52" t="str">
            <v>_PRE2013</v>
          </cell>
          <cell r="X52" t="str">
            <v>Retro</v>
          </cell>
          <cell r="Y52" t="str">
            <v>_PRE2013</v>
          </cell>
        </row>
        <row r="53">
          <cell r="B53" t="str">
            <v>Circ Pump ECM and drive-Retro</v>
          </cell>
          <cell r="C53" t="str">
            <v>_PRE2013</v>
          </cell>
          <cell r="D53" t="str">
            <v>_PRE2013</v>
          </cell>
          <cell r="E53" t="str">
            <v>_PRE2013</v>
          </cell>
          <cell r="F53" t="str">
            <v>_PRE2013</v>
          </cell>
          <cell r="G53" t="str">
            <v>_PRE2013</v>
          </cell>
          <cell r="H53" t="str">
            <v>_PRE2013</v>
          </cell>
          <cell r="I53" t="str">
            <v>_PRE2013</v>
          </cell>
          <cell r="J53" t="str">
            <v>_PRE2013</v>
          </cell>
          <cell r="K53" t="str">
            <v>_PRE2013</v>
          </cell>
          <cell r="L53" t="str">
            <v>_PRE2013</v>
          </cell>
          <cell r="M53" t="str">
            <v>_PRE2013</v>
          </cell>
          <cell r="N53" t="str">
            <v>_PRE2013</v>
          </cell>
          <cell r="O53" t="str">
            <v>_PRE2013</v>
          </cell>
          <cell r="P53" t="str">
            <v>_PRE2013</v>
          </cell>
          <cell r="Q53" t="str">
            <v>_PRE2013</v>
          </cell>
          <cell r="R53" t="str">
            <v>_PRE2013</v>
          </cell>
          <cell r="S53" t="str">
            <v>_PRE2013</v>
          </cell>
          <cell r="T53" t="str">
            <v>_PRE2013</v>
          </cell>
          <cell r="W53" t="str">
            <v>_PRE2013</v>
          </cell>
          <cell r="X53" t="str">
            <v>Retro</v>
          </cell>
          <cell r="Y53" t="str">
            <v>_PRE2013</v>
          </cell>
        </row>
        <row r="54">
          <cell r="B54" t="str">
            <v>VRF-New</v>
          </cell>
          <cell r="C54" t="str">
            <v>_PRE2013</v>
          </cell>
          <cell r="D54" t="str">
            <v>_PRE2013</v>
          </cell>
          <cell r="E54" t="str">
            <v>_PRE2013</v>
          </cell>
          <cell r="F54" t="str">
            <v>_PRE2013</v>
          </cell>
          <cell r="G54" t="str">
            <v>_PRE2013</v>
          </cell>
          <cell r="H54" t="str">
            <v>_PRE2013</v>
          </cell>
          <cell r="I54" t="str">
            <v>_PRE2013</v>
          </cell>
          <cell r="J54" t="str">
            <v>_PRE2013</v>
          </cell>
          <cell r="K54" t="str">
            <v>_PRE2013</v>
          </cell>
          <cell r="L54" t="str">
            <v>_PRE2013</v>
          </cell>
          <cell r="M54" t="str">
            <v>_PRE2013</v>
          </cell>
          <cell r="N54" t="str">
            <v>_PRE2013</v>
          </cell>
          <cell r="O54" t="str">
            <v>_PRE2013</v>
          </cell>
          <cell r="P54" t="str">
            <v>_PRE2013</v>
          </cell>
          <cell r="Q54" t="str">
            <v>_PRE2013</v>
          </cell>
          <cell r="R54" t="str">
            <v>_PRE2013</v>
          </cell>
          <cell r="S54" t="str">
            <v>_PRE2013</v>
          </cell>
          <cell r="T54" t="str">
            <v>_PRE2013</v>
          </cell>
          <cell r="W54" t="str">
            <v>_PRE2013</v>
          </cell>
          <cell r="X54" t="str">
            <v>New</v>
          </cell>
          <cell r="Y54" t="str">
            <v>POST2013</v>
          </cell>
        </row>
        <row r="55">
          <cell r="B55" t="str">
            <v>VRF-Retro</v>
          </cell>
          <cell r="C55" t="str">
            <v>_PRE2013</v>
          </cell>
          <cell r="D55" t="str">
            <v>_PRE2013</v>
          </cell>
          <cell r="E55" t="str">
            <v>_PRE2013</v>
          </cell>
          <cell r="F55" t="str">
            <v>_PRE2013</v>
          </cell>
          <cell r="G55" t="str">
            <v>_PRE2013</v>
          </cell>
          <cell r="H55" t="str">
            <v>_PRE2013</v>
          </cell>
          <cell r="I55" t="str">
            <v>_PRE2013</v>
          </cell>
          <cell r="J55" t="str">
            <v>_PRE2013</v>
          </cell>
          <cell r="K55" t="str">
            <v>_PRE2013</v>
          </cell>
          <cell r="L55" t="str">
            <v>_PRE2013</v>
          </cell>
          <cell r="M55" t="str">
            <v>_PRE2013</v>
          </cell>
          <cell r="N55" t="str">
            <v>_PRE2013</v>
          </cell>
          <cell r="O55" t="str">
            <v>_PRE2013</v>
          </cell>
          <cell r="P55" t="str">
            <v>_PRE2013</v>
          </cell>
          <cell r="Q55" t="str">
            <v>_PRE2013</v>
          </cell>
          <cell r="R55" t="str">
            <v>_PRE2013</v>
          </cell>
          <cell r="S55" t="str">
            <v>_PRE2013</v>
          </cell>
          <cell r="T55" t="str">
            <v>_PRE2013</v>
          </cell>
          <cell r="W55" t="str">
            <v>_PRE2013</v>
          </cell>
          <cell r="X55" t="str">
            <v>Retro</v>
          </cell>
          <cell r="Y55" t="str">
            <v>_PRE2013</v>
          </cell>
        </row>
        <row r="56">
          <cell r="B56" t="str">
            <v>Evaporator Roof Top HVAC-Retro</v>
          </cell>
          <cell r="C56" t="str">
            <v>_PRE2013</v>
          </cell>
          <cell r="D56" t="str">
            <v>_PRE2013</v>
          </cell>
          <cell r="E56" t="str">
            <v>_PRE2013</v>
          </cell>
          <cell r="F56" t="str">
            <v>_PRE2013</v>
          </cell>
          <cell r="G56" t="str">
            <v>_PRE2013</v>
          </cell>
          <cell r="H56" t="str">
            <v>_PRE2013</v>
          </cell>
          <cell r="I56" t="str">
            <v>_PRE2013</v>
          </cell>
          <cell r="J56" t="str">
            <v>_PRE2013</v>
          </cell>
          <cell r="K56" t="str">
            <v>_PRE2013</v>
          </cell>
          <cell r="L56" t="str">
            <v>_PRE2013</v>
          </cell>
          <cell r="M56" t="str">
            <v>_PRE2013</v>
          </cell>
          <cell r="N56" t="str">
            <v>_PRE2013</v>
          </cell>
          <cell r="O56" t="str">
            <v>_PRE2013</v>
          </cell>
          <cell r="P56" t="str">
            <v>_PRE2013</v>
          </cell>
          <cell r="Q56" t="str">
            <v>_PRE2013</v>
          </cell>
          <cell r="R56" t="str">
            <v>_PRE2013</v>
          </cell>
          <cell r="S56" t="str">
            <v>_PRE2013</v>
          </cell>
          <cell r="T56" t="str">
            <v>_PRE2013</v>
          </cell>
          <cell r="W56" t="str">
            <v>_PRE2013</v>
          </cell>
          <cell r="X56" t="str">
            <v>Retro</v>
          </cell>
          <cell r="Y56" t="str">
            <v>_PRE2013</v>
          </cell>
        </row>
        <row r="57">
          <cell r="B57" t="str">
            <v>Secondary Glazing Systems-Retro</v>
          </cell>
          <cell r="C57" t="str">
            <v>_PRE2013</v>
          </cell>
          <cell r="D57" t="str">
            <v>_PRE2013</v>
          </cell>
          <cell r="E57" t="str">
            <v>_PRE2013</v>
          </cell>
          <cell r="F57" t="str">
            <v>_PRE2013</v>
          </cell>
          <cell r="G57" t="str">
            <v>_PRE2013</v>
          </cell>
          <cell r="H57" t="str">
            <v>_PRE2013</v>
          </cell>
          <cell r="I57" t="str">
            <v>_PRE2013</v>
          </cell>
          <cell r="J57" t="str">
            <v>_PRE2013</v>
          </cell>
          <cell r="K57" t="str">
            <v>_PRE2013</v>
          </cell>
          <cell r="L57" t="str">
            <v>_PRE2013</v>
          </cell>
          <cell r="M57" t="str">
            <v>_PRE2013</v>
          </cell>
          <cell r="N57" t="str">
            <v>_PRE2013</v>
          </cell>
          <cell r="O57" t="str">
            <v>_PRE2013</v>
          </cell>
          <cell r="P57" t="str">
            <v>_PRE2013</v>
          </cell>
          <cell r="Q57" t="str">
            <v>_PRE2013</v>
          </cell>
          <cell r="R57" t="str">
            <v>_PRE2013</v>
          </cell>
          <cell r="S57" t="str">
            <v>_PRE2013</v>
          </cell>
          <cell r="T57" t="str">
            <v>_PRE2013</v>
          </cell>
          <cell r="W57" t="str">
            <v>_PRE2013</v>
          </cell>
          <cell r="X57" t="str">
            <v>Retro</v>
          </cell>
          <cell r="Y57" t="str">
            <v>_PRE2013</v>
          </cell>
        </row>
        <row r="58">
          <cell r="B58" t="str">
            <v>LPD Package-New</v>
          </cell>
          <cell r="C58" t="str">
            <v>POST2013</v>
          </cell>
          <cell r="D58" t="str">
            <v>POST2013</v>
          </cell>
          <cell r="E58" t="str">
            <v>POST2013</v>
          </cell>
          <cell r="F58" t="str">
            <v>POST2013</v>
          </cell>
          <cell r="G58" t="str">
            <v>POST2013</v>
          </cell>
          <cell r="H58" t="str">
            <v>POST2013</v>
          </cell>
          <cell r="I58" t="str">
            <v>POST2013</v>
          </cell>
          <cell r="J58" t="str">
            <v>POST2013</v>
          </cell>
          <cell r="K58" t="str">
            <v>POST2013</v>
          </cell>
          <cell r="L58" t="str">
            <v>POST2013</v>
          </cell>
          <cell r="M58" t="str">
            <v>POST2013</v>
          </cell>
          <cell r="N58" t="str">
            <v>POST2013</v>
          </cell>
          <cell r="O58" t="str">
            <v>POST2013</v>
          </cell>
          <cell r="P58" t="str">
            <v>POST2013</v>
          </cell>
          <cell r="Q58" t="str">
            <v>POST2013</v>
          </cell>
          <cell r="R58" t="str">
            <v>POST2013</v>
          </cell>
          <cell r="S58" t="str">
            <v>POST2013</v>
          </cell>
          <cell r="T58" t="str">
            <v>POST2013</v>
          </cell>
          <cell r="W58" t="str">
            <v>POST2013</v>
          </cell>
          <cell r="X58" t="str">
            <v>New</v>
          </cell>
          <cell r="Y58" t="str">
            <v>POST2013</v>
          </cell>
        </row>
        <row r="59">
          <cell r="B59" t="str">
            <v>LPD Package-NR</v>
          </cell>
          <cell r="C59" t="str">
            <v>_PRE2013</v>
          </cell>
          <cell r="D59" t="str">
            <v>_PRE2013</v>
          </cell>
          <cell r="E59" t="str">
            <v>_PRE2013</v>
          </cell>
          <cell r="F59" t="str">
            <v>_PRE2013</v>
          </cell>
          <cell r="G59" t="str">
            <v>_PRE2013</v>
          </cell>
          <cell r="H59" t="str">
            <v>_PRE2013</v>
          </cell>
          <cell r="I59" t="str">
            <v>_PRE2013</v>
          </cell>
          <cell r="J59" t="str">
            <v>_PRE2013</v>
          </cell>
          <cell r="K59" t="str">
            <v>_PRE2013</v>
          </cell>
          <cell r="L59" t="str">
            <v>_PRE2013</v>
          </cell>
          <cell r="M59" t="str">
            <v>_PRE2013</v>
          </cell>
          <cell r="N59" t="str">
            <v>_PRE2013</v>
          </cell>
          <cell r="O59" t="str">
            <v>_PRE2013</v>
          </cell>
          <cell r="P59" t="str">
            <v>_PRE2013</v>
          </cell>
          <cell r="Q59" t="str">
            <v>_PRE2013</v>
          </cell>
          <cell r="R59" t="str">
            <v>_PRE2013</v>
          </cell>
          <cell r="S59" t="str">
            <v>_PRE2013</v>
          </cell>
          <cell r="T59" t="str">
            <v>_PRE2013</v>
          </cell>
          <cell r="W59" t="str">
            <v>_PRE2013</v>
          </cell>
          <cell r="X59" t="str">
            <v>NR</v>
          </cell>
          <cell r="Y59" t="str">
            <v>_PRE2013</v>
          </cell>
        </row>
        <row r="60">
          <cell r="B60" t="str">
            <v>LPD Package-Retro</v>
          </cell>
          <cell r="C60" t="str">
            <v>_PRE2013</v>
          </cell>
          <cell r="D60" t="str">
            <v>_PRE2013</v>
          </cell>
          <cell r="E60" t="str">
            <v>_PRE2013</v>
          </cell>
          <cell r="F60" t="str">
            <v>_PRE2013</v>
          </cell>
          <cell r="G60" t="str">
            <v>_PRE2013</v>
          </cell>
          <cell r="H60" t="str">
            <v>_PRE2013</v>
          </cell>
          <cell r="I60" t="str">
            <v>_PRE2013</v>
          </cell>
          <cell r="J60" t="str">
            <v>_PRE2013</v>
          </cell>
          <cell r="K60" t="str">
            <v>_PRE2013</v>
          </cell>
          <cell r="L60" t="str">
            <v>_PRE2013</v>
          </cell>
          <cell r="M60" t="str">
            <v>_PRE2013</v>
          </cell>
          <cell r="N60" t="str">
            <v>_PRE2013</v>
          </cell>
          <cell r="O60" t="str">
            <v>_PRE2013</v>
          </cell>
          <cell r="P60" t="str">
            <v>_PRE2013</v>
          </cell>
          <cell r="Q60" t="str">
            <v>_PRE2013</v>
          </cell>
          <cell r="R60" t="str">
            <v>_PRE2013</v>
          </cell>
          <cell r="S60" t="str">
            <v>_PRE2013</v>
          </cell>
          <cell r="T60" t="str">
            <v>_PRE2013</v>
          </cell>
          <cell r="W60" t="str">
            <v>_PRE2013</v>
          </cell>
          <cell r="X60" t="str">
            <v>Retro</v>
          </cell>
          <cell r="Y60" t="str">
            <v>_PRE2013</v>
          </cell>
        </row>
        <row r="61">
          <cell r="B61" t="str">
            <v>Top Daylighting-New</v>
          </cell>
          <cell r="C61" t="str">
            <v>POST2013</v>
          </cell>
          <cell r="D61" t="str">
            <v>POST2013</v>
          </cell>
          <cell r="E61" t="str">
            <v>POST2013</v>
          </cell>
          <cell r="F61" t="str">
            <v>POST2013</v>
          </cell>
          <cell r="G61" t="str">
            <v>POST2013</v>
          </cell>
          <cell r="H61" t="str">
            <v>POST2013</v>
          </cell>
          <cell r="I61" t="str">
            <v>POST2013</v>
          </cell>
          <cell r="J61" t="str">
            <v>POST2013</v>
          </cell>
          <cell r="K61" t="str">
            <v>POST2013</v>
          </cell>
          <cell r="L61" t="str">
            <v>POST2013</v>
          </cell>
          <cell r="M61" t="str">
            <v>POST2013</v>
          </cell>
          <cell r="N61" t="str">
            <v>POST2013</v>
          </cell>
          <cell r="O61" t="str">
            <v>POST2013</v>
          </cell>
          <cell r="P61" t="str">
            <v>POST2013</v>
          </cell>
          <cell r="Q61" t="str">
            <v>POST2013</v>
          </cell>
          <cell r="R61" t="str">
            <v>POST2013</v>
          </cell>
          <cell r="S61" t="str">
            <v>POST2013</v>
          </cell>
          <cell r="T61" t="str">
            <v>POST2013</v>
          </cell>
          <cell r="W61" t="str">
            <v>POST2013</v>
          </cell>
          <cell r="X61" t="str">
            <v>New</v>
          </cell>
          <cell r="Y61" t="str">
            <v>POST2013</v>
          </cell>
        </row>
        <row r="62">
          <cell r="B62" t="str">
            <v>Perimeter Daylighting Controls Advanced-New</v>
          </cell>
          <cell r="C62" t="str">
            <v>POST2013</v>
          </cell>
          <cell r="D62" t="str">
            <v>POST2013</v>
          </cell>
          <cell r="E62" t="str">
            <v>POST2013</v>
          </cell>
          <cell r="F62" t="str">
            <v>POST2013</v>
          </cell>
          <cell r="G62" t="str">
            <v>POST2013</v>
          </cell>
          <cell r="H62" t="str">
            <v>POST2013</v>
          </cell>
          <cell r="I62" t="str">
            <v>POST2013</v>
          </cell>
          <cell r="J62" t="str">
            <v>POST2013</v>
          </cell>
          <cell r="K62" t="str">
            <v>POST2013</v>
          </cell>
          <cell r="L62" t="str">
            <v>POST2013</v>
          </cell>
          <cell r="M62" t="str">
            <v>POST2013</v>
          </cell>
          <cell r="N62" t="str">
            <v>POST2013</v>
          </cell>
          <cell r="O62" t="str">
            <v>POST2013</v>
          </cell>
          <cell r="P62" t="str">
            <v>POST2013</v>
          </cell>
          <cell r="Q62" t="str">
            <v>POST2013</v>
          </cell>
          <cell r="R62" t="str">
            <v>POST2013</v>
          </cell>
          <cell r="S62" t="str">
            <v>POST2013</v>
          </cell>
          <cell r="T62" t="str">
            <v>POST2013</v>
          </cell>
          <cell r="W62" t="str">
            <v>POST2013</v>
          </cell>
          <cell r="X62" t="str">
            <v>New</v>
          </cell>
          <cell r="Y62" t="str">
            <v>POST2013</v>
          </cell>
        </row>
        <row r="63">
          <cell r="B63" t="str">
            <v>Perimeter Daylighting Controls Advanced-NR</v>
          </cell>
          <cell r="C63" t="str">
            <v>POST2013</v>
          </cell>
          <cell r="D63" t="str">
            <v>POST2013</v>
          </cell>
          <cell r="E63" t="str">
            <v>POST2013</v>
          </cell>
          <cell r="F63" t="str">
            <v>POST2013</v>
          </cell>
          <cell r="G63" t="str">
            <v>POST2013</v>
          </cell>
          <cell r="H63" t="str">
            <v>POST2013</v>
          </cell>
          <cell r="I63" t="str">
            <v>POST2013</v>
          </cell>
          <cell r="J63" t="str">
            <v>POST2013</v>
          </cell>
          <cell r="K63" t="str">
            <v>POST2013</v>
          </cell>
          <cell r="L63" t="str">
            <v>POST2013</v>
          </cell>
          <cell r="M63" t="str">
            <v>POST2013</v>
          </cell>
          <cell r="N63" t="str">
            <v>POST2013</v>
          </cell>
          <cell r="O63" t="str">
            <v>POST2013</v>
          </cell>
          <cell r="P63" t="str">
            <v>POST2013</v>
          </cell>
          <cell r="Q63" t="str">
            <v>POST2013</v>
          </cell>
          <cell r="R63" t="str">
            <v>POST2013</v>
          </cell>
          <cell r="S63" t="str">
            <v>POST2013</v>
          </cell>
          <cell r="T63" t="str">
            <v>POST2013</v>
          </cell>
          <cell r="W63" t="str">
            <v>POST2013</v>
          </cell>
          <cell r="X63" t="str">
            <v>NR</v>
          </cell>
          <cell r="Y63" t="str">
            <v>POST2013</v>
          </cell>
        </row>
        <row r="64">
          <cell r="B64" t="str">
            <v>Lighting Controls Interior-New</v>
          </cell>
          <cell r="C64" t="str">
            <v>POST2013</v>
          </cell>
          <cell r="D64" t="str">
            <v>POST2013</v>
          </cell>
          <cell r="E64" t="str">
            <v>POST2013</v>
          </cell>
          <cell r="F64" t="str">
            <v>POST2013</v>
          </cell>
          <cell r="G64" t="str">
            <v>POST2013</v>
          </cell>
          <cell r="H64" t="str">
            <v>POST2013</v>
          </cell>
          <cell r="I64" t="str">
            <v>POST2013</v>
          </cell>
          <cell r="J64" t="str">
            <v>POST2013</v>
          </cell>
          <cell r="K64" t="str">
            <v>POST2013</v>
          </cell>
          <cell r="L64" t="str">
            <v>POST2013</v>
          </cell>
          <cell r="M64" t="str">
            <v>POST2013</v>
          </cell>
          <cell r="N64" t="str">
            <v>POST2013</v>
          </cell>
          <cell r="O64" t="str">
            <v>POST2013</v>
          </cell>
          <cell r="P64" t="str">
            <v>POST2013</v>
          </cell>
          <cell r="Q64" t="str">
            <v>POST2013</v>
          </cell>
          <cell r="R64" t="str">
            <v>POST2013</v>
          </cell>
          <cell r="S64" t="str">
            <v>POST2013</v>
          </cell>
          <cell r="T64" t="str">
            <v>POST2013</v>
          </cell>
          <cell r="W64" t="str">
            <v>POST2013</v>
          </cell>
          <cell r="X64" t="str">
            <v>New</v>
          </cell>
          <cell r="Y64" t="str">
            <v>POST2013</v>
          </cell>
        </row>
        <row r="65">
          <cell r="B65" t="str">
            <v>Lighting Controls Interior-NR</v>
          </cell>
          <cell r="C65" t="str">
            <v>_PRE2013</v>
          </cell>
          <cell r="D65" t="str">
            <v>_PRE2013</v>
          </cell>
          <cell r="E65" t="str">
            <v>_PRE2013</v>
          </cell>
          <cell r="F65" t="str">
            <v>_PRE2013</v>
          </cell>
          <cell r="G65" t="str">
            <v>_PRE2013</v>
          </cell>
          <cell r="H65" t="str">
            <v>_PRE2013</v>
          </cell>
          <cell r="I65" t="str">
            <v>_PRE2013</v>
          </cell>
          <cell r="J65" t="str">
            <v>_PRE2013</v>
          </cell>
          <cell r="K65" t="str">
            <v>_PRE2013</v>
          </cell>
          <cell r="L65" t="str">
            <v>_PRE2013</v>
          </cell>
          <cell r="M65" t="str">
            <v>_PRE2013</v>
          </cell>
          <cell r="N65" t="str">
            <v>_PRE2013</v>
          </cell>
          <cell r="O65" t="str">
            <v>_PRE2013</v>
          </cell>
          <cell r="P65" t="str">
            <v>_PRE2013</v>
          </cell>
          <cell r="Q65" t="str">
            <v>_PRE2013</v>
          </cell>
          <cell r="R65" t="str">
            <v>_PRE2013</v>
          </cell>
          <cell r="S65" t="str">
            <v>_PRE2013</v>
          </cell>
          <cell r="T65" t="str">
            <v>_PRE2013</v>
          </cell>
          <cell r="W65" t="str">
            <v>_PRE2013</v>
          </cell>
          <cell r="X65" t="str">
            <v>NR</v>
          </cell>
          <cell r="Y65" t="str">
            <v>_PRE2013</v>
          </cell>
        </row>
        <row r="66">
          <cell r="B66" t="str">
            <v>Exterior Building Lighting-New</v>
          </cell>
          <cell r="C66" t="str">
            <v>POST2013</v>
          </cell>
          <cell r="D66" t="str">
            <v>POST2013</v>
          </cell>
          <cell r="E66" t="str">
            <v>POST2013</v>
          </cell>
          <cell r="F66" t="str">
            <v>POST2013</v>
          </cell>
          <cell r="G66" t="str">
            <v>POST2013</v>
          </cell>
          <cell r="H66" t="str">
            <v>POST2013</v>
          </cell>
          <cell r="I66" t="str">
            <v>POST2013</v>
          </cell>
          <cell r="J66" t="str">
            <v>POST2013</v>
          </cell>
          <cell r="K66" t="str">
            <v>POST2013</v>
          </cell>
          <cell r="L66" t="str">
            <v>POST2013</v>
          </cell>
          <cell r="M66" t="str">
            <v>POST2013</v>
          </cell>
          <cell r="N66" t="str">
            <v>POST2013</v>
          </cell>
          <cell r="O66" t="str">
            <v>POST2013</v>
          </cell>
          <cell r="P66" t="str">
            <v>POST2013</v>
          </cell>
          <cell r="Q66" t="str">
            <v>POST2013</v>
          </cell>
          <cell r="R66" t="str">
            <v>POST2013</v>
          </cell>
          <cell r="S66" t="str">
            <v>POST2013</v>
          </cell>
          <cell r="T66" t="str">
            <v>POST2013</v>
          </cell>
          <cell r="W66" t="str">
            <v>POST2013</v>
          </cell>
          <cell r="X66" t="str">
            <v>New</v>
          </cell>
          <cell r="Y66" t="str">
            <v>POST2013</v>
          </cell>
        </row>
        <row r="67">
          <cell r="B67" t="str">
            <v>Exterior Building Lighting-NR</v>
          </cell>
          <cell r="C67" t="str">
            <v>POST2013</v>
          </cell>
          <cell r="D67" t="str">
            <v>POST2013</v>
          </cell>
          <cell r="E67" t="str">
            <v>POST2013</v>
          </cell>
          <cell r="F67" t="str">
            <v>POST2013</v>
          </cell>
          <cell r="G67" t="str">
            <v>POST2013</v>
          </cell>
          <cell r="H67" t="str">
            <v>POST2013</v>
          </cell>
          <cell r="I67" t="str">
            <v>POST2013</v>
          </cell>
          <cell r="J67" t="str">
            <v>POST2013</v>
          </cell>
          <cell r="K67" t="str">
            <v>POST2013</v>
          </cell>
          <cell r="L67" t="str">
            <v>POST2013</v>
          </cell>
          <cell r="M67" t="str">
            <v>POST2013</v>
          </cell>
          <cell r="N67" t="str">
            <v>POST2013</v>
          </cell>
          <cell r="O67" t="str">
            <v>POST2013</v>
          </cell>
          <cell r="P67" t="str">
            <v>POST2013</v>
          </cell>
          <cell r="Q67" t="str">
            <v>POST2013</v>
          </cell>
          <cell r="R67" t="str">
            <v>POST2013</v>
          </cell>
          <cell r="S67" t="str">
            <v>POST2013</v>
          </cell>
          <cell r="T67" t="str">
            <v>POST2013</v>
          </cell>
          <cell r="W67" t="str">
            <v>POST2013</v>
          </cell>
          <cell r="X67" t="str">
            <v>NR</v>
          </cell>
          <cell r="Y67" t="str">
            <v>POST2013</v>
          </cell>
        </row>
        <row r="68">
          <cell r="B68" t="str">
            <v>Street and Roadway Lighting-New</v>
          </cell>
          <cell r="C68" t="str">
            <v>POST2013</v>
          </cell>
          <cell r="D68" t="str">
            <v>POST2013</v>
          </cell>
          <cell r="E68" t="str">
            <v>POST2013</v>
          </cell>
          <cell r="F68" t="str">
            <v>POST2013</v>
          </cell>
          <cell r="G68" t="str">
            <v>POST2013</v>
          </cell>
          <cell r="H68" t="str">
            <v>POST2013</v>
          </cell>
          <cell r="I68" t="str">
            <v>POST2013</v>
          </cell>
          <cell r="J68" t="str">
            <v>POST2013</v>
          </cell>
          <cell r="K68" t="str">
            <v>POST2013</v>
          </cell>
          <cell r="L68" t="str">
            <v>POST2013</v>
          </cell>
          <cell r="M68" t="str">
            <v>POST2013</v>
          </cell>
          <cell r="N68" t="str">
            <v>POST2013</v>
          </cell>
          <cell r="O68" t="str">
            <v>POST2013</v>
          </cell>
          <cell r="P68" t="str">
            <v>POST2013</v>
          </cell>
          <cell r="Q68" t="str">
            <v>POST2013</v>
          </cell>
          <cell r="R68" t="str">
            <v>POST2013</v>
          </cell>
          <cell r="S68" t="str">
            <v>POST2013</v>
          </cell>
          <cell r="T68" t="str">
            <v>POST2013</v>
          </cell>
          <cell r="W68" t="str">
            <v>POST2013</v>
          </cell>
          <cell r="X68" t="str">
            <v>New</v>
          </cell>
          <cell r="Y68" t="str">
            <v>POST2013</v>
          </cell>
        </row>
        <row r="69">
          <cell r="B69" t="str">
            <v>Street and Roadway Lighting-NR</v>
          </cell>
          <cell r="C69" t="str">
            <v>POST2013</v>
          </cell>
          <cell r="D69" t="str">
            <v>POST2013</v>
          </cell>
          <cell r="E69" t="str">
            <v>POST2013</v>
          </cell>
          <cell r="F69" t="str">
            <v>POST2013</v>
          </cell>
          <cell r="G69" t="str">
            <v>POST2013</v>
          </cell>
          <cell r="H69" t="str">
            <v>POST2013</v>
          </cell>
          <cell r="I69" t="str">
            <v>POST2013</v>
          </cell>
          <cell r="J69" t="str">
            <v>POST2013</v>
          </cell>
          <cell r="K69" t="str">
            <v>POST2013</v>
          </cell>
          <cell r="L69" t="str">
            <v>POST2013</v>
          </cell>
          <cell r="M69" t="str">
            <v>POST2013</v>
          </cell>
          <cell r="N69" t="str">
            <v>POST2013</v>
          </cell>
          <cell r="O69" t="str">
            <v>POST2013</v>
          </cell>
          <cell r="P69" t="str">
            <v>POST2013</v>
          </cell>
          <cell r="Q69" t="str">
            <v>POST2013</v>
          </cell>
          <cell r="R69" t="str">
            <v>POST2013</v>
          </cell>
          <cell r="S69" t="str">
            <v>POST2013</v>
          </cell>
          <cell r="T69" t="str">
            <v>POST2013</v>
          </cell>
          <cell r="W69" t="str">
            <v>POST2013</v>
          </cell>
          <cell r="X69" t="str">
            <v>NR</v>
          </cell>
          <cell r="Y69" t="str">
            <v>POST2013</v>
          </cell>
        </row>
        <row r="70">
          <cell r="B70" t="str">
            <v>Parking Lighting-New</v>
          </cell>
          <cell r="C70" t="str">
            <v>POST2013</v>
          </cell>
          <cell r="D70" t="str">
            <v>POST2013</v>
          </cell>
          <cell r="E70" t="str">
            <v>POST2013</v>
          </cell>
          <cell r="F70" t="str">
            <v>POST2013</v>
          </cell>
          <cell r="G70" t="str">
            <v>POST2013</v>
          </cell>
          <cell r="H70" t="str">
            <v>POST2013</v>
          </cell>
          <cell r="I70" t="str">
            <v>POST2013</v>
          </cell>
          <cell r="J70" t="str">
            <v>POST2013</v>
          </cell>
          <cell r="K70" t="str">
            <v>POST2013</v>
          </cell>
          <cell r="L70" t="str">
            <v>POST2013</v>
          </cell>
          <cell r="M70" t="str">
            <v>POST2013</v>
          </cell>
          <cell r="N70" t="str">
            <v>POST2013</v>
          </cell>
          <cell r="O70" t="str">
            <v>POST2013</v>
          </cell>
          <cell r="P70" t="str">
            <v>POST2013</v>
          </cell>
          <cell r="Q70" t="str">
            <v>POST2013</v>
          </cell>
          <cell r="R70" t="str">
            <v>POST2013</v>
          </cell>
          <cell r="S70" t="str">
            <v>POST2013</v>
          </cell>
          <cell r="T70" t="str">
            <v>POST2013</v>
          </cell>
          <cell r="W70" t="str">
            <v>POST2013</v>
          </cell>
          <cell r="X70" t="str">
            <v>New</v>
          </cell>
          <cell r="Y70" t="str">
            <v>POST2013</v>
          </cell>
        </row>
        <row r="71">
          <cell r="B71" t="str">
            <v>Parking Lighting-NR</v>
          </cell>
          <cell r="C71" t="str">
            <v>POST2013</v>
          </cell>
          <cell r="D71" t="str">
            <v>POST2013</v>
          </cell>
          <cell r="E71" t="str">
            <v>POST2013</v>
          </cell>
          <cell r="F71" t="str">
            <v>POST2013</v>
          </cell>
          <cell r="G71" t="str">
            <v>POST2013</v>
          </cell>
          <cell r="H71" t="str">
            <v>POST2013</v>
          </cell>
          <cell r="I71" t="str">
            <v>POST2013</v>
          </cell>
          <cell r="J71" t="str">
            <v>POST2013</v>
          </cell>
          <cell r="K71" t="str">
            <v>POST2013</v>
          </cell>
          <cell r="L71" t="str">
            <v>POST2013</v>
          </cell>
          <cell r="M71" t="str">
            <v>POST2013</v>
          </cell>
          <cell r="N71" t="str">
            <v>POST2013</v>
          </cell>
          <cell r="O71" t="str">
            <v>POST2013</v>
          </cell>
          <cell r="P71" t="str">
            <v>POST2013</v>
          </cell>
          <cell r="Q71" t="str">
            <v>POST2013</v>
          </cell>
          <cell r="R71" t="str">
            <v>POST2013</v>
          </cell>
          <cell r="S71" t="str">
            <v>POST2013</v>
          </cell>
          <cell r="T71" t="str">
            <v>POST2013</v>
          </cell>
          <cell r="W71" t="str">
            <v>POST2013</v>
          </cell>
          <cell r="X71" t="str">
            <v>NR</v>
          </cell>
          <cell r="Y71" t="str">
            <v>POST2013</v>
          </cell>
        </row>
        <row r="72">
          <cell r="B72" t="str">
            <v>Bi-Level Stairwell Lighting-NR</v>
          </cell>
          <cell r="C72" t="str">
            <v>_PRE2013</v>
          </cell>
          <cell r="D72" t="str">
            <v>_PRE2013</v>
          </cell>
          <cell r="E72" t="str">
            <v>_PRE2013</v>
          </cell>
          <cell r="F72" t="str">
            <v>_PRE2013</v>
          </cell>
          <cell r="G72" t="str">
            <v>_PRE2013</v>
          </cell>
          <cell r="H72" t="str">
            <v>_PRE2013</v>
          </cell>
          <cell r="I72" t="str">
            <v>_PRE2013</v>
          </cell>
          <cell r="J72" t="str">
            <v>_PRE2013</v>
          </cell>
          <cell r="K72" t="str">
            <v>_PRE2013</v>
          </cell>
          <cell r="L72" t="str">
            <v>_PRE2013</v>
          </cell>
          <cell r="M72" t="str">
            <v>_PRE2013</v>
          </cell>
          <cell r="N72" t="str">
            <v>_PRE2013</v>
          </cell>
          <cell r="O72" t="str">
            <v>_PRE2013</v>
          </cell>
          <cell r="P72" t="str">
            <v>_PRE2013</v>
          </cell>
          <cell r="Q72" t="str">
            <v>_PRE2013</v>
          </cell>
          <cell r="R72" t="str">
            <v>_PRE2013</v>
          </cell>
          <cell r="S72" t="str">
            <v>_PRE2013</v>
          </cell>
          <cell r="T72" t="str">
            <v>_PRE2013</v>
          </cell>
          <cell r="W72" t="str">
            <v>_PRE2013</v>
          </cell>
          <cell r="X72" t="str">
            <v>NR</v>
          </cell>
          <cell r="Y72" t="str">
            <v>POST2013</v>
          </cell>
        </row>
        <row r="73">
          <cell r="B73" t="str">
            <v>ECM-VAV-New</v>
          </cell>
          <cell r="C73" t="str">
            <v>POST2013</v>
          </cell>
          <cell r="D73" t="str">
            <v>POST2013</v>
          </cell>
          <cell r="E73" t="str">
            <v>POST2013</v>
          </cell>
          <cell r="F73" t="str">
            <v>POST2013</v>
          </cell>
          <cell r="G73" t="str">
            <v>POST2013</v>
          </cell>
          <cell r="H73" t="str">
            <v>POST2013</v>
          </cell>
          <cell r="I73" t="str">
            <v>POST2013</v>
          </cell>
          <cell r="J73" t="str">
            <v>POST2013</v>
          </cell>
          <cell r="K73" t="str">
            <v>POST2013</v>
          </cell>
          <cell r="L73" t="str">
            <v>POST2013</v>
          </cell>
          <cell r="M73" t="str">
            <v>POST2013</v>
          </cell>
          <cell r="N73" t="str">
            <v>POST2013</v>
          </cell>
          <cell r="O73" t="str">
            <v>POST2013</v>
          </cell>
          <cell r="P73" t="str">
            <v>POST2013</v>
          </cell>
          <cell r="Q73" t="str">
            <v>POST2013</v>
          </cell>
          <cell r="R73" t="str">
            <v>POST2013</v>
          </cell>
          <cell r="S73" t="str">
            <v>POST2013</v>
          </cell>
          <cell r="T73" t="str">
            <v>POST2013</v>
          </cell>
          <cell r="W73" t="str">
            <v>POST2013</v>
          </cell>
          <cell r="X73" t="str">
            <v>New</v>
          </cell>
          <cell r="Y73" t="str">
            <v>POST2013</v>
          </cell>
        </row>
        <row r="74">
          <cell r="B74" t="str">
            <v>ECM-VAV-NR</v>
          </cell>
          <cell r="C74" t="str">
            <v>POST2013</v>
          </cell>
          <cell r="D74" t="str">
            <v>POST2013</v>
          </cell>
          <cell r="E74" t="str">
            <v>POST2013</v>
          </cell>
          <cell r="F74" t="str">
            <v>POST2013</v>
          </cell>
          <cell r="G74" t="str">
            <v>POST2013</v>
          </cell>
          <cell r="H74" t="str">
            <v>POST2013</v>
          </cell>
          <cell r="I74" t="str">
            <v>POST2013</v>
          </cell>
          <cell r="J74" t="str">
            <v>POST2013</v>
          </cell>
          <cell r="K74" t="str">
            <v>POST2013</v>
          </cell>
          <cell r="L74" t="str">
            <v>POST2013</v>
          </cell>
          <cell r="M74" t="str">
            <v>POST2013</v>
          </cell>
          <cell r="N74" t="str">
            <v>POST2013</v>
          </cell>
          <cell r="O74" t="str">
            <v>POST2013</v>
          </cell>
          <cell r="P74" t="str">
            <v>POST2013</v>
          </cell>
          <cell r="Q74" t="str">
            <v>POST2013</v>
          </cell>
          <cell r="R74" t="str">
            <v>POST2013</v>
          </cell>
          <cell r="S74" t="str">
            <v>POST2013</v>
          </cell>
          <cell r="T74" t="str">
            <v>POST2013</v>
          </cell>
          <cell r="W74" t="str">
            <v>POST2013</v>
          </cell>
          <cell r="X74" t="str">
            <v>NR</v>
          </cell>
          <cell r="Y74" t="str">
            <v>POST2013</v>
          </cell>
        </row>
        <row r="75">
          <cell r="B75" t="str">
            <v>Pool pumps-Retro</v>
          </cell>
          <cell r="C75" t="str">
            <v>_PRE2013</v>
          </cell>
          <cell r="D75" t="str">
            <v>_PRE2013</v>
          </cell>
          <cell r="E75" t="str">
            <v>_PRE2013</v>
          </cell>
          <cell r="F75" t="str">
            <v>_PRE2013</v>
          </cell>
          <cell r="G75" t="str">
            <v>_PRE2013</v>
          </cell>
          <cell r="H75" t="str">
            <v>_PRE2013</v>
          </cell>
          <cell r="I75" t="str">
            <v>_PRE2013</v>
          </cell>
          <cell r="J75" t="str">
            <v>_PRE2013</v>
          </cell>
          <cell r="K75" t="str">
            <v>_PRE2013</v>
          </cell>
          <cell r="L75" t="str">
            <v>_PRE2013</v>
          </cell>
          <cell r="M75" t="str">
            <v>_PRE2013</v>
          </cell>
          <cell r="N75" t="str">
            <v>_PRE2013</v>
          </cell>
          <cell r="O75" t="str">
            <v>_PRE2013</v>
          </cell>
          <cell r="P75" t="str">
            <v>_PRE2013</v>
          </cell>
          <cell r="Q75" t="str">
            <v>_PRE2013</v>
          </cell>
          <cell r="R75" t="str">
            <v>_PRE2013</v>
          </cell>
          <cell r="S75" t="str">
            <v>_PRE2013</v>
          </cell>
          <cell r="T75" t="str">
            <v>_PRE2013</v>
          </cell>
          <cell r="W75" t="str">
            <v>_PRE2013</v>
          </cell>
          <cell r="X75" t="str">
            <v>Retro</v>
          </cell>
          <cell r="Y75" t="str">
            <v>_PRE2013</v>
          </cell>
        </row>
        <row r="76">
          <cell r="B76" t="str">
            <v>MotorsRewind-New</v>
          </cell>
          <cell r="C76" t="str">
            <v>_PRE2013</v>
          </cell>
          <cell r="D76" t="str">
            <v>_PRE2013</v>
          </cell>
          <cell r="E76" t="str">
            <v>_PRE2013</v>
          </cell>
          <cell r="F76" t="str">
            <v>_PRE2013</v>
          </cell>
          <cell r="G76" t="str">
            <v>_PRE2013</v>
          </cell>
          <cell r="H76" t="str">
            <v>_PRE2013</v>
          </cell>
          <cell r="I76" t="str">
            <v>_PRE2013</v>
          </cell>
          <cell r="J76" t="str">
            <v>_PRE2013</v>
          </cell>
          <cell r="K76" t="str">
            <v>_PRE2013</v>
          </cell>
          <cell r="L76" t="str">
            <v>_PRE2013</v>
          </cell>
          <cell r="M76" t="str">
            <v>_PRE2013</v>
          </cell>
          <cell r="N76" t="str">
            <v>_PRE2013</v>
          </cell>
          <cell r="O76" t="str">
            <v>_PRE2013</v>
          </cell>
          <cell r="P76" t="str">
            <v>_PRE2013</v>
          </cell>
          <cell r="Q76" t="str">
            <v>_PRE2013</v>
          </cell>
          <cell r="R76" t="str">
            <v>_PRE2013</v>
          </cell>
          <cell r="S76" t="str">
            <v>_PRE2013</v>
          </cell>
          <cell r="T76" t="str">
            <v>_PRE2013</v>
          </cell>
          <cell r="W76" t="str">
            <v>_PRE2013</v>
          </cell>
          <cell r="X76" t="str">
            <v>New</v>
          </cell>
          <cell r="Y76" t="str">
            <v>POST2013</v>
          </cell>
        </row>
        <row r="77">
          <cell r="B77" t="str">
            <v>MotorsRewind-NR</v>
          </cell>
          <cell r="C77" t="str">
            <v>POST2013</v>
          </cell>
          <cell r="D77" t="str">
            <v>POST2013</v>
          </cell>
          <cell r="E77" t="str">
            <v>POST2013</v>
          </cell>
          <cell r="F77" t="str">
            <v>POST2013</v>
          </cell>
          <cell r="G77" t="str">
            <v>POST2013</v>
          </cell>
          <cell r="H77" t="str">
            <v>POST2013</v>
          </cell>
          <cell r="I77" t="str">
            <v>POST2013</v>
          </cell>
          <cell r="J77" t="str">
            <v>POST2013</v>
          </cell>
          <cell r="K77" t="str">
            <v>POST2013</v>
          </cell>
          <cell r="L77" t="str">
            <v>POST2013</v>
          </cell>
          <cell r="M77" t="str">
            <v>POST2013</v>
          </cell>
          <cell r="N77" t="str">
            <v>POST2013</v>
          </cell>
          <cell r="O77" t="str">
            <v>POST2013</v>
          </cell>
          <cell r="P77" t="str">
            <v>POST2013</v>
          </cell>
          <cell r="Q77" t="str">
            <v>POST2013</v>
          </cell>
          <cell r="R77" t="str">
            <v>POST2013</v>
          </cell>
          <cell r="S77" t="str">
            <v>POST2013</v>
          </cell>
          <cell r="T77" t="str">
            <v>POST2013</v>
          </cell>
          <cell r="W77" t="str">
            <v>POST2013</v>
          </cell>
          <cell r="X77" t="str">
            <v>NR</v>
          </cell>
          <cell r="Y77" t="str">
            <v>POST2013</v>
          </cell>
        </row>
        <row r="78">
          <cell r="B78" t="str">
            <v>Municipal Sewage Treatment-Retro</v>
          </cell>
          <cell r="C78" t="str">
            <v>_PRE2013</v>
          </cell>
          <cell r="D78" t="str">
            <v>_PRE2013</v>
          </cell>
          <cell r="E78" t="str">
            <v>_PRE2013</v>
          </cell>
          <cell r="F78" t="str">
            <v>_PRE2013</v>
          </cell>
          <cell r="G78" t="str">
            <v>_PRE2013</v>
          </cell>
          <cell r="H78" t="str">
            <v>_PRE2013</v>
          </cell>
          <cell r="I78" t="str">
            <v>_PRE2013</v>
          </cell>
          <cell r="J78" t="str">
            <v>_PRE2013</v>
          </cell>
          <cell r="K78" t="str">
            <v>_PRE2013</v>
          </cell>
          <cell r="L78" t="str">
            <v>_PRE2013</v>
          </cell>
          <cell r="M78" t="str">
            <v>_PRE2013</v>
          </cell>
          <cell r="N78" t="str">
            <v>_PRE2013</v>
          </cell>
          <cell r="O78" t="str">
            <v>_PRE2013</v>
          </cell>
          <cell r="P78" t="str">
            <v>_PRE2013</v>
          </cell>
          <cell r="Q78" t="str">
            <v>_PRE2013</v>
          </cell>
          <cell r="R78" t="str">
            <v>_PRE2013</v>
          </cell>
          <cell r="S78" t="str">
            <v>_PRE2013</v>
          </cell>
          <cell r="T78" t="str">
            <v>_PRE2013</v>
          </cell>
          <cell r="W78" t="str">
            <v>_PRE2013</v>
          </cell>
          <cell r="X78" t="str">
            <v>Retro</v>
          </cell>
          <cell r="Y78" t="str">
            <v>_PRE2013</v>
          </cell>
        </row>
        <row r="79">
          <cell r="B79" t="str">
            <v>Municipal Water Supply-Retro</v>
          </cell>
          <cell r="C79" t="str">
            <v>_PRE2013</v>
          </cell>
          <cell r="D79" t="str">
            <v>_PRE2013</v>
          </cell>
          <cell r="E79" t="str">
            <v>_PRE2013</v>
          </cell>
          <cell r="F79" t="str">
            <v>_PRE2013</v>
          </cell>
          <cell r="G79" t="str">
            <v>_PRE2013</v>
          </cell>
          <cell r="H79" t="str">
            <v>_PRE2013</v>
          </cell>
          <cell r="I79" t="str">
            <v>_PRE2013</v>
          </cell>
          <cell r="J79" t="str">
            <v>_PRE2013</v>
          </cell>
          <cell r="K79" t="str">
            <v>_PRE2013</v>
          </cell>
          <cell r="L79" t="str">
            <v>_PRE2013</v>
          </cell>
          <cell r="M79" t="str">
            <v>_PRE2013</v>
          </cell>
          <cell r="N79" t="str">
            <v>_PRE2013</v>
          </cell>
          <cell r="O79" t="str">
            <v>_PRE2013</v>
          </cell>
          <cell r="P79" t="str">
            <v>_PRE2013</v>
          </cell>
          <cell r="Q79" t="str">
            <v>_PRE2013</v>
          </cell>
          <cell r="R79" t="str">
            <v>_PRE2013</v>
          </cell>
          <cell r="S79" t="str">
            <v>_PRE2013</v>
          </cell>
          <cell r="T79" t="str">
            <v>_PRE2013</v>
          </cell>
          <cell r="W79" t="str">
            <v>_PRE2013</v>
          </cell>
          <cell r="X79" t="str">
            <v>Retro</v>
          </cell>
          <cell r="Y79" t="str">
            <v>_PRE2013</v>
          </cell>
        </row>
        <row r="80">
          <cell r="B80" t="str">
            <v>Engine Generator Block Heaters-Retro</v>
          </cell>
          <cell r="C80" t="str">
            <v>_PRE2013</v>
          </cell>
          <cell r="D80" t="str">
            <v>_PRE2013</v>
          </cell>
          <cell r="E80" t="str">
            <v>_PRE2013</v>
          </cell>
          <cell r="F80" t="str">
            <v>_PRE2013</v>
          </cell>
          <cell r="G80" t="str">
            <v>_PRE2013</v>
          </cell>
          <cell r="H80" t="str">
            <v>_PRE2013</v>
          </cell>
          <cell r="I80" t="str">
            <v>_PRE2013</v>
          </cell>
          <cell r="J80" t="str">
            <v>_PRE2013</v>
          </cell>
          <cell r="K80" t="str">
            <v>_PRE2013</v>
          </cell>
          <cell r="L80" t="str">
            <v>_PRE2013</v>
          </cell>
          <cell r="M80" t="str">
            <v>_PRE2013</v>
          </cell>
          <cell r="N80" t="str">
            <v>_PRE2013</v>
          </cell>
          <cell r="O80" t="str">
            <v>_PRE2013</v>
          </cell>
          <cell r="P80" t="str">
            <v>_PRE2013</v>
          </cell>
          <cell r="Q80" t="str">
            <v>_PRE2013</v>
          </cell>
          <cell r="R80" t="str">
            <v>_PRE2013</v>
          </cell>
          <cell r="S80" t="str">
            <v>_PRE2013</v>
          </cell>
          <cell r="T80" t="str">
            <v>_PRE2013</v>
          </cell>
          <cell r="W80" t="str">
            <v>_PRE2013</v>
          </cell>
          <cell r="X80" t="str">
            <v>Retro</v>
          </cell>
          <cell r="Y80" t="str">
            <v>_PRE2013</v>
          </cell>
        </row>
        <row r="81">
          <cell r="B81" t="str">
            <v>Grocery Refrigeration Bundle-Retro</v>
          </cell>
          <cell r="C81" t="str">
            <v>_PRE2013</v>
          </cell>
          <cell r="D81" t="str">
            <v>_PRE2013</v>
          </cell>
          <cell r="E81" t="str">
            <v>_PRE2013</v>
          </cell>
          <cell r="F81" t="str">
            <v>_PRE2013</v>
          </cell>
          <cell r="G81" t="str">
            <v>_PRE2013</v>
          </cell>
          <cell r="H81" t="str">
            <v>_PRE2013</v>
          </cell>
          <cell r="I81" t="str">
            <v>_PRE2013</v>
          </cell>
          <cell r="J81" t="str">
            <v>_PRE2013</v>
          </cell>
          <cell r="K81" t="str">
            <v>_PRE2013</v>
          </cell>
          <cell r="L81" t="str">
            <v>_PRE2013</v>
          </cell>
          <cell r="M81" t="str">
            <v>_PRE2013</v>
          </cell>
          <cell r="N81" t="str">
            <v>_PRE2013</v>
          </cell>
          <cell r="O81" t="str">
            <v>_PRE2013</v>
          </cell>
          <cell r="P81" t="str">
            <v>_PRE2013</v>
          </cell>
          <cell r="Q81" t="str">
            <v>_PRE2013</v>
          </cell>
          <cell r="R81" t="str">
            <v>_PRE2013</v>
          </cell>
          <cell r="S81" t="str">
            <v>_PRE2013</v>
          </cell>
          <cell r="T81" t="str">
            <v>_PRE2013</v>
          </cell>
          <cell r="W81" t="str">
            <v>_PRE2013</v>
          </cell>
          <cell r="X81" t="str">
            <v>Retro</v>
          </cell>
          <cell r="Y81" t="str">
            <v>_PRE2013</v>
          </cell>
        </row>
        <row r="82">
          <cell r="B82" t="str">
            <v>Packaged Refrigeration Equipment-New</v>
          </cell>
          <cell r="C82" t="str">
            <v>POST2013</v>
          </cell>
          <cell r="D82" t="str">
            <v>POST2013</v>
          </cell>
          <cell r="E82" t="str">
            <v>POST2013</v>
          </cell>
          <cell r="F82" t="str">
            <v>POST2013</v>
          </cell>
          <cell r="G82" t="str">
            <v>POST2013</v>
          </cell>
          <cell r="H82" t="str">
            <v>POST2013</v>
          </cell>
          <cell r="I82" t="str">
            <v>POST2013</v>
          </cell>
          <cell r="J82" t="str">
            <v>POST2013</v>
          </cell>
          <cell r="K82" t="str">
            <v>POST2013</v>
          </cell>
          <cell r="L82" t="str">
            <v>POST2013</v>
          </cell>
          <cell r="M82" t="str">
            <v>POST2013</v>
          </cell>
          <cell r="N82" t="str">
            <v>POST2013</v>
          </cell>
          <cell r="O82" t="str">
            <v>POST2013</v>
          </cell>
          <cell r="P82" t="str">
            <v>POST2013</v>
          </cell>
          <cell r="Q82" t="str">
            <v>POST2013</v>
          </cell>
          <cell r="R82" t="str">
            <v>POST2013</v>
          </cell>
          <cell r="S82" t="str">
            <v>POST2013</v>
          </cell>
          <cell r="T82" t="str">
            <v>POST2013</v>
          </cell>
          <cell r="W82" t="str">
            <v>POST2013</v>
          </cell>
          <cell r="X82" t="str">
            <v>New</v>
          </cell>
          <cell r="Y82" t="str">
            <v>POST2013</v>
          </cell>
        </row>
        <row r="83">
          <cell r="B83" t="str">
            <v>Appliances - Freezers-NR</v>
          </cell>
          <cell r="C83" t="str">
            <v>POST2013</v>
          </cell>
          <cell r="D83" t="str">
            <v>POST2013</v>
          </cell>
          <cell r="E83" t="str">
            <v>POST2013</v>
          </cell>
          <cell r="F83" t="str">
            <v>POST2013</v>
          </cell>
          <cell r="G83" t="str">
            <v>POST2013</v>
          </cell>
          <cell r="H83" t="str">
            <v>POST2013</v>
          </cell>
          <cell r="I83" t="str">
            <v>POST2013</v>
          </cell>
          <cell r="J83" t="str">
            <v>POST2013</v>
          </cell>
          <cell r="K83" t="str">
            <v>POST2013</v>
          </cell>
          <cell r="L83" t="str">
            <v>POST2013</v>
          </cell>
          <cell r="M83" t="str">
            <v>POST2013</v>
          </cell>
          <cell r="N83" t="str">
            <v>POST2013</v>
          </cell>
          <cell r="O83" t="str">
            <v>POST2013</v>
          </cell>
          <cell r="P83" t="str">
            <v>POST2013</v>
          </cell>
          <cell r="Q83" t="str">
            <v>POST2013</v>
          </cell>
          <cell r="R83" t="str">
            <v>POST2013</v>
          </cell>
          <cell r="S83" t="str">
            <v>POST2013</v>
          </cell>
          <cell r="T83" t="str">
            <v>POST2013</v>
          </cell>
          <cell r="W83" t="str">
            <v>POST2013</v>
          </cell>
          <cell r="X83" t="str">
            <v>NR</v>
          </cell>
          <cell r="Y83" t="str">
            <v>POST2013</v>
          </cell>
        </row>
        <row r="84">
          <cell r="B84" t="str">
            <v>Appliances - Refrigerators-NR</v>
          </cell>
          <cell r="C84" t="str">
            <v>POST2013</v>
          </cell>
          <cell r="D84" t="str">
            <v>POST2013</v>
          </cell>
          <cell r="E84" t="str">
            <v>POST2013</v>
          </cell>
          <cell r="F84" t="str">
            <v>POST2013</v>
          </cell>
          <cell r="G84" t="str">
            <v>POST2013</v>
          </cell>
          <cell r="H84" t="str">
            <v>POST2013</v>
          </cell>
          <cell r="I84" t="str">
            <v>POST2013</v>
          </cell>
          <cell r="J84" t="str">
            <v>POST2013</v>
          </cell>
          <cell r="K84" t="str">
            <v>POST2013</v>
          </cell>
          <cell r="L84" t="str">
            <v>POST2013</v>
          </cell>
          <cell r="M84" t="str">
            <v>POST2013</v>
          </cell>
          <cell r="N84" t="str">
            <v>POST2013</v>
          </cell>
          <cell r="O84" t="str">
            <v>POST2013</v>
          </cell>
          <cell r="P84" t="str">
            <v>POST2013</v>
          </cell>
          <cell r="Q84" t="str">
            <v>POST2013</v>
          </cell>
          <cell r="R84" t="str">
            <v>POST2013</v>
          </cell>
          <cell r="S84" t="str">
            <v>POST2013</v>
          </cell>
          <cell r="T84" t="str">
            <v>POST2013</v>
          </cell>
          <cell r="W84" t="str">
            <v>POST2013</v>
          </cell>
          <cell r="X84" t="str">
            <v>NR</v>
          </cell>
          <cell r="Y84" t="str">
            <v>POST2013</v>
          </cell>
        </row>
        <row r="85">
          <cell r="B85" t="str">
            <v>Water Cooler Controls-NR</v>
          </cell>
          <cell r="C85" t="str">
            <v>_PRE2013</v>
          </cell>
          <cell r="D85" t="str">
            <v>_PRE2013</v>
          </cell>
          <cell r="E85" t="str">
            <v>_PRE2013</v>
          </cell>
          <cell r="F85" t="str">
            <v>_PRE2013</v>
          </cell>
          <cell r="G85" t="str">
            <v>_PRE2013</v>
          </cell>
          <cell r="H85" t="str">
            <v>_PRE2013</v>
          </cell>
          <cell r="I85" t="str">
            <v>_PRE2013</v>
          </cell>
          <cell r="J85" t="str">
            <v>_PRE2013</v>
          </cell>
          <cell r="K85" t="str">
            <v>_PRE2013</v>
          </cell>
          <cell r="L85" t="str">
            <v>_PRE2013</v>
          </cell>
          <cell r="M85" t="str">
            <v>_PRE2013</v>
          </cell>
          <cell r="N85" t="str">
            <v>_PRE2013</v>
          </cell>
          <cell r="O85" t="str">
            <v>_PRE2013</v>
          </cell>
          <cell r="P85" t="str">
            <v>_PRE2013</v>
          </cell>
          <cell r="Q85" t="str">
            <v>_PRE2013</v>
          </cell>
          <cell r="R85" t="str">
            <v>_PRE2013</v>
          </cell>
          <cell r="S85" t="str">
            <v>_PRE2013</v>
          </cell>
          <cell r="T85" t="str">
            <v>_PRE2013</v>
          </cell>
          <cell r="W85" t="str">
            <v>_PRE2013</v>
          </cell>
          <cell r="X85" t="str">
            <v>NR</v>
          </cell>
          <cell r="Y85" t="str">
            <v>POST2013</v>
          </cell>
        </row>
        <row r="86">
          <cell r="B86" t="str">
            <v>WHTanks-New</v>
          </cell>
          <cell r="C86" t="str">
            <v>POST2013</v>
          </cell>
          <cell r="D86" t="str">
            <v>POST2013</v>
          </cell>
          <cell r="E86" t="str">
            <v>POST2013</v>
          </cell>
          <cell r="F86" t="str">
            <v>POST2013</v>
          </cell>
          <cell r="G86" t="str">
            <v>POST2013</v>
          </cell>
          <cell r="H86" t="str">
            <v>POST2013</v>
          </cell>
          <cell r="I86" t="str">
            <v>POST2013</v>
          </cell>
          <cell r="J86" t="str">
            <v>POST2013</v>
          </cell>
          <cell r="K86" t="str">
            <v>POST2013</v>
          </cell>
          <cell r="L86" t="str">
            <v>POST2013</v>
          </cell>
          <cell r="M86" t="str">
            <v>POST2013</v>
          </cell>
          <cell r="N86" t="str">
            <v>POST2013</v>
          </cell>
          <cell r="O86" t="str">
            <v>POST2013</v>
          </cell>
          <cell r="P86" t="str">
            <v>POST2013</v>
          </cell>
          <cell r="Q86" t="str">
            <v>POST2013</v>
          </cell>
          <cell r="R86" t="str">
            <v>POST2013</v>
          </cell>
          <cell r="S86" t="str">
            <v>POST2013</v>
          </cell>
          <cell r="T86" t="str">
            <v>POST2013</v>
          </cell>
          <cell r="W86" t="str">
            <v>POST2013</v>
          </cell>
          <cell r="X86" t="str">
            <v>New</v>
          </cell>
          <cell r="Y86" t="str">
            <v>POST2013</v>
          </cell>
        </row>
        <row r="87">
          <cell r="B87" t="str">
            <v>WHTanks-NR</v>
          </cell>
          <cell r="C87" t="str">
            <v>_PRE2013</v>
          </cell>
          <cell r="D87" t="str">
            <v>_PRE2013</v>
          </cell>
          <cell r="E87" t="str">
            <v>_PRE2013</v>
          </cell>
          <cell r="F87" t="str">
            <v>_PRE2013</v>
          </cell>
          <cell r="G87" t="str">
            <v>_PRE2013</v>
          </cell>
          <cell r="H87" t="str">
            <v>_PRE2013</v>
          </cell>
          <cell r="I87" t="str">
            <v>_PRE2013</v>
          </cell>
          <cell r="J87" t="str">
            <v>_PRE2013</v>
          </cell>
          <cell r="K87" t="str">
            <v>_PRE2013</v>
          </cell>
          <cell r="L87" t="str">
            <v>_PRE2013</v>
          </cell>
          <cell r="M87" t="str">
            <v>_PRE2013</v>
          </cell>
          <cell r="N87" t="str">
            <v>_PRE2013</v>
          </cell>
          <cell r="O87" t="str">
            <v>_PRE2013</v>
          </cell>
          <cell r="P87" t="str">
            <v>_PRE2013</v>
          </cell>
          <cell r="Q87" t="str">
            <v>_PRE2013</v>
          </cell>
          <cell r="R87" t="str">
            <v>_PRE2013</v>
          </cell>
          <cell r="S87" t="str">
            <v>_PRE2013</v>
          </cell>
          <cell r="T87" t="str">
            <v>_PRE2013</v>
          </cell>
          <cell r="W87" t="str">
            <v>_PRE2013</v>
          </cell>
          <cell r="X87" t="str">
            <v>NR</v>
          </cell>
          <cell r="Y87" t="str">
            <v>POST2013</v>
          </cell>
        </row>
        <row r="88">
          <cell r="B88" t="str">
            <v>Appliances - Clothes Washers-NR</v>
          </cell>
          <cell r="C88" t="str">
            <v>POST2013</v>
          </cell>
          <cell r="D88" t="str">
            <v>POST2013</v>
          </cell>
          <cell r="E88" t="str">
            <v>POST2013</v>
          </cell>
          <cell r="F88" t="str">
            <v>POST2013</v>
          </cell>
          <cell r="G88" t="str">
            <v>POST2013</v>
          </cell>
          <cell r="H88" t="str">
            <v>POST2013</v>
          </cell>
          <cell r="I88" t="str">
            <v>POST2013</v>
          </cell>
          <cell r="J88" t="str">
            <v>POST2013</v>
          </cell>
          <cell r="K88" t="str">
            <v>POST2013</v>
          </cell>
          <cell r="L88" t="str">
            <v>POST2013</v>
          </cell>
          <cell r="M88" t="str">
            <v>POST2013</v>
          </cell>
          <cell r="N88" t="str">
            <v>POST2013</v>
          </cell>
          <cell r="O88" t="str">
            <v>POST2013</v>
          </cell>
          <cell r="P88" t="str">
            <v>POST2013</v>
          </cell>
          <cell r="Q88" t="str">
            <v>POST2013</v>
          </cell>
          <cell r="R88" t="str">
            <v>POST2013</v>
          </cell>
          <cell r="S88" t="str">
            <v>POST2013</v>
          </cell>
          <cell r="T88" t="str">
            <v>POST2013</v>
          </cell>
          <cell r="W88" t="str">
            <v>POST2013</v>
          </cell>
          <cell r="X88" t="str">
            <v>NR</v>
          </cell>
          <cell r="Y88" t="str">
            <v>POST2013</v>
          </cell>
        </row>
        <row r="89">
          <cell r="B89" t="str">
            <v>Showerheads-Retro</v>
          </cell>
          <cell r="C89" t="str">
            <v>_PRE2013</v>
          </cell>
          <cell r="D89" t="str">
            <v>_PRE2013</v>
          </cell>
          <cell r="E89" t="str">
            <v>_PRE2013</v>
          </cell>
          <cell r="F89" t="str">
            <v>_PRE2013</v>
          </cell>
          <cell r="G89" t="str">
            <v>_PRE2013</v>
          </cell>
          <cell r="H89" t="str">
            <v>_PRE2013</v>
          </cell>
          <cell r="I89" t="str">
            <v>_PRE2013</v>
          </cell>
          <cell r="J89" t="str">
            <v>_PRE2013</v>
          </cell>
          <cell r="K89" t="str">
            <v>_PRE2013</v>
          </cell>
          <cell r="L89" t="str">
            <v>_PRE2013</v>
          </cell>
          <cell r="M89" t="str">
            <v>_PRE2013</v>
          </cell>
          <cell r="N89" t="str">
            <v>_PRE2013</v>
          </cell>
          <cell r="O89" t="str">
            <v>_PRE2013</v>
          </cell>
          <cell r="P89" t="str">
            <v>_PRE2013</v>
          </cell>
          <cell r="Q89" t="str">
            <v>_PRE2013</v>
          </cell>
          <cell r="R89" t="str">
            <v>_PRE2013</v>
          </cell>
          <cell r="S89" t="str">
            <v>_PRE2013</v>
          </cell>
          <cell r="T89" t="str">
            <v>_PRE2013</v>
          </cell>
          <cell r="W89" t="str">
            <v>_PRE2013</v>
          </cell>
          <cell r="X89" t="str">
            <v>Retro</v>
          </cell>
          <cell r="Y89" t="str">
            <v>_PRE2013</v>
          </cell>
        </row>
        <row r="90">
          <cell r="B90" t="str">
            <v>Water Heating - GFHX-New</v>
          </cell>
          <cell r="C90" t="str">
            <v>POST2013</v>
          </cell>
          <cell r="D90" t="str">
            <v>POST2013</v>
          </cell>
          <cell r="E90" t="str">
            <v>POST2013</v>
          </cell>
          <cell r="F90" t="str">
            <v>POST2013</v>
          </cell>
          <cell r="G90" t="str">
            <v>POST2013</v>
          </cell>
          <cell r="H90" t="str">
            <v>POST2013</v>
          </cell>
          <cell r="I90" t="str">
            <v>POST2013</v>
          </cell>
          <cell r="J90" t="str">
            <v>POST2013</v>
          </cell>
          <cell r="K90" t="str">
            <v>POST2013</v>
          </cell>
          <cell r="L90" t="str">
            <v>POST2013</v>
          </cell>
          <cell r="M90" t="str">
            <v>POST2013</v>
          </cell>
          <cell r="N90" t="str">
            <v>POST2013</v>
          </cell>
          <cell r="O90" t="str">
            <v>POST2013</v>
          </cell>
          <cell r="P90" t="str">
            <v>POST2013</v>
          </cell>
          <cell r="Q90" t="str">
            <v>POST2013</v>
          </cell>
          <cell r="R90" t="str">
            <v>POST2013</v>
          </cell>
          <cell r="S90" t="str">
            <v>POST2013</v>
          </cell>
          <cell r="T90" t="str">
            <v>POST2013</v>
          </cell>
          <cell r="W90" t="str">
            <v>POST2013</v>
          </cell>
          <cell r="X90" t="str">
            <v>New</v>
          </cell>
          <cell r="Y90" t="str">
            <v>POST2013</v>
          </cell>
        </row>
        <row r="91">
          <cell r="B91" t="str">
            <v>Demand Control Circulating system DHW-Retro</v>
          </cell>
          <cell r="C91" t="str">
            <v>_PRE2013</v>
          </cell>
          <cell r="D91" t="str">
            <v>_PRE2013</v>
          </cell>
          <cell r="E91" t="str">
            <v>_PRE2013</v>
          </cell>
          <cell r="F91" t="str">
            <v>_PRE2013</v>
          </cell>
          <cell r="G91" t="str">
            <v>_PRE2013</v>
          </cell>
          <cell r="H91" t="str">
            <v>_PRE2013</v>
          </cell>
          <cell r="I91" t="str">
            <v>_PRE2013</v>
          </cell>
          <cell r="J91" t="str">
            <v>_PRE2013</v>
          </cell>
          <cell r="K91" t="str">
            <v>_PRE2013</v>
          </cell>
          <cell r="L91" t="str">
            <v>_PRE2013</v>
          </cell>
          <cell r="M91" t="str">
            <v>_PRE2013</v>
          </cell>
          <cell r="N91" t="str">
            <v>_PRE2013</v>
          </cell>
          <cell r="O91" t="str">
            <v>_PRE2013</v>
          </cell>
          <cell r="P91" t="str">
            <v>_PRE2013</v>
          </cell>
          <cell r="Q91" t="str">
            <v>_PRE2013</v>
          </cell>
          <cell r="R91" t="str">
            <v>_PRE2013</v>
          </cell>
          <cell r="S91" t="str">
            <v>_PRE2013</v>
          </cell>
          <cell r="T91" t="str">
            <v>_PRE2013</v>
          </cell>
          <cell r="W91" t="str">
            <v>_PRE2013</v>
          </cell>
          <cell r="X91" t="str">
            <v>Retro</v>
          </cell>
          <cell r="Y91" t="str">
            <v>_PRE2013</v>
          </cell>
        </row>
        <row r="92">
          <cell r="B92" t="str">
            <v>Central HPWH MF-Retro</v>
          </cell>
          <cell r="C92" t="str">
            <v>_PRE2013</v>
          </cell>
          <cell r="D92" t="str">
            <v>_PRE2013</v>
          </cell>
          <cell r="E92" t="str">
            <v>_PRE2013</v>
          </cell>
          <cell r="F92" t="str">
            <v>_PRE2013</v>
          </cell>
          <cell r="G92" t="str">
            <v>_PRE2013</v>
          </cell>
          <cell r="H92" t="str">
            <v>_PRE2013</v>
          </cell>
          <cell r="I92" t="str">
            <v>_PRE2013</v>
          </cell>
          <cell r="J92" t="str">
            <v>_PRE2013</v>
          </cell>
          <cell r="K92" t="str">
            <v>_PRE2013</v>
          </cell>
          <cell r="L92" t="str">
            <v>_PRE2013</v>
          </cell>
          <cell r="M92" t="str">
            <v>_PRE2013</v>
          </cell>
          <cell r="N92" t="str">
            <v>_PRE2013</v>
          </cell>
          <cell r="O92" t="str">
            <v>_PRE2013</v>
          </cell>
          <cell r="P92" t="str">
            <v>_PRE2013</v>
          </cell>
          <cell r="Q92" t="str">
            <v>_PRE2013</v>
          </cell>
          <cell r="R92" t="str">
            <v>_PRE2013</v>
          </cell>
          <cell r="S92" t="str">
            <v>_PRE2013</v>
          </cell>
          <cell r="T92" t="str">
            <v>_PRE2013</v>
          </cell>
          <cell r="W92" t="str">
            <v>_PRE2013</v>
          </cell>
          <cell r="X92" t="str">
            <v>Retro</v>
          </cell>
          <cell r="Y92" t="str">
            <v>_PRE2013</v>
          </cell>
        </row>
        <row r="93">
          <cell r="B93" t="str">
            <v>Ultra Low Energy Building-New</v>
          </cell>
          <cell r="C93" t="str">
            <v>POST2013</v>
          </cell>
          <cell r="D93" t="str">
            <v>POST2013</v>
          </cell>
          <cell r="E93" t="str">
            <v>POST2013</v>
          </cell>
          <cell r="F93" t="str">
            <v>POST2013</v>
          </cell>
          <cell r="G93" t="str">
            <v>POST2013</v>
          </cell>
          <cell r="H93" t="str">
            <v>POST2013</v>
          </cell>
          <cell r="I93" t="str">
            <v>POST2013</v>
          </cell>
          <cell r="J93" t="str">
            <v>POST2013</v>
          </cell>
          <cell r="K93" t="str">
            <v>POST2013</v>
          </cell>
          <cell r="L93" t="str">
            <v>POST2013</v>
          </cell>
          <cell r="M93" t="str">
            <v>POST2013</v>
          </cell>
          <cell r="N93" t="str">
            <v>POST2013</v>
          </cell>
          <cell r="O93" t="str">
            <v>POST2013</v>
          </cell>
          <cell r="P93" t="str">
            <v>POST2013</v>
          </cell>
          <cell r="Q93" t="str">
            <v>POST2013</v>
          </cell>
          <cell r="R93" t="str">
            <v>POST2013</v>
          </cell>
          <cell r="S93" t="str">
            <v>POST2013</v>
          </cell>
          <cell r="T93" t="str">
            <v>POST2013</v>
          </cell>
          <cell r="W93" t="str">
            <v>POST2013</v>
          </cell>
          <cell r="X93" t="str">
            <v>New</v>
          </cell>
          <cell r="Y93" t="str">
            <v>POST2013</v>
          </cell>
        </row>
        <row r="94">
          <cell r="B94" t="str">
            <v>Low Power LF Lamps-NR</v>
          </cell>
          <cell r="C94" t="str">
            <v>_PRE2013</v>
          </cell>
          <cell r="D94" t="str">
            <v>_PRE2013</v>
          </cell>
          <cell r="W94" t="str">
            <v>_PRE2013</v>
          </cell>
          <cell r="X94" t="str">
            <v>Retro</v>
          </cell>
          <cell r="Y94" t="str">
            <v>_PRE2013</v>
          </cell>
        </row>
      </sheetData>
      <sheetData sheetId="6">
        <row r="10">
          <cell r="B10">
            <v>0</v>
          </cell>
        </row>
        <row r="12">
          <cell r="B12" t="str">
            <v>Compressed Air-Retro</v>
          </cell>
          <cell r="C12">
            <v>0</v>
          </cell>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row>
        <row r="13">
          <cell r="B13" t="str">
            <v>Compressed Air-NR</v>
          </cell>
          <cell r="C13">
            <v>0</v>
          </cell>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row>
        <row r="14">
          <cell r="B14" t="str">
            <v>Network PC Power Management-Retro</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row>
        <row r="15">
          <cell r="B15" t="str">
            <v>Laptop-NR</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0.25</v>
          </cell>
          <cell r="V15">
            <v>0</v>
          </cell>
        </row>
        <row r="16">
          <cell r="B16" t="str">
            <v>Smart Plug Power Strips-Retro</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0.2</v>
          </cell>
          <cell r="V16">
            <v>0</v>
          </cell>
        </row>
        <row r="17">
          <cell r="B17" t="str">
            <v>Data Centers-NR</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0.2</v>
          </cell>
          <cell r="V17">
            <v>0</v>
          </cell>
        </row>
        <row r="18">
          <cell r="B18" t="str">
            <v>Monitor-NR</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0.2</v>
          </cell>
          <cell r="V18">
            <v>0</v>
          </cell>
        </row>
        <row r="19">
          <cell r="B19" t="str">
            <v>Desktop-NR</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0.25</v>
          </cell>
          <cell r="V19">
            <v>0</v>
          </cell>
        </row>
        <row r="20">
          <cell r="B20" t="str">
            <v>Pre-Rinse Spray Valve-Retro</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0.2</v>
          </cell>
          <cell r="V20">
            <v>0</v>
          </cell>
        </row>
        <row r="21">
          <cell r="B21" t="str">
            <v>Cooking Equipment-NR</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0.08</v>
          </cell>
          <cell r="V21">
            <v>0</v>
          </cell>
        </row>
        <row r="22">
          <cell r="B22" t="str">
            <v>Premium HVAC Equipment-New</v>
          </cell>
          <cell r="C22">
            <v>3.3333333333333333E-2</v>
          </cell>
          <cell r="D22">
            <v>0.04</v>
          </cell>
          <cell r="E22">
            <v>0.05</v>
          </cell>
          <cell r="F22">
            <v>0.05</v>
          </cell>
          <cell r="G22">
            <v>0.05</v>
          </cell>
          <cell r="H22">
            <v>0.05</v>
          </cell>
          <cell r="I22">
            <v>3.3333333333333333E-2</v>
          </cell>
          <cell r="J22">
            <v>3.3333333333333333E-2</v>
          </cell>
          <cell r="K22">
            <v>3.3333333333333333E-2</v>
          </cell>
          <cell r="L22">
            <v>0.05</v>
          </cell>
          <cell r="M22">
            <v>0.05</v>
          </cell>
          <cell r="N22">
            <v>0.05</v>
          </cell>
          <cell r="O22">
            <v>0.05</v>
          </cell>
          <cell r="P22">
            <v>0.05</v>
          </cell>
          <cell r="Q22">
            <v>0.04</v>
          </cell>
          <cell r="R22">
            <v>0.04</v>
          </cell>
          <cell r="S22">
            <v>0.04</v>
          </cell>
          <cell r="T22">
            <v>0.04</v>
          </cell>
          <cell r="V22" t="str">
            <v>20, 25 or 30 year equipment life</v>
          </cell>
        </row>
        <row r="23">
          <cell r="B23" t="str">
            <v>Premium HVAC Equipment-NR</v>
          </cell>
          <cell r="C23">
            <v>3.3333333333333333E-2</v>
          </cell>
          <cell r="D23">
            <v>0.04</v>
          </cell>
          <cell r="E23">
            <v>0.05</v>
          </cell>
          <cell r="F23">
            <v>0.05</v>
          </cell>
          <cell r="G23">
            <v>0.05</v>
          </cell>
          <cell r="H23">
            <v>0.05</v>
          </cell>
          <cell r="I23">
            <v>3.3333333333333333E-2</v>
          </cell>
          <cell r="J23">
            <v>3.3333333333333333E-2</v>
          </cell>
          <cell r="K23">
            <v>3.3333333333333333E-2</v>
          </cell>
          <cell r="L23">
            <v>0.05</v>
          </cell>
          <cell r="M23">
            <v>0.05</v>
          </cell>
          <cell r="N23">
            <v>0.05</v>
          </cell>
          <cell r="O23">
            <v>0.05</v>
          </cell>
          <cell r="P23">
            <v>0.05</v>
          </cell>
          <cell r="Q23">
            <v>0.04</v>
          </cell>
          <cell r="R23">
            <v>0.04</v>
          </cell>
          <cell r="S23">
            <v>0.04</v>
          </cell>
          <cell r="T23">
            <v>0.04</v>
          </cell>
          <cell r="V23" t="str">
            <v>20, 25 or 30 year equipment life</v>
          </cell>
        </row>
        <row r="24">
          <cell r="B24" t="str">
            <v>Glass-New</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row>
        <row r="25">
          <cell r="B25" t="str">
            <v>Glass-NR</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row>
        <row r="26">
          <cell r="B26" t="str">
            <v>Glass-Retro</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row>
        <row r="27">
          <cell r="B27" t="str">
            <v>Advanced Rooftop Controller-New</v>
          </cell>
          <cell r="C27">
            <v>6.6666666666666666E-2</v>
          </cell>
          <cell r="D27">
            <v>6.6666666666666666E-2</v>
          </cell>
          <cell r="E27">
            <v>6.6666666666666666E-2</v>
          </cell>
          <cell r="F27">
            <v>6.6666666666666666E-2</v>
          </cell>
          <cell r="G27">
            <v>6.6666666666666666E-2</v>
          </cell>
          <cell r="H27">
            <v>6.6666666666666666E-2</v>
          </cell>
          <cell r="I27">
            <v>6.6666666666666666E-2</v>
          </cell>
          <cell r="J27">
            <v>6.6666666666666666E-2</v>
          </cell>
          <cell r="K27">
            <v>6.6666666666666666E-2</v>
          </cell>
          <cell r="L27">
            <v>6.6666666666666666E-2</v>
          </cell>
          <cell r="M27">
            <v>6.6666666666666666E-2</v>
          </cell>
          <cell r="N27">
            <v>6.6666666666666666E-2</v>
          </cell>
          <cell r="O27">
            <v>6.6666666666666666E-2</v>
          </cell>
          <cell r="P27">
            <v>6.6666666666666666E-2</v>
          </cell>
          <cell r="Q27">
            <v>6.6666666666666666E-2</v>
          </cell>
          <cell r="R27">
            <v>6.6666666666666666E-2</v>
          </cell>
          <cell r="S27">
            <v>6.6666666666666666E-2</v>
          </cell>
          <cell r="T27">
            <v>6.6666666666666666E-2</v>
          </cell>
          <cell r="U27">
            <v>0</v>
          </cell>
          <cell r="V27">
            <v>0</v>
          </cell>
        </row>
        <row r="28">
          <cell r="B28" t="str">
            <v>Advanced Rooftop Controller-NR</v>
          </cell>
          <cell r="C28">
            <v>6.6666666666666666E-2</v>
          </cell>
          <cell r="D28">
            <v>6.6666666666666666E-2</v>
          </cell>
          <cell r="E28">
            <v>6.6666666666666666E-2</v>
          </cell>
          <cell r="F28">
            <v>6.6666666666666666E-2</v>
          </cell>
          <cell r="G28">
            <v>6.6666666666666666E-2</v>
          </cell>
          <cell r="H28">
            <v>6.6666666666666666E-2</v>
          </cell>
          <cell r="I28">
            <v>6.6666666666666666E-2</v>
          </cell>
          <cell r="J28">
            <v>6.6666666666666666E-2</v>
          </cell>
          <cell r="K28">
            <v>6.6666666666666666E-2</v>
          </cell>
          <cell r="L28">
            <v>6.6666666666666666E-2</v>
          </cell>
          <cell r="M28">
            <v>6.6666666666666666E-2</v>
          </cell>
          <cell r="N28">
            <v>6.6666666666666666E-2</v>
          </cell>
          <cell r="O28">
            <v>6.6666666666666666E-2</v>
          </cell>
          <cell r="P28">
            <v>6.6666666666666666E-2</v>
          </cell>
          <cell r="Q28">
            <v>6.6666666666666666E-2</v>
          </cell>
          <cell r="R28">
            <v>6.6666666666666666E-2</v>
          </cell>
          <cell r="S28">
            <v>6.6666666666666666E-2</v>
          </cell>
          <cell r="T28">
            <v>6.6666666666666666E-2</v>
          </cell>
          <cell r="U28">
            <v>0</v>
          </cell>
          <cell r="V28">
            <v>0</v>
          </cell>
        </row>
        <row r="29">
          <cell r="B29" t="str">
            <v>Advanced Rooftop Controller-Retro</v>
          </cell>
          <cell r="C29">
            <v>6.6666666666666666E-2</v>
          </cell>
          <cell r="D29">
            <v>6.6666666666666666E-2</v>
          </cell>
          <cell r="E29">
            <v>6.6666666666666666E-2</v>
          </cell>
          <cell r="F29">
            <v>6.6666666666666666E-2</v>
          </cell>
          <cell r="G29">
            <v>6.6666666666666666E-2</v>
          </cell>
          <cell r="H29">
            <v>6.6666666666666666E-2</v>
          </cell>
          <cell r="I29">
            <v>6.6666666666666666E-2</v>
          </cell>
          <cell r="J29">
            <v>6.6666666666666666E-2</v>
          </cell>
          <cell r="K29">
            <v>6.6666666666666666E-2</v>
          </cell>
          <cell r="L29">
            <v>6.6666666666666666E-2</v>
          </cell>
          <cell r="M29">
            <v>6.6666666666666666E-2</v>
          </cell>
          <cell r="N29">
            <v>6.6666666666666666E-2</v>
          </cell>
          <cell r="O29">
            <v>6.6666666666666666E-2</v>
          </cell>
          <cell r="P29">
            <v>6.6666666666666666E-2</v>
          </cell>
          <cell r="Q29">
            <v>6.6666666666666666E-2</v>
          </cell>
          <cell r="R29">
            <v>6.6666666666666666E-2</v>
          </cell>
          <cell r="S29">
            <v>6.6666666666666666E-2</v>
          </cell>
          <cell r="T29">
            <v>6.6666666666666666E-2</v>
          </cell>
          <cell r="U29">
            <v>0</v>
          </cell>
          <cell r="V29">
            <v>0</v>
          </cell>
        </row>
        <row r="30">
          <cell r="B30" t="str">
            <v>Variable Speed Chiller-New</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row>
        <row r="31">
          <cell r="B31" t="str">
            <v>Variable Speed Chiller-NR</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row>
        <row r="32">
          <cell r="B32" t="str">
            <v>Commercial EM-New</v>
          </cell>
          <cell r="C32">
            <v>0.15</v>
          </cell>
          <cell r="D32">
            <v>0.15</v>
          </cell>
          <cell r="E32">
            <v>0.15</v>
          </cell>
          <cell r="F32">
            <v>0.15</v>
          </cell>
          <cell r="G32">
            <v>0.15</v>
          </cell>
          <cell r="H32">
            <v>0.15</v>
          </cell>
          <cell r="I32">
            <v>0.15</v>
          </cell>
          <cell r="J32">
            <v>0.15</v>
          </cell>
          <cell r="K32">
            <v>0.15</v>
          </cell>
          <cell r="L32">
            <v>0.15</v>
          </cell>
          <cell r="M32">
            <v>0.15</v>
          </cell>
          <cell r="N32">
            <v>0.15</v>
          </cell>
          <cell r="O32">
            <v>0.15</v>
          </cell>
          <cell r="P32">
            <v>0.15</v>
          </cell>
          <cell r="Q32">
            <v>0.15</v>
          </cell>
          <cell r="R32">
            <v>0.15</v>
          </cell>
          <cell r="S32">
            <v>0.15</v>
          </cell>
          <cell r="T32">
            <v>0.15</v>
          </cell>
          <cell r="U32">
            <v>0</v>
          </cell>
          <cell r="V32">
            <v>0</v>
          </cell>
        </row>
        <row r="33">
          <cell r="B33" t="str">
            <v>Commercial EM-NR</v>
          </cell>
          <cell r="C33">
            <v>0.15</v>
          </cell>
          <cell r="D33">
            <v>0.15</v>
          </cell>
          <cell r="E33">
            <v>0.15</v>
          </cell>
          <cell r="F33">
            <v>0.15</v>
          </cell>
          <cell r="G33">
            <v>0.15</v>
          </cell>
          <cell r="H33">
            <v>0.15</v>
          </cell>
          <cell r="I33">
            <v>0.15</v>
          </cell>
          <cell r="J33">
            <v>0.15</v>
          </cell>
          <cell r="K33">
            <v>0.15</v>
          </cell>
          <cell r="L33">
            <v>0.15</v>
          </cell>
          <cell r="M33">
            <v>0.15</v>
          </cell>
          <cell r="N33">
            <v>0.15</v>
          </cell>
          <cell r="O33">
            <v>0.15</v>
          </cell>
          <cell r="P33">
            <v>0.15</v>
          </cell>
          <cell r="Q33">
            <v>0.15</v>
          </cell>
          <cell r="R33">
            <v>0.15</v>
          </cell>
          <cell r="S33">
            <v>0.15</v>
          </cell>
          <cell r="T33">
            <v>0.15</v>
          </cell>
          <cell r="U33">
            <v>0</v>
          </cell>
          <cell r="V33">
            <v>0</v>
          </cell>
        </row>
        <row r="34">
          <cell r="B34" t="str">
            <v>Commercial EM-Retro</v>
          </cell>
          <cell r="C34">
            <v>0.15</v>
          </cell>
          <cell r="D34">
            <v>0.15</v>
          </cell>
          <cell r="E34">
            <v>0.15</v>
          </cell>
          <cell r="F34">
            <v>0.15</v>
          </cell>
          <cell r="G34">
            <v>0.15</v>
          </cell>
          <cell r="H34">
            <v>0.15</v>
          </cell>
          <cell r="I34">
            <v>0.15</v>
          </cell>
          <cell r="J34">
            <v>0.15</v>
          </cell>
          <cell r="K34">
            <v>0.15</v>
          </cell>
          <cell r="L34">
            <v>0.15</v>
          </cell>
          <cell r="M34">
            <v>0.15</v>
          </cell>
          <cell r="N34">
            <v>0.15</v>
          </cell>
          <cell r="O34">
            <v>0.15</v>
          </cell>
          <cell r="P34">
            <v>0.15</v>
          </cell>
          <cell r="Q34">
            <v>0.15</v>
          </cell>
          <cell r="R34">
            <v>0.15</v>
          </cell>
          <cell r="S34">
            <v>0.15</v>
          </cell>
          <cell r="T34">
            <v>0.15</v>
          </cell>
          <cell r="U34">
            <v>0</v>
          </cell>
          <cell r="V34">
            <v>0</v>
          </cell>
        </row>
        <row r="35">
          <cell r="B35" t="str">
            <v>Evaporative Assist Cooling-New</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row>
        <row r="36">
          <cell r="B36" t="str">
            <v>Evaporative Assist Cooling-NR</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row>
        <row r="37">
          <cell r="B37" t="str">
            <v>Low Pressure Distribution Complex HVAC-New</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row>
        <row r="38">
          <cell r="B38" t="str">
            <v>Demand Control Ventilation-New</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row>
        <row r="39">
          <cell r="B39" t="str">
            <v>Demand Control Ventilation-NR</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row>
        <row r="40">
          <cell r="B40" t="str">
            <v>Demand Control Ventilation-Retro</v>
          </cell>
          <cell r="C40">
            <v>0</v>
          </cell>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row>
        <row r="41">
          <cell r="B41" t="str">
            <v>Premium Fume Hood-NR</v>
          </cell>
          <cell r="C41">
            <v>0.06</v>
          </cell>
          <cell r="D41">
            <v>0.06</v>
          </cell>
          <cell r="E41">
            <v>0.06</v>
          </cell>
          <cell r="F41">
            <v>0.06</v>
          </cell>
          <cell r="G41">
            <v>0.06</v>
          </cell>
          <cell r="H41">
            <v>0.06</v>
          </cell>
          <cell r="I41">
            <v>0.06</v>
          </cell>
          <cell r="J41">
            <v>0.06</v>
          </cell>
          <cell r="K41">
            <v>0.06</v>
          </cell>
          <cell r="L41">
            <v>0.06</v>
          </cell>
          <cell r="M41">
            <v>0.06</v>
          </cell>
          <cell r="N41">
            <v>0.06</v>
          </cell>
          <cell r="O41">
            <v>0.06</v>
          </cell>
          <cell r="P41">
            <v>0.06</v>
          </cell>
          <cell r="Q41">
            <v>0.06</v>
          </cell>
          <cell r="R41">
            <v>0.06</v>
          </cell>
          <cell r="S41">
            <v>0.06</v>
          </cell>
          <cell r="T41">
            <v>0.06</v>
          </cell>
          <cell r="U41">
            <v>0.06</v>
          </cell>
          <cell r="V41">
            <v>0</v>
          </cell>
        </row>
        <row r="42">
          <cell r="B42" t="str">
            <v>DCV Restaurant Hood-Retro</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row>
        <row r="43">
          <cell r="B43" t="str">
            <v>DCV Parking Garage-Retro</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row>
        <row r="44">
          <cell r="B44" t="str">
            <v>Weatherization - School-Retro</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row>
        <row r="45">
          <cell r="B45" t="str">
            <v>Energy Recovery Ventilator-NR</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0.25</v>
          </cell>
          <cell r="V45">
            <v>0</v>
          </cell>
        </row>
        <row r="46">
          <cell r="B46" t="str">
            <v>AC Heat Recovery for Water Heating-NR</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row>
        <row r="47">
          <cell r="B47" t="str">
            <v>Room Occupancy Sensors in Lodging-Retro</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row>
        <row r="48">
          <cell r="B48" t="str">
            <v>Chiller - chilled water retrofit-Retro</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row>
        <row r="49">
          <cell r="B49" t="str">
            <v>Chiller - equip retrofits-Retro</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row>
        <row r="50">
          <cell r="B50" t="str">
            <v>Pool Blankets-Retro</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row>
        <row r="51">
          <cell r="B51" t="str">
            <v>Web-Enabled Thermostats-Retro</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row>
        <row r="52">
          <cell r="B52" t="str">
            <v>Garage CO2 ventilation-Retro</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row>
        <row r="53">
          <cell r="B53" t="str">
            <v>Circ Pump ECM and drive-Retro</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row>
        <row r="54">
          <cell r="B54" t="str">
            <v>VRF-New</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row>
        <row r="55">
          <cell r="B55" t="str">
            <v>VRF-Retro</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row>
        <row r="56">
          <cell r="B56" t="str">
            <v>Evaporator Roof Top HVAC-Retro</v>
          </cell>
          <cell r="C56">
            <v>0</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row>
        <row r="57">
          <cell r="B57" t="str">
            <v>Secondary Glazing Systems-Retro</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row>
        <row r="58">
          <cell r="B58" t="str">
            <v>LPD Package-New</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row>
        <row r="59">
          <cell r="B59" t="str">
            <v>LPD Package-NR</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row>
        <row r="60">
          <cell r="B60" t="str">
            <v>LPD Package-Retro</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row>
        <row r="61">
          <cell r="B61" t="str">
            <v>Top Daylighting-New</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row>
        <row r="62">
          <cell r="B62" t="str">
            <v>Perimeter Daylighting Controls Advanced-New</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row>
        <row r="63">
          <cell r="B63" t="str">
            <v>Perimeter Daylighting Controls Advanced-NR</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row>
        <row r="64">
          <cell r="B64" t="str">
            <v>Lighting Controls Interior-New</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row>
        <row r="65">
          <cell r="B65" t="str">
            <v>Lighting Controls Interior-NR</v>
          </cell>
          <cell r="C65">
            <v>0.06</v>
          </cell>
          <cell r="D65">
            <v>0.06</v>
          </cell>
          <cell r="E65">
            <v>0.06</v>
          </cell>
          <cell r="F65">
            <v>0.06</v>
          </cell>
          <cell r="G65">
            <v>0.06</v>
          </cell>
          <cell r="H65">
            <v>0.06</v>
          </cell>
          <cell r="I65">
            <v>0.06</v>
          </cell>
          <cell r="J65">
            <v>0.06</v>
          </cell>
          <cell r="K65">
            <v>0.06</v>
          </cell>
          <cell r="L65">
            <v>0.06</v>
          </cell>
          <cell r="M65">
            <v>0.06</v>
          </cell>
          <cell r="N65">
            <v>0.06</v>
          </cell>
          <cell r="O65">
            <v>0.06</v>
          </cell>
          <cell r="P65">
            <v>0.06</v>
          </cell>
          <cell r="Q65">
            <v>0.06</v>
          </cell>
          <cell r="R65">
            <v>0.06</v>
          </cell>
          <cell r="S65">
            <v>0.06</v>
          </cell>
          <cell r="T65">
            <v>0.06</v>
          </cell>
          <cell r="U65">
            <v>0</v>
          </cell>
          <cell r="V65" t="str">
            <v>Fixture or Ballast Replacement Cycle</v>
          </cell>
        </row>
        <row r="66">
          <cell r="B66" t="str">
            <v>Exterior Building Lighting-New</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0.2</v>
          </cell>
          <cell r="V66" t="str">
            <v xml:space="preserve">5-year cycle (lamp cycle) for luminiares requiring bucket truck.  </v>
          </cell>
        </row>
        <row r="67">
          <cell r="B67" t="str">
            <v>Exterior Building Lighting-NR</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0.2</v>
          </cell>
          <cell r="V67" t="str">
            <v>20-Year Fixture Life from CBSA REN RATE</v>
          </cell>
        </row>
        <row r="68">
          <cell r="B68" t="str">
            <v>Street and Roadway Lighting-New</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0.2</v>
          </cell>
          <cell r="V68" t="str">
            <v>Five year cycle for streetlight relamp (DOE &amp; Tarioffs)</v>
          </cell>
        </row>
        <row r="69">
          <cell r="B69" t="str">
            <v>Street and Roadway Lighting-NR</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0.2</v>
          </cell>
          <cell r="V69" t="str">
            <v>Five year cycle for streetlight relamp (DOE &amp; Tarioffs)</v>
          </cell>
        </row>
        <row r="70">
          <cell r="B70" t="str">
            <v>Parking Lighting-New</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row>
        <row r="71">
          <cell r="B71" t="str">
            <v>Parking Lighting-NR</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row>
        <row r="72">
          <cell r="B72" t="str">
            <v>Bi-Level Stairwell Lighting-NR</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row>
        <row r="73">
          <cell r="B73" t="str">
            <v>ECM-VAV-New</v>
          </cell>
          <cell r="C73">
            <v>0</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row>
        <row r="74">
          <cell r="B74" t="str">
            <v>ECM-VAV-NR</v>
          </cell>
          <cell r="C74">
            <v>0</v>
          </cell>
          <cell r="D74">
            <v>0</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row>
        <row r="75">
          <cell r="B75" t="str">
            <v>Pool pumps-Retro</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row>
        <row r="76">
          <cell r="B76" t="str">
            <v>MotorsRewind-New</v>
          </cell>
          <cell r="C76">
            <v>0</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row>
        <row r="77">
          <cell r="B77" t="str">
            <v>MotorsRewind-NR</v>
          </cell>
          <cell r="C77">
            <v>0</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row>
        <row r="78">
          <cell r="B78" t="str">
            <v>Municipal Sewage Treatment-Retro</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row>
        <row r="79">
          <cell r="B79" t="str">
            <v>Municipal Water Supply-Retro</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row>
        <row r="80">
          <cell r="B80" t="str">
            <v>Engine Generator Block Heaters-Retro</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row>
        <row r="81">
          <cell r="B81" t="str">
            <v>Grocery Refrigeration Bundle-Retro</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row>
        <row r="82">
          <cell r="B82" t="str">
            <v>Packaged Refrigeration Equipment-New</v>
          </cell>
          <cell r="C82">
            <v>0</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row>
        <row r="83">
          <cell r="B83" t="str">
            <v>Appliances - Freezers-NR</v>
          </cell>
          <cell r="C83">
            <v>0</v>
          </cell>
          <cell r="D83">
            <v>0</v>
          </cell>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row>
        <row r="84">
          <cell r="B84" t="str">
            <v>Appliances - Refrigerators-NR</v>
          </cell>
          <cell r="C84">
            <v>0</v>
          </cell>
          <cell r="D84">
            <v>0</v>
          </cell>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row>
        <row r="85">
          <cell r="B85" t="str">
            <v>Water Cooler Controls-NR</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row>
        <row r="86">
          <cell r="B86" t="str">
            <v>WHTanks-New</v>
          </cell>
          <cell r="C86">
            <v>0</v>
          </cell>
          <cell r="D86">
            <v>0</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row>
        <row r="87">
          <cell r="B87" t="str">
            <v>WHTanks-NR</v>
          </cell>
          <cell r="C87">
            <v>0</v>
          </cell>
          <cell r="D87">
            <v>0</v>
          </cell>
          <cell r="E87">
            <v>0</v>
          </cell>
          <cell r="F87">
            <v>0</v>
          </cell>
          <cell r="G87">
            <v>0</v>
          </cell>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row>
        <row r="88">
          <cell r="B88" t="str">
            <v>Appliances - Clothes Washers-NR</v>
          </cell>
          <cell r="C88">
            <v>0</v>
          </cell>
          <cell r="D88">
            <v>0</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row>
        <row r="89">
          <cell r="B89" t="str">
            <v>Showerheads-Retro</v>
          </cell>
          <cell r="C89">
            <v>0</v>
          </cell>
          <cell r="D89">
            <v>0</v>
          </cell>
          <cell r="E89">
            <v>0</v>
          </cell>
          <cell r="F89">
            <v>0</v>
          </cell>
          <cell r="G89">
            <v>0</v>
          </cell>
          <cell r="H89">
            <v>0</v>
          </cell>
          <cell r="I89">
            <v>0</v>
          </cell>
          <cell r="J89">
            <v>0</v>
          </cell>
          <cell r="K89">
            <v>0</v>
          </cell>
          <cell r="L89">
            <v>0</v>
          </cell>
          <cell r="M89">
            <v>0</v>
          </cell>
          <cell r="N89">
            <v>0</v>
          </cell>
          <cell r="O89">
            <v>0</v>
          </cell>
          <cell r="P89">
            <v>0</v>
          </cell>
          <cell r="Q89">
            <v>0</v>
          </cell>
          <cell r="R89">
            <v>0</v>
          </cell>
          <cell r="S89">
            <v>0</v>
          </cell>
          <cell r="T89">
            <v>0</v>
          </cell>
          <cell r="U89">
            <v>0</v>
          </cell>
          <cell r="V89">
            <v>0</v>
          </cell>
        </row>
        <row r="90">
          <cell r="B90" t="str">
            <v>Water Heating - GFHX-New</v>
          </cell>
          <cell r="C90">
            <v>0</v>
          </cell>
          <cell r="D90">
            <v>0</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U90">
            <v>0</v>
          </cell>
          <cell r="V90">
            <v>0</v>
          </cell>
        </row>
        <row r="91">
          <cell r="B91" t="str">
            <v>Demand Control Circulating system DHW-Retro</v>
          </cell>
          <cell r="C91">
            <v>0</v>
          </cell>
          <cell r="D91">
            <v>0</v>
          </cell>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v>0</v>
          </cell>
          <cell r="V91">
            <v>0</v>
          </cell>
        </row>
        <row r="92">
          <cell r="B92" t="str">
            <v>Central HPWH MF-Retro</v>
          </cell>
        </row>
        <row r="93">
          <cell r="B93" t="str">
            <v>Ultra Low Energy Building-New</v>
          </cell>
        </row>
        <row r="94">
          <cell r="B94" t="str">
            <v>Low Power LF Lamps-NR</v>
          </cell>
        </row>
      </sheetData>
      <sheetData sheetId="7">
        <row r="11">
          <cell r="C11" t="str">
            <v>LO1Slow</v>
          </cell>
        </row>
        <row r="12">
          <cell r="C12" t="str">
            <v>LO50Fast</v>
          </cell>
          <cell r="D12">
            <v>0.45</v>
          </cell>
          <cell r="E12">
            <v>0.66</v>
          </cell>
          <cell r="F12">
            <v>0.8</v>
          </cell>
          <cell r="G12">
            <v>0.89</v>
          </cell>
          <cell r="H12">
            <v>0.94954036260972652</v>
          </cell>
          <cell r="I12">
            <v>0.97931054391458994</v>
          </cell>
          <cell r="J12">
            <v>0.99254173560564019</v>
          </cell>
          <cell r="K12">
            <v>0.99783421228206048</v>
          </cell>
          <cell r="L12">
            <v>0.99975874925530417</v>
          </cell>
          <cell r="M12">
            <v>1.0004002615797187</v>
          </cell>
          <cell r="N12">
            <v>1.0005976499872309</v>
          </cell>
          <cell r="O12">
            <v>1.0006540466750915</v>
          </cell>
          <cell r="P12">
            <v>1.0006690857918545</v>
          </cell>
          <cell r="Q12">
            <v>1.000672845571045</v>
          </cell>
          <cell r="R12">
            <v>1.0006737302249724</v>
          </cell>
          <cell r="S12">
            <v>1.0006739268147338</v>
          </cell>
          <cell r="T12">
            <v>1.0006739682020522</v>
          </cell>
          <cell r="U12">
            <v>1.0006739764795158</v>
          </cell>
          <cell r="V12">
            <v>1.0006739780561755</v>
          </cell>
          <cell r="W12">
            <v>1.0006739783428409</v>
          </cell>
        </row>
        <row r="13">
          <cell r="C13" t="str">
            <v>LO20Fast</v>
          </cell>
          <cell r="D13">
            <v>0.22119921692859512</v>
          </cell>
          <cell r="E13">
            <v>0.37624232795148943</v>
          </cell>
          <cell r="F13">
            <v>0.48357361352878442</v>
          </cell>
          <cell r="G13">
            <v>0.56716330278444227</v>
          </cell>
          <cell r="H13">
            <v>0.64040048266456928</v>
          </cell>
          <cell r="I13">
            <v>0.70377511937632964</v>
          </cell>
          <cell r="J13">
            <v>0.7580669577441127</v>
          </cell>
          <cell r="K13">
            <v>0.80419335000071168</v>
          </cell>
          <cell r="L13">
            <v>0.84311022627788457</v>
          </cell>
          <cell r="M13">
            <v>0.87575014259103623</v>
          </cell>
          <cell r="N13">
            <v>0.90298584871682319</v>
          </cell>
          <cell r="O13">
            <v>0.92419703797508856</v>
          </cell>
          <cell r="P13">
            <v>0.94071632877930145</v>
          </cell>
          <cell r="Q13">
            <v>0.95358156539340677</v>
          </cell>
          <cell r="R13">
            <v>0.96360102174287088</v>
          </cell>
          <cell r="S13">
            <v>0.97140418219378311</v>
          </cell>
          <cell r="T13">
            <v>0.97748128966338554</v>
          </cell>
          <cell r="U13">
            <v>0.98221414571952104</v>
          </cell>
          <cell r="V13">
            <v>0.98590009772220355</v>
          </cell>
          <cell r="W13">
            <v>0.98877072002825628</v>
          </cell>
        </row>
        <row r="14">
          <cell r="C14" t="str">
            <v>LOEven20</v>
          </cell>
          <cell r="D14">
            <v>0.05</v>
          </cell>
          <cell r="E14">
            <v>0.1</v>
          </cell>
          <cell r="F14">
            <v>0.15000000000000002</v>
          </cell>
          <cell r="G14">
            <v>0.2</v>
          </cell>
          <cell r="H14">
            <v>0.25</v>
          </cell>
          <cell r="I14">
            <v>0.3</v>
          </cell>
          <cell r="J14">
            <v>0.35</v>
          </cell>
          <cell r="K14">
            <v>0.39999999999999997</v>
          </cell>
          <cell r="L14">
            <v>0.44999999999999996</v>
          </cell>
          <cell r="M14">
            <v>0.49999999999999994</v>
          </cell>
          <cell r="N14">
            <v>0.54999999999999993</v>
          </cell>
          <cell r="O14">
            <v>0.6</v>
          </cell>
          <cell r="P14">
            <v>0.65</v>
          </cell>
          <cell r="Q14">
            <v>0.70000000000000007</v>
          </cell>
          <cell r="R14">
            <v>0.75000000000000011</v>
          </cell>
          <cell r="S14">
            <v>0.80000000000000016</v>
          </cell>
          <cell r="T14">
            <v>0.8500000000000002</v>
          </cell>
          <cell r="U14">
            <v>0.90000000000000024</v>
          </cell>
          <cell r="V14">
            <v>0.95000000000000029</v>
          </cell>
          <cell r="W14">
            <v>1.0000000000000002</v>
          </cell>
        </row>
        <row r="15">
          <cell r="C15" t="str">
            <v>LOMax60</v>
          </cell>
          <cell r="D15">
            <v>0.01</v>
          </cell>
          <cell r="E15">
            <v>2.98E-2</v>
          </cell>
          <cell r="F15">
            <v>5.8906E-2</v>
          </cell>
          <cell r="G15">
            <v>9.6549759999999998E-2</v>
          </cell>
          <cell r="H15">
            <v>0.14172227199999998</v>
          </cell>
          <cell r="I15">
            <v>0.19035800991999999</v>
          </cell>
          <cell r="J15">
            <v>0.2362377226912</v>
          </cell>
          <cell r="K15">
            <v>0.279517585072032</v>
          </cell>
          <cell r="L15">
            <v>0.32034492191795017</v>
          </cell>
          <cell r="M15">
            <v>0.35885870967593297</v>
          </cell>
          <cell r="N15">
            <v>0.39519004946096342</v>
          </cell>
          <cell r="O15">
            <v>0.42946261332484215</v>
          </cell>
          <cell r="P15">
            <v>0.46179306523643443</v>
          </cell>
          <cell r="Q15">
            <v>0.49229145820636983</v>
          </cell>
          <cell r="R15">
            <v>0.5210616089080089</v>
          </cell>
          <cell r="S15">
            <v>0.54820145106988838</v>
          </cell>
          <cell r="T15">
            <v>0.57380336884259475</v>
          </cell>
          <cell r="U15">
            <v>0.59795451127484767</v>
          </cell>
          <cell r="V15">
            <v>0.62073708896927293</v>
          </cell>
          <cell r="W15">
            <v>0.6422286539276808</v>
          </cell>
        </row>
        <row r="16">
          <cell r="C16" t="str">
            <v>LO3Slow</v>
          </cell>
          <cell r="D16">
            <v>5.5320496977002724E-3</v>
          </cell>
          <cell r="E16">
            <v>1.4227918344261844E-2</v>
          </cell>
          <cell r="F16">
            <v>3.1619655637384989E-2</v>
          </cell>
          <cell r="G16">
            <v>6.2055195900350503E-2</v>
          </cell>
          <cell r="H16">
            <v>0.10939936964274129</v>
          </cell>
          <cell r="I16">
            <v>0.17568121288208835</v>
          </cell>
          <cell r="J16">
            <v>0.26003992245943919</v>
          </cell>
          <cell r="K16">
            <v>0.3584584169663485</v>
          </cell>
          <cell r="L16">
            <v>0.46444756489686617</v>
          </cell>
          <cell r="M16">
            <v>0.57043671282738384</v>
          </cell>
          <cell r="N16">
            <v>0.66935991756253377</v>
          </cell>
          <cell r="O16">
            <v>0.75591772170578986</v>
          </cell>
          <cell r="P16">
            <v>0.82720061923553012</v>
          </cell>
          <cell r="Q16">
            <v>0.88264287286977261</v>
          </cell>
          <cell r="R16">
            <v>0.92349505975816193</v>
          </cell>
          <cell r="S16">
            <v>0.95209159058003434</v>
          </cell>
          <cell r="T16">
            <v>0.97115594446128262</v>
          </cell>
          <cell r="U16">
            <v>0.98328780602207699</v>
          </cell>
          <cell r="V16">
            <v>0.99067241740690848</v>
          </cell>
          <cell r="W16">
            <v>0.99498010738139331</v>
          </cell>
        </row>
        <row r="17">
          <cell r="B17">
            <v>0</v>
          </cell>
          <cell r="C17">
            <v>0</v>
          </cell>
        </row>
        <row r="18">
          <cell r="B18" t="str">
            <v>Measure Index Name</v>
          </cell>
          <cell r="C18" t="str">
            <v>Ramp</v>
          </cell>
          <cell r="D18">
            <v>2016</v>
          </cell>
          <cell r="E18">
            <v>2017</v>
          </cell>
          <cell r="F18">
            <v>2018</v>
          </cell>
          <cell r="G18">
            <v>2019</v>
          </cell>
          <cell r="H18">
            <v>2020</v>
          </cell>
          <cell r="I18">
            <v>2021</v>
          </cell>
          <cell r="J18">
            <v>2022</v>
          </cell>
          <cell r="K18">
            <v>2023</v>
          </cell>
          <cell r="L18">
            <v>2024</v>
          </cell>
          <cell r="M18">
            <v>2025</v>
          </cell>
          <cell r="N18">
            <v>2026</v>
          </cell>
          <cell r="O18">
            <v>2027</v>
          </cell>
          <cell r="P18">
            <v>2028</v>
          </cell>
          <cell r="Q18">
            <v>2029</v>
          </cell>
          <cell r="R18">
            <v>2030</v>
          </cell>
          <cell r="S18">
            <v>2031</v>
          </cell>
          <cell r="T18">
            <v>2032</v>
          </cell>
          <cell r="U18">
            <v>2033</v>
          </cell>
          <cell r="V18">
            <v>2034</v>
          </cell>
          <cell r="W18">
            <v>2035</v>
          </cell>
        </row>
        <row r="19">
          <cell r="A19" t="str">
            <v>Compressed Air</v>
          </cell>
          <cell r="B19" t="str">
            <v>Compressed Air-Retro</v>
          </cell>
          <cell r="C19" t="str">
            <v>RetroEven20</v>
          </cell>
          <cell r="D19">
            <v>0.05</v>
          </cell>
          <cell r="E19">
            <v>0.05</v>
          </cell>
          <cell r="F19">
            <v>0.05</v>
          </cell>
          <cell r="G19">
            <v>0.05</v>
          </cell>
          <cell r="H19">
            <v>0.05</v>
          </cell>
          <cell r="I19">
            <v>0.05</v>
          </cell>
          <cell r="J19">
            <v>0.05</v>
          </cell>
          <cell r="K19">
            <v>0.05</v>
          </cell>
          <cell r="L19">
            <v>0.05</v>
          </cell>
          <cell r="M19">
            <v>0.05</v>
          </cell>
          <cell r="N19">
            <v>0.05</v>
          </cell>
          <cell r="O19">
            <v>0.05</v>
          </cell>
          <cell r="P19">
            <v>0.05</v>
          </cell>
          <cell r="Q19">
            <v>0.05</v>
          </cell>
          <cell r="R19">
            <v>0.05</v>
          </cell>
          <cell r="S19">
            <v>0.05</v>
          </cell>
          <cell r="T19">
            <v>0.05</v>
          </cell>
          <cell r="U19">
            <v>0.05</v>
          </cell>
          <cell r="V19">
            <v>0.05</v>
          </cell>
          <cell r="W19">
            <v>0.05</v>
          </cell>
          <cell r="X19">
            <v>0</v>
          </cell>
        </row>
        <row r="20">
          <cell r="A20" t="str">
            <v>Compressed Air</v>
          </cell>
          <cell r="B20" t="str">
            <v>Compressed Air-NR</v>
          </cell>
          <cell r="C20" t="str">
            <v>LOEven20</v>
          </cell>
          <cell r="D20">
            <v>0.05</v>
          </cell>
          <cell r="E20">
            <v>0.1</v>
          </cell>
          <cell r="F20">
            <v>0.15000000000000002</v>
          </cell>
          <cell r="G20">
            <v>0.2</v>
          </cell>
          <cell r="H20">
            <v>0.25</v>
          </cell>
          <cell r="I20">
            <v>0.3</v>
          </cell>
          <cell r="J20">
            <v>0.35</v>
          </cell>
          <cell r="K20">
            <v>0.39999999999999997</v>
          </cell>
          <cell r="L20">
            <v>0.44999999999999996</v>
          </cell>
          <cell r="M20">
            <v>0.49999999999999994</v>
          </cell>
          <cell r="N20">
            <v>0.54999999999999993</v>
          </cell>
          <cell r="O20">
            <v>0.6</v>
          </cell>
          <cell r="P20">
            <v>0.65</v>
          </cell>
          <cell r="Q20">
            <v>0.70000000000000007</v>
          </cell>
          <cell r="R20">
            <v>0.75000000000000011</v>
          </cell>
          <cell r="S20">
            <v>0.80000000000000016</v>
          </cell>
          <cell r="T20">
            <v>0.8500000000000002</v>
          </cell>
          <cell r="U20">
            <v>0.90000000000000024</v>
          </cell>
          <cell r="V20">
            <v>0.95000000000000029</v>
          </cell>
          <cell r="W20">
            <v>1.0000000000000002</v>
          </cell>
          <cell r="X20">
            <v>0</v>
          </cell>
        </row>
        <row r="21">
          <cell r="A21" t="str">
            <v>Electronics</v>
          </cell>
          <cell r="B21" t="str">
            <v>Network PC Power Management-Retro</v>
          </cell>
          <cell r="C21" t="str">
            <v>Retro20Fast</v>
          </cell>
          <cell r="D21">
            <v>0.22119921692859512</v>
          </cell>
          <cell r="E21">
            <v>0.15504311102289431</v>
          </cell>
          <cell r="F21">
            <v>0.10733128557729499</v>
          </cell>
          <cell r="G21">
            <v>8.3589689255657879E-2</v>
          </cell>
          <cell r="H21">
            <v>7.3237179880126971E-2</v>
          </cell>
          <cell r="I21">
            <v>6.3374636711760357E-2</v>
          </cell>
          <cell r="J21">
            <v>5.4291838367783084E-2</v>
          </cell>
          <cell r="K21">
            <v>4.612639225659896E-2</v>
          </cell>
          <cell r="L21">
            <v>3.8916876277172864E-2</v>
          </cell>
          <cell r="M21">
            <v>3.2639916313151704E-2</v>
          </cell>
          <cell r="N21">
            <v>2.7235706125786907E-2</v>
          </cell>
          <cell r="O21">
            <v>2.1211189258265428E-2</v>
          </cell>
          <cell r="P21">
            <v>1.6519290804212883E-2</v>
          </cell>
          <cell r="Q21">
            <v>1.2865236614105324E-2</v>
          </cell>
          <cell r="R21">
            <v>1.0019456349464106E-2</v>
          </cell>
          <cell r="S21">
            <v>7.8031604509122832E-3</v>
          </cell>
          <cell r="T21">
            <v>6.077107469602494E-3</v>
          </cell>
          <cell r="U21">
            <v>4.7328560561354371E-3</v>
          </cell>
          <cell r="V21">
            <v>3.6859520026825132E-3</v>
          </cell>
          <cell r="W21">
            <v>2.8706223060526725E-3</v>
          </cell>
          <cell r="X21">
            <v>0</v>
          </cell>
        </row>
        <row r="22">
          <cell r="A22" t="str">
            <v>Electronics</v>
          </cell>
          <cell r="B22" t="str">
            <v>Laptop-NR</v>
          </cell>
          <cell r="C22" t="str">
            <v>LO5Med</v>
          </cell>
          <cell r="D22">
            <v>4.2999999999999997E-2</v>
          </cell>
          <cell r="E22">
            <v>9.5797142280278316E-2</v>
          </cell>
          <cell r="F22">
            <v>0.16040539374775648</v>
          </cell>
          <cell r="G22">
            <v>0.23540539374775649</v>
          </cell>
          <cell r="H22">
            <v>0.32095239121809005</v>
          </cell>
          <cell r="I22">
            <v>0.42096711425629652</v>
          </cell>
          <cell r="J22">
            <v>0.53068481860864725</v>
          </cell>
          <cell r="K22">
            <v>0.642769203728351</v>
          </cell>
          <cell r="L22">
            <v>0.74839528535557953</v>
          </cell>
          <cell r="M22">
            <v>0.83918984935345187</v>
          </cell>
          <cell r="N22">
            <v>0.90945051634530116</v>
          </cell>
          <cell r="O22">
            <v>0.9576688767502457</v>
          </cell>
          <cell r="P22">
            <v>0.9865231113648858</v>
          </cell>
          <cell r="Q22">
            <v>1.0012970762896924</v>
          </cell>
          <cell r="R22">
            <v>1.0076356106578106</v>
          </cell>
          <cell r="S22">
            <v>1.0098624683774413</v>
          </cell>
          <cell r="T22">
            <v>1.0104871783970797</v>
          </cell>
          <cell r="U22">
            <v>1.010623336815976</v>
          </cell>
          <cell r="V22">
            <v>1.0106457174525985</v>
          </cell>
          <cell r="W22">
            <v>1.0106484038909742</v>
          </cell>
          <cell r="X22">
            <v>0</v>
          </cell>
        </row>
        <row r="23">
          <cell r="A23" t="str">
            <v>Electronics</v>
          </cell>
          <cell r="B23" t="str">
            <v>Smart Plug Power Strips-Retro</v>
          </cell>
          <cell r="C23" t="str">
            <v>Retro12Med</v>
          </cell>
          <cell r="D23">
            <v>0.10937459468255628</v>
          </cell>
          <cell r="E23">
            <v>0.10937459468255628</v>
          </cell>
          <cell r="F23">
            <v>0.10937459468255628</v>
          </cell>
          <cell r="G23">
            <v>0.10937459468255628</v>
          </cell>
          <cell r="H23">
            <v>0.10937459468255628</v>
          </cell>
          <cell r="I23">
            <v>9.8437135214300656E-2</v>
          </cell>
          <cell r="J23">
            <v>7.874970817144053E-2</v>
          </cell>
          <cell r="K23">
            <v>6.2999766537152418E-2</v>
          </cell>
          <cell r="L23">
            <v>5.0399813229721938E-2</v>
          </cell>
          <cell r="M23">
            <v>4.0319850583777551E-2</v>
          </cell>
          <cell r="N23">
            <v>3.225588046702204E-2</v>
          </cell>
          <cell r="O23">
            <v>2.5804704373617631E-2</v>
          </cell>
          <cell r="P23">
            <v>2.0643763498894106E-2</v>
          </cell>
          <cell r="Q23">
            <v>1.6515010799115284E-2</v>
          </cell>
          <cell r="R23">
            <v>1.3212008639292228E-2</v>
          </cell>
          <cell r="S23">
            <v>1.0569606911433781E-2</v>
          </cell>
          <cell r="T23">
            <v>7.2092823794611682E-5</v>
          </cell>
          <cell r="U23">
            <v>2.5747437069512102E-5</v>
          </cell>
          <cell r="V23">
            <v>8.7775353646568632E-6</v>
          </cell>
          <cell r="W23">
            <v>2.8622397928446119E-6</v>
          </cell>
          <cell r="X23">
            <v>0</v>
          </cell>
        </row>
        <row r="24">
          <cell r="A24" t="str">
            <v>Electronics</v>
          </cell>
          <cell r="B24" t="str">
            <v>Data Centers-NR</v>
          </cell>
          <cell r="C24" t="str">
            <v>LO5Med</v>
          </cell>
          <cell r="D24">
            <v>4.2999999999999997E-2</v>
          </cell>
          <cell r="E24">
            <v>9.5797142280278316E-2</v>
          </cell>
          <cell r="F24">
            <v>0.16040539374775648</v>
          </cell>
          <cell r="G24">
            <v>0.23540539374775649</v>
          </cell>
          <cell r="H24">
            <v>0.32095239121809005</v>
          </cell>
          <cell r="I24">
            <v>0.42096711425629652</v>
          </cell>
          <cell r="J24">
            <v>0.53068481860864725</v>
          </cell>
          <cell r="K24">
            <v>0.642769203728351</v>
          </cell>
          <cell r="L24">
            <v>0.74839528535557953</v>
          </cell>
          <cell r="M24">
            <v>0.83918984935345187</v>
          </cell>
          <cell r="N24">
            <v>0.90945051634530116</v>
          </cell>
          <cell r="O24">
            <v>0.9576688767502457</v>
          </cell>
          <cell r="P24">
            <v>0.9865231113648858</v>
          </cell>
          <cell r="Q24">
            <v>1.0012970762896924</v>
          </cell>
          <cell r="R24">
            <v>1.0076356106578106</v>
          </cell>
          <cell r="S24">
            <v>1.0098624683774413</v>
          </cell>
          <cell r="T24">
            <v>1.0104871783970797</v>
          </cell>
          <cell r="U24">
            <v>1.010623336815976</v>
          </cell>
          <cell r="V24">
            <v>1.0106457174525985</v>
          </cell>
          <cell r="W24">
            <v>1.0106484038909742</v>
          </cell>
          <cell r="X24">
            <v>0</v>
          </cell>
        </row>
        <row r="25">
          <cell r="A25" t="str">
            <v>Electronics</v>
          </cell>
          <cell r="B25" t="str">
            <v>Monitor-NR</v>
          </cell>
          <cell r="C25" t="str">
            <v>LO50Fast</v>
          </cell>
          <cell r="D25">
            <v>0.45</v>
          </cell>
          <cell r="E25">
            <v>0.66</v>
          </cell>
          <cell r="F25">
            <v>0.8</v>
          </cell>
          <cell r="G25">
            <v>0.89</v>
          </cell>
          <cell r="H25">
            <v>0.94954036260972652</v>
          </cell>
          <cell r="I25">
            <v>0.97931054391458994</v>
          </cell>
          <cell r="J25">
            <v>0.99254173560564019</v>
          </cell>
          <cell r="K25">
            <v>0.99783421228206048</v>
          </cell>
          <cell r="L25">
            <v>0.99975874925530417</v>
          </cell>
          <cell r="M25">
            <v>1.0004002615797187</v>
          </cell>
          <cell r="N25">
            <v>1.0005976499872309</v>
          </cell>
          <cell r="O25">
            <v>1.0006540466750915</v>
          </cell>
          <cell r="P25">
            <v>1.0006690857918545</v>
          </cell>
          <cell r="Q25">
            <v>1.000672845571045</v>
          </cell>
          <cell r="R25">
            <v>1.0006737302249724</v>
          </cell>
          <cell r="S25">
            <v>1.0006739268147338</v>
          </cell>
          <cell r="T25">
            <v>1.0006739682020522</v>
          </cell>
          <cell r="U25">
            <v>1.0006739764795158</v>
          </cell>
          <cell r="V25">
            <v>1.0006739780561755</v>
          </cell>
          <cell r="W25">
            <v>1.0006739783428409</v>
          </cell>
          <cell r="X25">
            <v>0</v>
          </cell>
        </row>
        <row r="26">
          <cell r="A26" t="str">
            <v>Electronics</v>
          </cell>
          <cell r="B26" t="str">
            <v>Desktop-NR</v>
          </cell>
          <cell r="C26" t="str">
            <v>LO50Fast</v>
          </cell>
          <cell r="D26">
            <v>0.45</v>
          </cell>
          <cell r="E26">
            <v>0.66</v>
          </cell>
          <cell r="F26">
            <v>0.8</v>
          </cell>
          <cell r="G26">
            <v>0.89</v>
          </cell>
          <cell r="H26">
            <v>0.94954036260972652</v>
          </cell>
          <cell r="I26">
            <v>0.97931054391458994</v>
          </cell>
          <cell r="J26">
            <v>0.99254173560564019</v>
          </cell>
          <cell r="K26">
            <v>0.99783421228206048</v>
          </cell>
          <cell r="L26">
            <v>0.99975874925530417</v>
          </cell>
          <cell r="M26">
            <v>1.0004002615797187</v>
          </cell>
          <cell r="N26">
            <v>1.0005976499872309</v>
          </cell>
          <cell r="O26">
            <v>1.0006540466750915</v>
          </cell>
          <cell r="P26">
            <v>1.0006690857918545</v>
          </cell>
          <cell r="Q26">
            <v>1.000672845571045</v>
          </cell>
          <cell r="R26">
            <v>1.0006737302249724</v>
          </cell>
          <cell r="S26">
            <v>1.0006739268147338</v>
          </cell>
          <cell r="T26">
            <v>1.0006739682020522</v>
          </cell>
          <cell r="U26">
            <v>1.0006739764795158</v>
          </cell>
          <cell r="V26">
            <v>1.0006739780561755</v>
          </cell>
          <cell r="W26">
            <v>1.0006739783428409</v>
          </cell>
          <cell r="X26">
            <v>0</v>
          </cell>
        </row>
        <row r="27">
          <cell r="A27" t="str">
            <v>Food Preparation</v>
          </cell>
          <cell r="B27" t="str">
            <v>Pre-Rinse Spray Valve-Retro</v>
          </cell>
          <cell r="C27" t="str">
            <v>Retro12Med</v>
          </cell>
          <cell r="D27">
            <v>0.10937459468255628</v>
          </cell>
          <cell r="E27">
            <v>0.10937459468255628</v>
          </cell>
          <cell r="F27">
            <v>0.10937459468255628</v>
          </cell>
          <cell r="G27">
            <v>0.10937459468255628</v>
          </cell>
          <cell r="H27">
            <v>0.10937459468255628</v>
          </cell>
          <cell r="I27">
            <v>9.8437135214300656E-2</v>
          </cell>
          <cell r="J27">
            <v>7.874970817144053E-2</v>
          </cell>
          <cell r="K27">
            <v>6.2999766537152418E-2</v>
          </cell>
          <cell r="L27">
            <v>5.0399813229721938E-2</v>
          </cell>
          <cell r="M27">
            <v>4.0319850583777551E-2</v>
          </cell>
          <cell r="N27">
            <v>3.225588046702204E-2</v>
          </cell>
          <cell r="O27">
            <v>2.5804704373617631E-2</v>
          </cell>
          <cell r="P27">
            <v>2.0643763498894106E-2</v>
          </cell>
          <cell r="Q27">
            <v>1.6515010799115284E-2</v>
          </cell>
          <cell r="R27">
            <v>1.3212008639292228E-2</v>
          </cell>
          <cell r="S27">
            <v>1.0569606911433781E-2</v>
          </cell>
          <cell r="T27">
            <v>7.2092823794611682E-5</v>
          </cell>
          <cell r="U27">
            <v>2.5747437069512102E-5</v>
          </cell>
          <cell r="V27">
            <v>8.7775353646568632E-6</v>
          </cell>
          <cell r="W27">
            <v>2.8622397928446119E-6</v>
          </cell>
          <cell r="X27">
            <v>0</v>
          </cell>
        </row>
        <row r="28">
          <cell r="A28" t="str">
            <v>Food Preparation</v>
          </cell>
          <cell r="B28" t="str">
            <v>Cooking Equipment-NR</v>
          </cell>
          <cell r="C28" t="str">
            <v>LO5Med</v>
          </cell>
          <cell r="D28">
            <v>4.2999999999999997E-2</v>
          </cell>
          <cell r="E28">
            <v>9.5797142280278316E-2</v>
          </cell>
          <cell r="F28">
            <v>0.16040539374775648</v>
          </cell>
          <cell r="G28">
            <v>0.23540539374775649</v>
          </cell>
          <cell r="H28">
            <v>0.32095239121809005</v>
          </cell>
          <cell r="I28">
            <v>0.42096711425629652</v>
          </cell>
          <cell r="J28">
            <v>0.53068481860864725</v>
          </cell>
          <cell r="K28">
            <v>0.642769203728351</v>
          </cell>
          <cell r="L28">
            <v>0.74839528535557953</v>
          </cell>
          <cell r="M28">
            <v>0.83918984935345187</v>
          </cell>
          <cell r="N28">
            <v>0.90945051634530116</v>
          </cell>
          <cell r="O28">
            <v>0.9576688767502457</v>
          </cell>
          <cell r="P28">
            <v>0.9865231113648858</v>
          </cell>
          <cell r="Q28">
            <v>1.0012970762896924</v>
          </cell>
          <cell r="R28">
            <v>1.0076356106578106</v>
          </cell>
          <cell r="S28">
            <v>1.0098624683774413</v>
          </cell>
          <cell r="T28">
            <v>1.0104871783970797</v>
          </cell>
          <cell r="U28">
            <v>1.010623336815976</v>
          </cell>
          <cell r="V28">
            <v>1.0106457174525985</v>
          </cell>
          <cell r="W28">
            <v>1.0106484038909742</v>
          </cell>
          <cell r="X28">
            <v>0</v>
          </cell>
        </row>
        <row r="29">
          <cell r="A29" t="str">
            <v>HVAC</v>
          </cell>
          <cell r="B29" t="str">
            <v>Premium HVAC Equipment-New</v>
          </cell>
          <cell r="C29" t="str">
            <v>LO20Fast</v>
          </cell>
          <cell r="D29">
            <v>0.22119921692859512</v>
          </cell>
          <cell r="E29">
            <v>0.37624232795148943</v>
          </cell>
          <cell r="F29">
            <v>0.48357361352878442</v>
          </cell>
          <cell r="G29">
            <v>0.56716330278444227</v>
          </cell>
          <cell r="H29">
            <v>0.64040048266456928</v>
          </cell>
          <cell r="I29">
            <v>0.70377511937632964</v>
          </cell>
          <cell r="J29">
            <v>0.7580669577441127</v>
          </cell>
          <cell r="K29">
            <v>0.80419335000071168</v>
          </cell>
          <cell r="L29">
            <v>0.84311022627788457</v>
          </cell>
          <cell r="M29">
            <v>0.87575014259103623</v>
          </cell>
          <cell r="N29">
            <v>0.90298584871682319</v>
          </cell>
          <cell r="O29">
            <v>0.92419703797508856</v>
          </cell>
          <cell r="P29">
            <v>0.94071632877930145</v>
          </cell>
          <cell r="Q29">
            <v>0.95358156539340677</v>
          </cell>
          <cell r="R29">
            <v>0.96360102174287088</v>
          </cell>
          <cell r="S29">
            <v>0.97140418219378311</v>
          </cell>
          <cell r="T29">
            <v>0.97748128966338554</v>
          </cell>
          <cell r="U29">
            <v>0.98221414571952104</v>
          </cell>
          <cell r="V29">
            <v>0.98590009772220355</v>
          </cell>
          <cell r="W29">
            <v>0.98877072002825628</v>
          </cell>
          <cell r="X29">
            <v>0</v>
          </cell>
        </row>
        <row r="30">
          <cell r="A30" t="str">
            <v>HVAC</v>
          </cell>
          <cell r="B30" t="str">
            <v>Premium HVAC Equipment-NR</v>
          </cell>
          <cell r="C30" t="str">
            <v>LO20Fast</v>
          </cell>
          <cell r="D30">
            <v>0.22119921692859512</v>
          </cell>
          <cell r="E30">
            <v>0.37624232795148943</v>
          </cell>
          <cell r="F30">
            <v>0.48357361352878442</v>
          </cell>
          <cell r="G30">
            <v>0.56716330278444227</v>
          </cell>
          <cell r="H30">
            <v>0.64040048266456928</v>
          </cell>
          <cell r="I30">
            <v>0.70377511937632964</v>
          </cell>
          <cell r="J30">
            <v>0.7580669577441127</v>
          </cell>
          <cell r="K30">
            <v>0.80419335000071168</v>
          </cell>
          <cell r="L30">
            <v>0.84311022627788457</v>
          </cell>
          <cell r="M30">
            <v>0.87575014259103623</v>
          </cell>
          <cell r="N30">
            <v>0.90298584871682319</v>
          </cell>
          <cell r="O30">
            <v>0.92419703797508856</v>
          </cell>
          <cell r="P30">
            <v>0.94071632877930145</v>
          </cell>
          <cell r="Q30">
            <v>0.95358156539340677</v>
          </cell>
          <cell r="R30">
            <v>0.96360102174287088</v>
          </cell>
          <cell r="S30">
            <v>0.97140418219378311</v>
          </cell>
          <cell r="T30">
            <v>0.97748128966338554</v>
          </cell>
          <cell r="U30">
            <v>0.98221414571952104</v>
          </cell>
          <cell r="V30">
            <v>0.98590009772220355</v>
          </cell>
          <cell r="W30">
            <v>0.98877072002825628</v>
          </cell>
          <cell r="X30">
            <v>0</v>
          </cell>
        </row>
        <row r="31">
          <cell r="A31" t="str">
            <v>HVAC</v>
          </cell>
          <cell r="B31" t="str">
            <v>Glass-New</v>
          </cell>
          <cell r="C31" t="str">
            <v>LO5Med</v>
          </cell>
          <cell r="D31">
            <v>4.2999999999999997E-2</v>
          </cell>
          <cell r="E31">
            <v>9.5797142280278316E-2</v>
          </cell>
          <cell r="F31">
            <v>0.16040539374775648</v>
          </cell>
          <cell r="G31">
            <v>0.23540539374775649</v>
          </cell>
          <cell r="H31">
            <v>0.32095239121809005</v>
          </cell>
          <cell r="I31">
            <v>0.42096711425629652</v>
          </cell>
          <cell r="J31">
            <v>0.53068481860864725</v>
          </cell>
          <cell r="K31">
            <v>0.642769203728351</v>
          </cell>
          <cell r="L31">
            <v>0.74839528535557953</v>
          </cell>
          <cell r="M31">
            <v>0.83918984935345187</v>
          </cell>
          <cell r="N31">
            <v>0.90945051634530116</v>
          </cell>
          <cell r="O31">
            <v>0.9576688767502457</v>
          </cell>
          <cell r="P31">
            <v>0.9865231113648858</v>
          </cell>
          <cell r="Q31">
            <v>1.0012970762896924</v>
          </cell>
          <cell r="R31">
            <v>1.0076356106578106</v>
          </cell>
          <cell r="S31">
            <v>1.0098624683774413</v>
          </cell>
          <cell r="T31">
            <v>1.0104871783970797</v>
          </cell>
          <cell r="U31">
            <v>1.010623336815976</v>
          </cell>
          <cell r="V31">
            <v>1.0106457174525985</v>
          </cell>
          <cell r="W31">
            <v>1.0106484038909742</v>
          </cell>
          <cell r="X31">
            <v>0</v>
          </cell>
        </row>
        <row r="32">
          <cell r="A32" t="str">
            <v>HVAC</v>
          </cell>
          <cell r="B32" t="str">
            <v>Glass-NR</v>
          </cell>
          <cell r="C32" t="str">
            <v>LO5Med</v>
          </cell>
          <cell r="D32">
            <v>4.2999999999999997E-2</v>
          </cell>
          <cell r="E32">
            <v>9.5797142280278316E-2</v>
          </cell>
          <cell r="F32">
            <v>0.16040539374775648</v>
          </cell>
          <cell r="G32">
            <v>0.23540539374775649</v>
          </cell>
          <cell r="H32">
            <v>0.32095239121809005</v>
          </cell>
          <cell r="I32">
            <v>0.42096711425629652</v>
          </cell>
          <cell r="J32">
            <v>0.53068481860864725</v>
          </cell>
          <cell r="K32">
            <v>0.642769203728351</v>
          </cell>
          <cell r="L32">
            <v>0.74839528535557953</v>
          </cell>
          <cell r="M32">
            <v>0.83918984935345187</v>
          </cell>
          <cell r="N32">
            <v>0.90945051634530116</v>
          </cell>
          <cell r="O32">
            <v>0.9576688767502457</v>
          </cell>
          <cell r="P32">
            <v>0.9865231113648858</v>
          </cell>
          <cell r="Q32">
            <v>1.0012970762896924</v>
          </cell>
          <cell r="R32">
            <v>1.0076356106578106</v>
          </cell>
          <cell r="S32">
            <v>1.0098624683774413</v>
          </cell>
          <cell r="T32">
            <v>1.0104871783970797</v>
          </cell>
          <cell r="U32">
            <v>1.010623336815976</v>
          </cell>
          <cell r="V32">
            <v>1.0106457174525985</v>
          </cell>
          <cell r="W32">
            <v>1.0106484038909742</v>
          </cell>
          <cell r="X32">
            <v>0</v>
          </cell>
        </row>
        <row r="33">
          <cell r="A33" t="str">
            <v>HVAC</v>
          </cell>
          <cell r="B33" t="str">
            <v>Glass-Retro</v>
          </cell>
          <cell r="C33" t="str">
            <v>Retro1Slow</v>
          </cell>
          <cell r="D33">
            <v>2.5643970768378654E-3</v>
          </cell>
          <cell r="E33">
            <v>5.1260615529385989E-3</v>
          </cell>
          <cell r="F33">
            <v>9.1015544176433795E-3</v>
          </cell>
          <cell r="G33">
            <v>1.4804925730045659E-2</v>
          </cell>
          <cell r="H33">
            <v>2.2471809420486211E-2</v>
          </cell>
          <cell r="I33">
            <v>3.2184432813882391E-2</v>
          </cell>
          <cell r="J33">
            <v>4.3779667172004086E-2</v>
          </cell>
          <cell r="K33">
            <v>5.675426075474499E-2</v>
          </cell>
          <cell r="L33">
            <v>7.0195239068707532E-2</v>
          </cell>
          <cell r="M33">
            <v>8.2776861842756788E-2</v>
          </cell>
          <cell r="N33">
            <v>9.2870259507494834E-2</v>
          </cell>
          <cell r="O33">
            <v>9.8796470678915727E-2</v>
          </cell>
          <cell r="P33">
            <v>9.9208932889988999E-2</v>
          </cell>
          <cell r="Q33">
            <v>9.3521150494244254E-2</v>
          </cell>
          <cell r="R33">
            <v>8.2226007896862296E-2</v>
          </cell>
          <cell r="S33">
            <v>6.6933566027365665E-2</v>
          </cell>
          <cell r="T33">
            <v>5.0029565143448806E-2</v>
          </cell>
          <cell r="U33">
            <v>3.402486521893211E-2</v>
          </cell>
          <cell r="V33">
            <v>2.0846059340774659E-2</v>
          </cell>
          <cell r="W33">
            <v>0.01</v>
          </cell>
          <cell r="X33">
            <v>0</v>
          </cell>
        </row>
        <row r="34">
          <cell r="A34" t="str">
            <v>HVAC</v>
          </cell>
          <cell r="B34" t="str">
            <v>Advanced Rooftop Controller-New</v>
          </cell>
          <cell r="C34" t="str">
            <v>LO3Slow</v>
          </cell>
          <cell r="D34">
            <v>5.5320496977002724E-3</v>
          </cell>
          <cell r="E34">
            <v>1.4227918344261844E-2</v>
          </cell>
          <cell r="F34">
            <v>3.1619655637384989E-2</v>
          </cell>
          <cell r="G34">
            <v>6.2055195900350503E-2</v>
          </cell>
          <cell r="H34">
            <v>0.10939936964274129</v>
          </cell>
          <cell r="I34">
            <v>0.17568121288208835</v>
          </cell>
          <cell r="J34">
            <v>0.26003992245943919</v>
          </cell>
          <cell r="K34">
            <v>0.3584584169663485</v>
          </cell>
          <cell r="L34">
            <v>0.46444756489686617</v>
          </cell>
          <cell r="M34">
            <v>0.57043671282738384</v>
          </cell>
          <cell r="N34">
            <v>0.66935991756253377</v>
          </cell>
          <cell r="O34">
            <v>0.75591772170578986</v>
          </cell>
          <cell r="P34">
            <v>0.82720061923553012</v>
          </cell>
          <cell r="Q34">
            <v>0.88264287286977261</v>
          </cell>
          <cell r="R34">
            <v>0.92349505975816193</v>
          </cell>
          <cell r="S34">
            <v>0.95209159058003434</v>
          </cell>
          <cell r="T34">
            <v>0.97115594446128262</v>
          </cell>
          <cell r="U34">
            <v>0.98328780602207699</v>
          </cell>
          <cell r="V34">
            <v>0.99067241740690848</v>
          </cell>
          <cell r="W34">
            <v>0.99498010738139331</v>
          </cell>
          <cell r="X34">
            <v>0</v>
          </cell>
        </row>
        <row r="35">
          <cell r="A35" t="str">
            <v>HVAC</v>
          </cell>
          <cell r="B35" t="str">
            <v>Advanced Rooftop Controller-NR</v>
          </cell>
          <cell r="C35" t="str">
            <v>LO3Slow</v>
          </cell>
          <cell r="D35">
            <v>5.5320496977002724E-3</v>
          </cell>
          <cell r="E35">
            <v>1.4227918344261844E-2</v>
          </cell>
          <cell r="F35">
            <v>3.1619655637384989E-2</v>
          </cell>
          <cell r="G35">
            <v>6.2055195900350503E-2</v>
          </cell>
          <cell r="H35">
            <v>0.10939936964274129</v>
          </cell>
          <cell r="I35">
            <v>0.17568121288208835</v>
          </cell>
          <cell r="J35">
            <v>0.26003992245943919</v>
          </cell>
          <cell r="K35">
            <v>0.3584584169663485</v>
          </cell>
          <cell r="L35">
            <v>0.46444756489686617</v>
          </cell>
          <cell r="M35">
            <v>0.57043671282738384</v>
          </cell>
          <cell r="N35">
            <v>0.66935991756253377</v>
          </cell>
          <cell r="O35">
            <v>0.75591772170578986</v>
          </cell>
          <cell r="P35">
            <v>0.82720061923553012</v>
          </cell>
          <cell r="Q35">
            <v>0.88264287286977261</v>
          </cell>
          <cell r="R35">
            <v>0.92349505975816193</v>
          </cell>
          <cell r="S35">
            <v>0.95209159058003434</v>
          </cell>
          <cell r="T35">
            <v>0.97115594446128262</v>
          </cell>
          <cell r="U35">
            <v>0.98328780602207699</v>
          </cell>
          <cell r="V35">
            <v>0.99067241740690848</v>
          </cell>
          <cell r="W35">
            <v>0.99498010738139331</v>
          </cell>
          <cell r="X35">
            <v>0</v>
          </cell>
        </row>
        <row r="36">
          <cell r="A36" t="str">
            <v>HVAC</v>
          </cell>
          <cell r="B36" t="str">
            <v>Advanced Rooftop Controller-Retro</v>
          </cell>
          <cell r="C36" t="str">
            <v>Retro3Slow</v>
          </cell>
          <cell r="D36">
            <v>5.5320496977002724E-3</v>
          </cell>
          <cell r="E36">
            <v>8.6958686465615706E-3</v>
          </cell>
          <cell r="F36">
            <v>1.7391737293123145E-2</v>
          </cell>
          <cell r="G36">
            <v>3.0435540262965514E-2</v>
          </cell>
          <cell r="H36">
            <v>4.7344173742390784E-2</v>
          </cell>
          <cell r="I36">
            <v>6.6281843239347063E-2</v>
          </cell>
          <cell r="J36">
            <v>8.4358709577350838E-2</v>
          </cell>
          <cell r="K36">
            <v>9.8418494506909315E-2</v>
          </cell>
          <cell r="L36">
            <v>0.10598914793051767</v>
          </cell>
          <cell r="M36">
            <v>0.10598914793051767</v>
          </cell>
          <cell r="N36">
            <v>9.8923204735149928E-2</v>
          </cell>
          <cell r="O36">
            <v>8.655780414325609E-2</v>
          </cell>
          <cell r="P36">
            <v>7.1282897529740263E-2</v>
          </cell>
          <cell r="Q36">
            <v>5.5442253634242489E-2</v>
          </cell>
          <cell r="R36">
            <v>4.0852186888389319E-2</v>
          </cell>
          <cell r="S36">
            <v>2.8596530821872412E-2</v>
          </cell>
          <cell r="T36">
            <v>1.9064353881248275E-2</v>
          </cell>
          <cell r="U36">
            <v>1.2131861560794377E-2</v>
          </cell>
          <cell r="V36">
            <v>7.3846113848314854E-3</v>
          </cell>
          <cell r="W36">
            <v>4.3076899744848296E-3</v>
          </cell>
          <cell r="X36">
            <v>0</v>
          </cell>
        </row>
        <row r="37">
          <cell r="A37" t="str">
            <v>HVAC</v>
          </cell>
          <cell r="B37" t="str">
            <v>Variable Speed Chiller-New</v>
          </cell>
          <cell r="C37" t="str">
            <v>LO50Fast</v>
          </cell>
          <cell r="D37">
            <v>0.45</v>
          </cell>
          <cell r="E37">
            <v>0.66</v>
          </cell>
          <cell r="F37">
            <v>0.8</v>
          </cell>
          <cell r="G37">
            <v>0.89</v>
          </cell>
          <cell r="H37">
            <v>0.94954036260972652</v>
          </cell>
          <cell r="I37">
            <v>0.97931054391458994</v>
          </cell>
          <cell r="J37">
            <v>0.99254173560564019</v>
          </cell>
          <cell r="K37">
            <v>0.99783421228206048</v>
          </cell>
          <cell r="L37">
            <v>0.99975874925530417</v>
          </cell>
          <cell r="M37">
            <v>1.0004002615797187</v>
          </cell>
          <cell r="N37">
            <v>1.0005976499872309</v>
          </cell>
          <cell r="O37">
            <v>1.0006540466750915</v>
          </cell>
          <cell r="P37">
            <v>1.0006690857918545</v>
          </cell>
          <cell r="Q37">
            <v>1.000672845571045</v>
          </cell>
          <cell r="R37">
            <v>1.0006737302249724</v>
          </cell>
          <cell r="S37">
            <v>1.0006739268147338</v>
          </cell>
          <cell r="T37">
            <v>1.0006739682020522</v>
          </cell>
          <cell r="U37">
            <v>1.0006739764795158</v>
          </cell>
          <cell r="V37">
            <v>1.0006739780561755</v>
          </cell>
          <cell r="W37">
            <v>1.0006739783428409</v>
          </cell>
          <cell r="X37">
            <v>0</v>
          </cell>
        </row>
        <row r="38">
          <cell r="A38" t="str">
            <v>HVAC</v>
          </cell>
          <cell r="B38" t="str">
            <v>Variable Speed Chiller-NR</v>
          </cell>
          <cell r="C38" t="str">
            <v>LO50Fast</v>
          </cell>
          <cell r="D38">
            <v>0.45</v>
          </cell>
          <cell r="E38">
            <v>0.66</v>
          </cell>
          <cell r="F38">
            <v>0.8</v>
          </cell>
          <cell r="G38">
            <v>0.89</v>
          </cell>
          <cell r="H38">
            <v>0.94954036260972652</v>
          </cell>
          <cell r="I38">
            <v>0.97931054391458994</v>
          </cell>
          <cell r="J38">
            <v>0.99254173560564019</v>
          </cell>
          <cell r="K38">
            <v>0.99783421228206048</v>
          </cell>
          <cell r="L38">
            <v>0.99975874925530417</v>
          </cell>
          <cell r="M38">
            <v>1.0004002615797187</v>
          </cell>
          <cell r="N38">
            <v>1.0005976499872309</v>
          </cell>
          <cell r="O38">
            <v>1.0006540466750915</v>
          </cell>
          <cell r="P38">
            <v>1.0006690857918545</v>
          </cell>
          <cell r="Q38">
            <v>1.000672845571045</v>
          </cell>
          <cell r="R38">
            <v>1.0006737302249724</v>
          </cell>
          <cell r="S38">
            <v>1.0006739268147338</v>
          </cell>
          <cell r="T38">
            <v>1.0006739682020522</v>
          </cell>
          <cell r="U38">
            <v>1.0006739764795158</v>
          </cell>
          <cell r="V38">
            <v>1.0006739780561755</v>
          </cell>
          <cell r="W38">
            <v>1.0006739783428409</v>
          </cell>
          <cell r="X38">
            <v>0</v>
          </cell>
        </row>
        <row r="39">
          <cell r="A39" t="str">
            <v>HVAC</v>
          </cell>
          <cell r="B39" t="str">
            <v>Commercial EM-New</v>
          </cell>
          <cell r="C39" t="str">
            <v>LO1Slow</v>
          </cell>
          <cell r="D39">
            <v>2.5643970768378654E-3</v>
          </cell>
          <cell r="E39">
            <v>7.6904586297764643E-3</v>
          </cell>
          <cell r="F39">
            <v>1.6792013047419844E-2</v>
          </cell>
          <cell r="G39">
            <v>3.15969387774655E-2</v>
          </cell>
          <cell r="H39">
            <v>5.406874819795171E-2</v>
          </cell>
          <cell r="I39">
            <v>8.6253181011834101E-2</v>
          </cell>
          <cell r="J39">
            <v>0.1300328481838382</v>
          </cell>
          <cell r="K39">
            <v>0.18678710893858319</v>
          </cell>
          <cell r="L39">
            <v>0.2569823480072907</v>
          </cell>
          <cell r="M39">
            <v>0.33975920985004748</v>
          </cell>
          <cell r="N39">
            <v>0.43262946935754232</v>
          </cell>
          <cell r="O39">
            <v>0.53142594003645804</v>
          </cell>
          <cell r="P39">
            <v>0.63063487292644704</v>
          </cell>
          <cell r="Q39">
            <v>0.7241560234206913</v>
          </cell>
          <cell r="R39">
            <v>0.80638203131755359</v>
          </cell>
          <cell r="S39">
            <v>0.87331559734491926</v>
          </cell>
          <cell r="T39">
            <v>0.92334516248836807</v>
          </cell>
          <cell r="U39">
            <v>0.95737002770730018</v>
          </cell>
          <cell r="V39">
            <v>0.97821608704807483</v>
          </cell>
          <cell r="W39">
            <v>0.98821608704807484</v>
          </cell>
          <cell r="X39">
            <v>0</v>
          </cell>
        </row>
        <row r="40">
          <cell r="A40" t="str">
            <v>HVAC</v>
          </cell>
          <cell r="B40" t="str">
            <v>Commercial EM-NR</v>
          </cell>
          <cell r="C40" t="str">
            <v>LO12Med</v>
          </cell>
          <cell r="D40">
            <v>0.10937459468255628</v>
          </cell>
          <cell r="E40">
            <v>0.21874918936511256</v>
          </cell>
          <cell r="F40">
            <v>0.32812378404766884</v>
          </cell>
          <cell r="G40">
            <v>0.43749837873022512</v>
          </cell>
          <cell r="H40">
            <v>0.5468729734127814</v>
          </cell>
          <cell r="I40">
            <v>0.64531010862708205</v>
          </cell>
          <cell r="J40">
            <v>0.7240598167985226</v>
          </cell>
          <cell r="K40">
            <v>0.78705958333567505</v>
          </cell>
          <cell r="L40">
            <v>0.83745939656539703</v>
          </cell>
          <cell r="M40">
            <v>0.87777924714917455</v>
          </cell>
          <cell r="N40">
            <v>0.91003512761619654</v>
          </cell>
          <cell r="O40">
            <v>0.93583983198981413</v>
          </cell>
          <cell r="P40">
            <v>0.9564835954887082</v>
          </cell>
          <cell r="Q40">
            <v>0.97299860628782353</v>
          </cell>
          <cell r="R40">
            <v>0.9862106149271157</v>
          </cell>
          <cell r="S40">
            <v>0.99678022183854953</v>
          </cell>
          <cell r="T40">
            <v>0.99685231466234414</v>
          </cell>
          <cell r="U40">
            <v>0.99687806209941365</v>
          </cell>
          <cell r="V40">
            <v>0.99688683963477831</v>
          </cell>
          <cell r="W40">
            <v>0.99688970187457115</v>
          </cell>
          <cell r="X40">
            <v>0</v>
          </cell>
        </row>
        <row r="41">
          <cell r="A41" t="str">
            <v>HVAC</v>
          </cell>
          <cell r="B41" t="str">
            <v>Commercial EM-Retro</v>
          </cell>
          <cell r="C41" t="str">
            <v>RetroEven20</v>
          </cell>
          <cell r="D41">
            <v>0.05</v>
          </cell>
          <cell r="E41">
            <v>0.05</v>
          </cell>
          <cell r="F41">
            <v>0.05</v>
          </cell>
          <cell r="G41">
            <v>0.05</v>
          </cell>
          <cell r="H41">
            <v>0.05</v>
          </cell>
          <cell r="I41">
            <v>0.05</v>
          </cell>
          <cell r="J41">
            <v>0.05</v>
          </cell>
          <cell r="K41">
            <v>0.05</v>
          </cell>
          <cell r="L41">
            <v>0.05</v>
          </cell>
          <cell r="M41">
            <v>0.05</v>
          </cell>
          <cell r="N41">
            <v>0.05</v>
          </cell>
          <cell r="O41">
            <v>0.05</v>
          </cell>
          <cell r="P41">
            <v>0.05</v>
          </cell>
          <cell r="Q41">
            <v>0.05</v>
          </cell>
          <cell r="R41">
            <v>0.05</v>
          </cell>
          <cell r="S41">
            <v>0.05</v>
          </cell>
          <cell r="T41">
            <v>0.05</v>
          </cell>
          <cell r="U41">
            <v>0.05</v>
          </cell>
          <cell r="V41">
            <v>0.05</v>
          </cell>
          <cell r="W41">
            <v>0.05</v>
          </cell>
          <cell r="X41">
            <v>0</v>
          </cell>
        </row>
        <row r="42">
          <cell r="A42" t="str">
            <v>HVAC</v>
          </cell>
          <cell r="B42" t="str">
            <v>Evaporative Assist Cooling-New</v>
          </cell>
          <cell r="C42" t="str">
            <v>LO1Slow</v>
          </cell>
          <cell r="D42">
            <v>2.5643970768378654E-3</v>
          </cell>
          <cell r="E42">
            <v>7.6904586297764643E-3</v>
          </cell>
          <cell r="F42">
            <v>1.6792013047419844E-2</v>
          </cell>
          <cell r="G42">
            <v>3.15969387774655E-2</v>
          </cell>
          <cell r="H42">
            <v>5.406874819795171E-2</v>
          </cell>
          <cell r="I42">
            <v>8.6253181011834101E-2</v>
          </cell>
          <cell r="J42">
            <v>0.1300328481838382</v>
          </cell>
          <cell r="K42">
            <v>0.18678710893858319</v>
          </cell>
          <cell r="L42">
            <v>0.2569823480072907</v>
          </cell>
          <cell r="M42">
            <v>0.33975920985004748</v>
          </cell>
          <cell r="N42">
            <v>0.43262946935754232</v>
          </cell>
          <cell r="O42">
            <v>0.53142594003645804</v>
          </cell>
          <cell r="P42">
            <v>0.63063487292644704</v>
          </cell>
          <cell r="Q42">
            <v>0.7241560234206913</v>
          </cell>
          <cell r="R42">
            <v>0.80638203131755359</v>
          </cell>
          <cell r="S42">
            <v>0.87331559734491926</v>
          </cell>
          <cell r="T42">
            <v>0.92334516248836807</v>
          </cell>
          <cell r="U42">
            <v>0.95737002770730018</v>
          </cell>
          <cell r="V42">
            <v>0.97821608704807483</v>
          </cell>
          <cell r="W42">
            <v>0.98821608704807484</v>
          </cell>
          <cell r="X42">
            <v>0</v>
          </cell>
        </row>
        <row r="43">
          <cell r="A43" t="str">
            <v>HVAC</v>
          </cell>
          <cell r="B43" t="str">
            <v>Evaporative Assist Cooling-NR</v>
          </cell>
          <cell r="C43" t="str">
            <v>LO1Slow</v>
          </cell>
          <cell r="D43">
            <v>2.5643970768378654E-3</v>
          </cell>
          <cell r="E43">
            <v>7.6904586297764643E-3</v>
          </cell>
          <cell r="F43">
            <v>1.6792013047419844E-2</v>
          </cell>
          <cell r="G43">
            <v>3.15969387774655E-2</v>
          </cell>
          <cell r="H43">
            <v>5.406874819795171E-2</v>
          </cell>
          <cell r="I43">
            <v>8.6253181011834101E-2</v>
          </cell>
          <cell r="J43">
            <v>0.1300328481838382</v>
          </cell>
          <cell r="K43">
            <v>0.18678710893858319</v>
          </cell>
          <cell r="L43">
            <v>0.2569823480072907</v>
          </cell>
          <cell r="M43">
            <v>0.33975920985004748</v>
          </cell>
          <cell r="N43">
            <v>0.43262946935754232</v>
          </cell>
          <cell r="O43">
            <v>0.53142594003645804</v>
          </cell>
          <cell r="P43">
            <v>0.63063487292644704</v>
          </cell>
          <cell r="Q43">
            <v>0.7241560234206913</v>
          </cell>
          <cell r="R43">
            <v>0.80638203131755359</v>
          </cell>
          <cell r="S43">
            <v>0.87331559734491926</v>
          </cell>
          <cell r="T43">
            <v>0.92334516248836807</v>
          </cell>
          <cell r="U43">
            <v>0.95737002770730018</v>
          </cell>
          <cell r="V43">
            <v>0.97821608704807483</v>
          </cell>
          <cell r="W43">
            <v>0.98821608704807484</v>
          </cell>
          <cell r="X43">
            <v>0</v>
          </cell>
        </row>
        <row r="44">
          <cell r="A44" t="str">
            <v>HVAC</v>
          </cell>
          <cell r="B44" t="str">
            <v>Low Pressure Distribution Complex HVAC-New</v>
          </cell>
          <cell r="C44" t="str">
            <v>LO1Slow</v>
          </cell>
          <cell r="D44">
            <v>2.5643970768378654E-3</v>
          </cell>
          <cell r="E44">
            <v>7.6904586297764643E-3</v>
          </cell>
          <cell r="F44">
            <v>1.6792013047419844E-2</v>
          </cell>
          <cell r="G44">
            <v>3.15969387774655E-2</v>
          </cell>
          <cell r="H44">
            <v>5.406874819795171E-2</v>
          </cell>
          <cell r="I44">
            <v>8.6253181011834101E-2</v>
          </cell>
          <cell r="J44">
            <v>0.1300328481838382</v>
          </cell>
          <cell r="K44">
            <v>0.18678710893858319</v>
          </cell>
          <cell r="L44">
            <v>0.2569823480072907</v>
          </cell>
          <cell r="M44">
            <v>0.33975920985004748</v>
          </cell>
          <cell r="N44">
            <v>0.43262946935754232</v>
          </cell>
          <cell r="O44">
            <v>0.53142594003645804</v>
          </cell>
          <cell r="P44">
            <v>0.63063487292644704</v>
          </cell>
          <cell r="Q44">
            <v>0.7241560234206913</v>
          </cell>
          <cell r="R44">
            <v>0.80638203131755359</v>
          </cell>
          <cell r="S44">
            <v>0.87331559734491926</v>
          </cell>
          <cell r="T44">
            <v>0.92334516248836807</v>
          </cell>
          <cell r="U44">
            <v>0.95737002770730018</v>
          </cell>
          <cell r="V44">
            <v>0.97821608704807483</v>
          </cell>
          <cell r="W44">
            <v>0.98821608704807484</v>
          </cell>
          <cell r="X44">
            <v>0</v>
          </cell>
        </row>
        <row r="45">
          <cell r="A45" t="str">
            <v>HVAC</v>
          </cell>
          <cell r="B45" t="str">
            <v>Demand Control Ventilation-New</v>
          </cell>
          <cell r="C45" t="str">
            <v>LOEven20</v>
          </cell>
          <cell r="D45">
            <v>0.05</v>
          </cell>
          <cell r="E45">
            <v>0.1</v>
          </cell>
          <cell r="F45">
            <v>0.15000000000000002</v>
          </cell>
          <cell r="G45">
            <v>0.2</v>
          </cell>
          <cell r="H45">
            <v>0.25</v>
          </cell>
          <cell r="I45">
            <v>0.3</v>
          </cell>
          <cell r="J45">
            <v>0.35</v>
          </cell>
          <cell r="K45">
            <v>0.39999999999999997</v>
          </cell>
          <cell r="L45">
            <v>0.44999999999999996</v>
          </cell>
          <cell r="M45">
            <v>0.49999999999999994</v>
          </cell>
          <cell r="N45">
            <v>0.54999999999999993</v>
          </cell>
          <cell r="O45">
            <v>0.6</v>
          </cell>
          <cell r="P45">
            <v>0.65</v>
          </cell>
          <cell r="Q45">
            <v>0.70000000000000007</v>
          </cell>
          <cell r="R45">
            <v>0.75000000000000011</v>
          </cell>
          <cell r="S45">
            <v>0.80000000000000016</v>
          </cell>
          <cell r="T45">
            <v>0.8500000000000002</v>
          </cell>
          <cell r="U45">
            <v>0.90000000000000024</v>
          </cell>
          <cell r="V45">
            <v>0.95000000000000029</v>
          </cell>
          <cell r="W45">
            <v>1.0000000000000002</v>
          </cell>
          <cell r="X45">
            <v>0</v>
          </cell>
        </row>
        <row r="46">
          <cell r="A46" t="str">
            <v>HVAC</v>
          </cell>
          <cell r="B46" t="str">
            <v>Demand Control Ventilation-NR</v>
          </cell>
          <cell r="C46" t="str">
            <v>LOEven20</v>
          </cell>
          <cell r="D46">
            <v>0.05</v>
          </cell>
          <cell r="E46">
            <v>0.1</v>
          </cell>
          <cell r="F46">
            <v>0.15000000000000002</v>
          </cell>
          <cell r="G46">
            <v>0.2</v>
          </cell>
          <cell r="H46">
            <v>0.25</v>
          </cell>
          <cell r="I46">
            <v>0.3</v>
          </cell>
          <cell r="J46">
            <v>0.35</v>
          </cell>
          <cell r="K46">
            <v>0.39999999999999997</v>
          </cell>
          <cell r="L46">
            <v>0.44999999999999996</v>
          </cell>
          <cell r="M46">
            <v>0.49999999999999994</v>
          </cell>
          <cell r="N46">
            <v>0.54999999999999993</v>
          </cell>
          <cell r="O46">
            <v>0.6</v>
          </cell>
          <cell r="P46">
            <v>0.65</v>
          </cell>
          <cell r="Q46">
            <v>0.70000000000000007</v>
          </cell>
          <cell r="R46">
            <v>0.75000000000000011</v>
          </cell>
          <cell r="S46">
            <v>0.80000000000000016</v>
          </cell>
          <cell r="T46">
            <v>0.8500000000000002</v>
          </cell>
          <cell r="U46">
            <v>0.90000000000000024</v>
          </cell>
          <cell r="V46">
            <v>0.95000000000000029</v>
          </cell>
          <cell r="W46">
            <v>1.0000000000000002</v>
          </cell>
          <cell r="X46">
            <v>0</v>
          </cell>
        </row>
        <row r="47">
          <cell r="A47" t="str">
            <v>HVAC</v>
          </cell>
          <cell r="B47" t="str">
            <v>Demand Control Ventilation-Retro</v>
          </cell>
          <cell r="C47" t="str">
            <v>RetroEven20</v>
          </cell>
          <cell r="D47">
            <v>0.05</v>
          </cell>
          <cell r="E47">
            <v>0.05</v>
          </cell>
          <cell r="F47">
            <v>0.05</v>
          </cell>
          <cell r="G47">
            <v>0.05</v>
          </cell>
          <cell r="H47">
            <v>0.05</v>
          </cell>
          <cell r="I47">
            <v>0.05</v>
          </cell>
          <cell r="J47">
            <v>0.05</v>
          </cell>
          <cell r="K47">
            <v>0.05</v>
          </cell>
          <cell r="L47">
            <v>0.05</v>
          </cell>
          <cell r="M47">
            <v>0.05</v>
          </cell>
          <cell r="N47">
            <v>0.05</v>
          </cell>
          <cell r="O47">
            <v>0.05</v>
          </cell>
          <cell r="P47">
            <v>0.05</v>
          </cell>
          <cell r="Q47">
            <v>0.05</v>
          </cell>
          <cell r="R47">
            <v>0.05</v>
          </cell>
          <cell r="S47">
            <v>0.05</v>
          </cell>
          <cell r="T47">
            <v>0.05</v>
          </cell>
          <cell r="U47">
            <v>0.05</v>
          </cell>
          <cell r="V47">
            <v>0.05</v>
          </cell>
          <cell r="W47">
            <v>0.05</v>
          </cell>
          <cell r="X47">
            <v>0</v>
          </cell>
        </row>
        <row r="48">
          <cell r="A48" t="str">
            <v>HVAC</v>
          </cell>
          <cell r="B48" t="str">
            <v>Premium Fume Hood-NR</v>
          </cell>
          <cell r="C48" t="str">
            <v>LOEven20</v>
          </cell>
          <cell r="D48">
            <v>0.05</v>
          </cell>
          <cell r="E48">
            <v>0.1</v>
          </cell>
          <cell r="F48">
            <v>0.15000000000000002</v>
          </cell>
          <cell r="G48">
            <v>0.2</v>
          </cell>
          <cell r="H48">
            <v>0.25</v>
          </cell>
          <cell r="I48">
            <v>0.3</v>
          </cell>
          <cell r="J48">
            <v>0.35</v>
          </cell>
          <cell r="K48">
            <v>0.39999999999999997</v>
          </cell>
          <cell r="L48">
            <v>0.44999999999999996</v>
          </cell>
          <cell r="M48">
            <v>0.49999999999999994</v>
          </cell>
          <cell r="N48">
            <v>0.54999999999999993</v>
          </cell>
          <cell r="O48">
            <v>0.6</v>
          </cell>
          <cell r="P48">
            <v>0.65</v>
          </cell>
          <cell r="Q48">
            <v>0.70000000000000007</v>
          </cell>
          <cell r="R48">
            <v>0.75000000000000011</v>
          </cell>
          <cell r="S48">
            <v>0.80000000000000016</v>
          </cell>
          <cell r="T48">
            <v>0.8500000000000002</v>
          </cell>
          <cell r="U48">
            <v>0.90000000000000024</v>
          </cell>
          <cell r="V48">
            <v>0.95000000000000029</v>
          </cell>
          <cell r="W48">
            <v>1.0000000000000002</v>
          </cell>
          <cell r="X48">
            <v>0</v>
          </cell>
        </row>
        <row r="49">
          <cell r="A49" t="str">
            <v>HVAC</v>
          </cell>
          <cell r="B49" t="str">
            <v>DCV Restaurant Hood-Retro</v>
          </cell>
          <cell r="C49" t="str">
            <v>Retro20Fast</v>
          </cell>
          <cell r="D49">
            <v>0.22119921692859512</v>
          </cell>
          <cell r="E49">
            <v>0.15504311102289431</v>
          </cell>
          <cell r="F49">
            <v>0.10733128557729499</v>
          </cell>
          <cell r="G49">
            <v>8.3589689255657879E-2</v>
          </cell>
          <cell r="H49">
            <v>7.3237179880126971E-2</v>
          </cell>
          <cell r="I49">
            <v>6.3374636711760357E-2</v>
          </cell>
          <cell r="J49">
            <v>5.4291838367783084E-2</v>
          </cell>
          <cell r="K49">
            <v>4.612639225659896E-2</v>
          </cell>
          <cell r="L49">
            <v>3.8916876277172864E-2</v>
          </cell>
          <cell r="M49">
            <v>3.2639916313151704E-2</v>
          </cell>
          <cell r="N49">
            <v>2.7235706125786907E-2</v>
          </cell>
          <cell r="O49">
            <v>2.1211189258265428E-2</v>
          </cell>
          <cell r="P49">
            <v>1.6519290804212883E-2</v>
          </cell>
          <cell r="Q49">
            <v>1.2865236614105324E-2</v>
          </cell>
          <cell r="R49">
            <v>1.0019456349464106E-2</v>
          </cell>
          <cell r="S49">
            <v>7.8031604509122832E-3</v>
          </cell>
          <cell r="T49">
            <v>6.077107469602494E-3</v>
          </cell>
          <cell r="U49">
            <v>4.7328560561354371E-3</v>
          </cell>
          <cell r="V49">
            <v>3.6859520026825132E-3</v>
          </cell>
          <cell r="W49">
            <v>2.8706223060526725E-3</v>
          </cell>
          <cell r="X49">
            <v>0</v>
          </cell>
        </row>
        <row r="50">
          <cell r="A50" t="str">
            <v>HVAC</v>
          </cell>
          <cell r="B50" t="str">
            <v>DCV Parking Garage-Retro</v>
          </cell>
          <cell r="C50" t="str">
            <v>Retro12Med</v>
          </cell>
          <cell r="D50">
            <v>0.10937459468255628</v>
          </cell>
          <cell r="E50">
            <v>0.10937459468255628</v>
          </cell>
          <cell r="F50">
            <v>0.10937459468255628</v>
          </cell>
          <cell r="G50">
            <v>0.10937459468255628</v>
          </cell>
          <cell r="H50">
            <v>0.10937459468255628</v>
          </cell>
          <cell r="I50">
            <v>9.8437135214300656E-2</v>
          </cell>
          <cell r="J50">
            <v>7.874970817144053E-2</v>
          </cell>
          <cell r="K50">
            <v>6.2999766537152418E-2</v>
          </cell>
          <cell r="L50">
            <v>5.0399813229721938E-2</v>
          </cell>
          <cell r="M50">
            <v>4.0319850583777551E-2</v>
          </cell>
          <cell r="N50">
            <v>3.225588046702204E-2</v>
          </cell>
          <cell r="O50">
            <v>2.5804704373617631E-2</v>
          </cell>
          <cell r="P50">
            <v>2.0643763498894106E-2</v>
          </cell>
          <cell r="Q50">
            <v>1.6515010799115284E-2</v>
          </cell>
          <cell r="R50">
            <v>1.3212008639292228E-2</v>
          </cell>
          <cell r="S50">
            <v>1.0569606911433781E-2</v>
          </cell>
          <cell r="T50">
            <v>7.2092823794611682E-5</v>
          </cell>
          <cell r="U50">
            <v>2.5747437069512102E-5</v>
          </cell>
          <cell r="V50">
            <v>8.7775353646568632E-6</v>
          </cell>
          <cell r="W50">
            <v>2.8622397928446119E-6</v>
          </cell>
          <cell r="X50">
            <v>0</v>
          </cell>
        </row>
        <row r="51">
          <cell r="A51" t="str">
            <v>HVAC</v>
          </cell>
          <cell r="B51" t="str">
            <v>Weatherization - School-Retro</v>
          </cell>
          <cell r="C51" t="str">
            <v>RetroEven20</v>
          </cell>
          <cell r="D51">
            <v>0.05</v>
          </cell>
          <cell r="E51">
            <v>0.05</v>
          </cell>
          <cell r="F51">
            <v>0.05</v>
          </cell>
          <cell r="G51">
            <v>0.05</v>
          </cell>
          <cell r="H51">
            <v>0.05</v>
          </cell>
          <cell r="I51">
            <v>0.05</v>
          </cell>
          <cell r="J51">
            <v>0.05</v>
          </cell>
          <cell r="K51">
            <v>0.05</v>
          </cell>
          <cell r="L51">
            <v>0.05</v>
          </cell>
          <cell r="M51">
            <v>0.05</v>
          </cell>
          <cell r="N51">
            <v>0.05</v>
          </cell>
          <cell r="O51">
            <v>0.05</v>
          </cell>
          <cell r="P51">
            <v>0.05</v>
          </cell>
          <cell r="Q51">
            <v>0.05</v>
          </cell>
          <cell r="R51">
            <v>0.05</v>
          </cell>
          <cell r="S51">
            <v>0.05</v>
          </cell>
          <cell r="T51">
            <v>0.05</v>
          </cell>
          <cell r="U51">
            <v>0.05</v>
          </cell>
          <cell r="V51">
            <v>0.05</v>
          </cell>
          <cell r="W51">
            <v>0.05</v>
          </cell>
          <cell r="X51">
            <v>0</v>
          </cell>
        </row>
        <row r="52">
          <cell r="A52" t="str">
            <v>HVAC</v>
          </cell>
          <cell r="B52" t="str">
            <v>Energy Recovery Ventilator-NR</v>
          </cell>
          <cell r="C52" t="str">
            <v>LO5Med</v>
          </cell>
          <cell r="D52">
            <v>4.2999999999999997E-2</v>
          </cell>
          <cell r="E52">
            <v>9.5797142280278316E-2</v>
          </cell>
          <cell r="F52">
            <v>0.16040539374775648</v>
          </cell>
          <cell r="G52">
            <v>0.23540539374775649</v>
          </cell>
          <cell r="H52">
            <v>0.32095239121809005</v>
          </cell>
          <cell r="I52">
            <v>0.42096711425629652</v>
          </cell>
          <cell r="J52">
            <v>0.53068481860864725</v>
          </cell>
          <cell r="K52">
            <v>0.642769203728351</v>
          </cell>
          <cell r="L52">
            <v>0.74839528535557953</v>
          </cell>
          <cell r="M52">
            <v>0.83918984935345187</v>
          </cell>
          <cell r="N52">
            <v>0.90945051634530116</v>
          </cell>
          <cell r="O52">
            <v>0.9576688767502457</v>
          </cell>
          <cell r="P52">
            <v>0.9865231113648858</v>
          </cell>
          <cell r="Q52">
            <v>1.0012970762896924</v>
          </cell>
          <cell r="R52">
            <v>1.0076356106578106</v>
          </cell>
          <cell r="S52">
            <v>1.0098624683774413</v>
          </cell>
          <cell r="T52">
            <v>1.0104871783970797</v>
          </cell>
          <cell r="U52">
            <v>1.010623336815976</v>
          </cell>
          <cell r="V52">
            <v>1.0106457174525985</v>
          </cell>
          <cell r="W52">
            <v>1.0106484038909742</v>
          </cell>
          <cell r="X52">
            <v>0</v>
          </cell>
        </row>
        <row r="53">
          <cell r="A53" t="str">
            <v>HVAC</v>
          </cell>
          <cell r="B53" t="str">
            <v>AC Heat Recovery for Water Heating-NR</v>
          </cell>
          <cell r="C53" t="str">
            <v>LO5Med</v>
          </cell>
          <cell r="D53">
            <v>4.2999999999999997E-2</v>
          </cell>
          <cell r="E53">
            <v>9.5797142280278316E-2</v>
          </cell>
          <cell r="F53">
            <v>0.16040539374775648</v>
          </cell>
          <cell r="G53">
            <v>0.23540539374775649</v>
          </cell>
          <cell r="H53">
            <v>0.32095239121809005</v>
          </cell>
          <cell r="I53">
            <v>0.42096711425629652</v>
          </cell>
          <cell r="J53">
            <v>0.53068481860864725</v>
          </cell>
          <cell r="K53">
            <v>0.642769203728351</v>
          </cell>
          <cell r="L53">
            <v>0.74839528535557953</v>
          </cell>
          <cell r="M53">
            <v>0.83918984935345187</v>
          </cell>
          <cell r="N53">
            <v>0.90945051634530116</v>
          </cell>
          <cell r="O53">
            <v>0.9576688767502457</v>
          </cell>
          <cell r="P53">
            <v>0.9865231113648858</v>
          </cell>
          <cell r="Q53">
            <v>1.0012970762896924</v>
          </cell>
          <cell r="R53">
            <v>1.0076356106578106</v>
          </cell>
          <cell r="S53">
            <v>1.0098624683774413</v>
          </cell>
          <cell r="T53">
            <v>1.0104871783970797</v>
          </cell>
          <cell r="U53">
            <v>1.010623336815976</v>
          </cell>
          <cell r="V53">
            <v>1.0106457174525985</v>
          </cell>
          <cell r="W53">
            <v>1.0106484038909742</v>
          </cell>
          <cell r="X53">
            <v>0</v>
          </cell>
        </row>
        <row r="54">
          <cell r="A54" t="str">
            <v>HVAC</v>
          </cell>
          <cell r="B54" t="str">
            <v>Room Occupancy Sensors in Lodging-Retro</v>
          </cell>
          <cell r="C54" t="str">
            <v>LO5Med</v>
          </cell>
          <cell r="D54">
            <v>4.2999999999999997E-2</v>
          </cell>
          <cell r="E54">
            <v>9.5797142280278316E-2</v>
          </cell>
          <cell r="F54">
            <v>0.16040539374775648</v>
          </cell>
          <cell r="G54">
            <v>0.23540539374775649</v>
          </cell>
          <cell r="H54">
            <v>0.32095239121809005</v>
          </cell>
          <cell r="I54">
            <v>0.42096711425629652</v>
          </cell>
          <cell r="J54">
            <v>0.53068481860864725</v>
          </cell>
          <cell r="K54">
            <v>0.642769203728351</v>
          </cell>
          <cell r="L54">
            <v>0.74839528535557953</v>
          </cell>
          <cell r="M54">
            <v>0.83918984935345187</v>
          </cell>
          <cell r="N54">
            <v>0.90945051634530116</v>
          </cell>
          <cell r="O54">
            <v>0.9576688767502457</v>
          </cell>
          <cell r="P54">
            <v>0.9865231113648858</v>
          </cell>
          <cell r="Q54">
            <v>1.0012970762896924</v>
          </cell>
          <cell r="R54">
            <v>1.0076356106578106</v>
          </cell>
          <cell r="S54">
            <v>1.0098624683774413</v>
          </cell>
          <cell r="T54">
            <v>1.0104871783970797</v>
          </cell>
          <cell r="U54">
            <v>1.010623336815976</v>
          </cell>
          <cell r="V54">
            <v>1.0106457174525985</v>
          </cell>
          <cell r="W54">
            <v>1.0106484038909742</v>
          </cell>
          <cell r="X54">
            <v>0</v>
          </cell>
        </row>
        <row r="55">
          <cell r="A55" t="str">
            <v>HVAC</v>
          </cell>
          <cell r="B55" t="str">
            <v>Chiller - chilled water retrofit-Retro</v>
          </cell>
          <cell r="C55" t="str">
            <v>Retro12Med</v>
          </cell>
          <cell r="D55">
            <v>0.10937459468255628</v>
          </cell>
          <cell r="E55">
            <v>0.10937459468255628</v>
          </cell>
          <cell r="F55">
            <v>0.10937459468255628</v>
          </cell>
          <cell r="G55">
            <v>0.10937459468255628</v>
          </cell>
          <cell r="H55">
            <v>0.10937459468255628</v>
          </cell>
          <cell r="I55">
            <v>9.8437135214300656E-2</v>
          </cell>
          <cell r="J55">
            <v>7.874970817144053E-2</v>
          </cell>
          <cell r="K55">
            <v>6.2999766537152418E-2</v>
          </cell>
          <cell r="L55">
            <v>5.0399813229721938E-2</v>
          </cell>
          <cell r="M55">
            <v>4.0319850583777551E-2</v>
          </cell>
          <cell r="N55">
            <v>3.225588046702204E-2</v>
          </cell>
          <cell r="O55">
            <v>2.5804704373617631E-2</v>
          </cell>
          <cell r="P55">
            <v>2.0643763498894106E-2</v>
          </cell>
          <cell r="Q55">
            <v>1.6515010799115284E-2</v>
          </cell>
          <cell r="R55">
            <v>1.3212008639292228E-2</v>
          </cell>
          <cell r="S55">
            <v>1.0569606911433781E-2</v>
          </cell>
          <cell r="T55">
            <v>7.2092823794611682E-5</v>
          </cell>
          <cell r="U55">
            <v>2.5747437069512102E-5</v>
          </cell>
          <cell r="V55">
            <v>8.7775353646568632E-6</v>
          </cell>
          <cell r="W55">
            <v>2.8622397928446119E-6</v>
          </cell>
          <cell r="X55">
            <v>0</v>
          </cell>
        </row>
        <row r="56">
          <cell r="A56" t="str">
            <v>HVAC</v>
          </cell>
          <cell r="B56" t="str">
            <v>Chiller - equip retrofits-Retro</v>
          </cell>
          <cell r="C56" t="str">
            <v>Retro12Med</v>
          </cell>
          <cell r="D56">
            <v>0.10937459468255628</v>
          </cell>
          <cell r="E56">
            <v>0.10937459468255628</v>
          </cell>
          <cell r="F56">
            <v>0.10937459468255628</v>
          </cell>
          <cell r="G56">
            <v>0.10937459468255628</v>
          </cell>
          <cell r="H56">
            <v>0.10937459468255628</v>
          </cell>
          <cell r="I56">
            <v>9.8437135214300656E-2</v>
          </cell>
          <cell r="J56">
            <v>7.874970817144053E-2</v>
          </cell>
          <cell r="K56">
            <v>6.2999766537152418E-2</v>
          </cell>
          <cell r="L56">
            <v>5.0399813229721938E-2</v>
          </cell>
          <cell r="M56">
            <v>4.0319850583777551E-2</v>
          </cell>
          <cell r="N56">
            <v>3.225588046702204E-2</v>
          </cell>
          <cell r="O56">
            <v>2.5804704373617631E-2</v>
          </cell>
          <cell r="P56">
            <v>2.0643763498894106E-2</v>
          </cell>
          <cell r="Q56">
            <v>1.6515010799115284E-2</v>
          </cell>
          <cell r="R56">
            <v>1.3212008639292228E-2</v>
          </cell>
          <cell r="S56">
            <v>1.0569606911433781E-2</v>
          </cell>
          <cell r="T56">
            <v>7.2092823794611682E-5</v>
          </cell>
          <cell r="U56">
            <v>2.5747437069512102E-5</v>
          </cell>
          <cell r="V56">
            <v>8.7775353646568632E-6</v>
          </cell>
          <cell r="W56">
            <v>2.8622397928446119E-6</v>
          </cell>
          <cell r="X56">
            <v>0</v>
          </cell>
        </row>
        <row r="57">
          <cell r="A57" t="str">
            <v>HVAC</v>
          </cell>
          <cell r="B57" t="str">
            <v>Pool Blankets-Retro</v>
          </cell>
          <cell r="C57" t="str">
            <v>Retro20Fast</v>
          </cell>
          <cell r="D57">
            <v>0.22119921692859512</v>
          </cell>
          <cell r="E57">
            <v>0.15504311102289431</v>
          </cell>
          <cell r="F57">
            <v>0.10733128557729499</v>
          </cell>
          <cell r="G57">
            <v>8.3589689255657879E-2</v>
          </cell>
          <cell r="H57">
            <v>7.3237179880126971E-2</v>
          </cell>
          <cell r="I57">
            <v>6.3374636711760357E-2</v>
          </cell>
          <cell r="J57">
            <v>5.4291838367783084E-2</v>
          </cell>
          <cell r="K57">
            <v>4.612639225659896E-2</v>
          </cell>
          <cell r="L57">
            <v>3.8916876277172864E-2</v>
          </cell>
          <cell r="M57">
            <v>3.2639916313151704E-2</v>
          </cell>
          <cell r="N57">
            <v>2.7235706125786907E-2</v>
          </cell>
          <cell r="O57">
            <v>2.1211189258265428E-2</v>
          </cell>
          <cell r="P57">
            <v>1.6519290804212883E-2</v>
          </cell>
          <cell r="Q57">
            <v>1.2865236614105324E-2</v>
          </cell>
          <cell r="R57">
            <v>1.0019456349464106E-2</v>
          </cell>
          <cell r="S57">
            <v>7.8031604509122832E-3</v>
          </cell>
          <cell r="T57">
            <v>6.077107469602494E-3</v>
          </cell>
          <cell r="U57">
            <v>4.7328560561354371E-3</v>
          </cell>
          <cell r="V57">
            <v>3.6859520026825132E-3</v>
          </cell>
          <cell r="W57">
            <v>2.8706223060526725E-3</v>
          </cell>
          <cell r="X57">
            <v>0</v>
          </cell>
        </row>
        <row r="58">
          <cell r="A58" t="str">
            <v>HVAC</v>
          </cell>
          <cell r="B58" t="str">
            <v>Web-Enabled Thermostats-Retro</v>
          </cell>
          <cell r="C58" t="str">
            <v>Retro20Fast</v>
          </cell>
          <cell r="D58">
            <v>0.22119921692859512</v>
          </cell>
          <cell r="E58">
            <v>0.15504311102289431</v>
          </cell>
          <cell r="F58">
            <v>0.10733128557729499</v>
          </cell>
          <cell r="G58">
            <v>8.3589689255657879E-2</v>
          </cell>
          <cell r="H58">
            <v>7.3237179880126971E-2</v>
          </cell>
          <cell r="I58">
            <v>6.3374636711760357E-2</v>
          </cell>
          <cell r="J58">
            <v>5.4291838367783084E-2</v>
          </cell>
          <cell r="K58">
            <v>4.612639225659896E-2</v>
          </cell>
          <cell r="L58">
            <v>3.8916876277172864E-2</v>
          </cell>
          <cell r="M58">
            <v>3.2639916313151704E-2</v>
          </cell>
          <cell r="N58">
            <v>2.7235706125786907E-2</v>
          </cell>
          <cell r="O58">
            <v>2.1211189258265428E-2</v>
          </cell>
          <cell r="P58">
            <v>1.6519290804212883E-2</v>
          </cell>
          <cell r="Q58">
            <v>1.2865236614105324E-2</v>
          </cell>
          <cell r="R58">
            <v>1.0019456349464106E-2</v>
          </cell>
          <cell r="S58">
            <v>7.8031604509122832E-3</v>
          </cell>
          <cell r="T58">
            <v>6.077107469602494E-3</v>
          </cell>
          <cell r="U58">
            <v>4.7328560561354371E-3</v>
          </cell>
          <cell r="V58">
            <v>3.6859520026825132E-3</v>
          </cell>
          <cell r="W58">
            <v>2.8706223060526725E-3</v>
          </cell>
          <cell r="X58">
            <v>0</v>
          </cell>
        </row>
        <row r="59">
          <cell r="A59" t="str">
            <v>HVAC</v>
          </cell>
          <cell r="B59" t="str">
            <v>Garage CO2 ventilation-Retro</v>
          </cell>
          <cell r="C59" t="str">
            <v>Retro20Fast</v>
          </cell>
          <cell r="D59">
            <v>0.22119921692859512</v>
          </cell>
          <cell r="E59">
            <v>0.15504311102289431</v>
          </cell>
          <cell r="F59">
            <v>0.10733128557729499</v>
          </cell>
          <cell r="G59">
            <v>8.3589689255657879E-2</v>
          </cell>
          <cell r="H59">
            <v>7.3237179880126971E-2</v>
          </cell>
          <cell r="I59">
            <v>6.3374636711760357E-2</v>
          </cell>
          <cell r="J59">
            <v>5.4291838367783084E-2</v>
          </cell>
          <cell r="K59">
            <v>4.612639225659896E-2</v>
          </cell>
          <cell r="L59">
            <v>3.8916876277172864E-2</v>
          </cell>
          <cell r="M59">
            <v>3.2639916313151704E-2</v>
          </cell>
          <cell r="N59">
            <v>2.7235706125786907E-2</v>
          </cell>
          <cell r="O59">
            <v>2.1211189258265428E-2</v>
          </cell>
          <cell r="P59">
            <v>1.6519290804212883E-2</v>
          </cell>
          <cell r="Q59">
            <v>1.2865236614105324E-2</v>
          </cell>
          <cell r="R59">
            <v>1.0019456349464106E-2</v>
          </cell>
          <cell r="S59">
            <v>7.8031604509122832E-3</v>
          </cell>
          <cell r="T59">
            <v>6.077107469602494E-3</v>
          </cell>
          <cell r="U59">
            <v>4.7328560561354371E-3</v>
          </cell>
          <cell r="V59">
            <v>3.6859520026825132E-3</v>
          </cell>
          <cell r="W59">
            <v>2.8706223060526725E-3</v>
          </cell>
          <cell r="X59">
            <v>0</v>
          </cell>
        </row>
        <row r="60">
          <cell r="A60" t="str">
            <v>HVAC</v>
          </cell>
          <cell r="B60" t="str">
            <v>Circ Pump ECM and drive-Retro</v>
          </cell>
          <cell r="C60" t="str">
            <v>Retro20Fast</v>
          </cell>
          <cell r="D60">
            <v>0.22119921692859512</v>
          </cell>
          <cell r="E60">
            <v>0.15504311102289431</v>
          </cell>
          <cell r="F60">
            <v>0.10733128557729499</v>
          </cell>
          <cell r="G60">
            <v>8.3589689255657879E-2</v>
          </cell>
          <cell r="H60">
            <v>7.3237179880126971E-2</v>
          </cell>
          <cell r="I60">
            <v>6.3374636711760357E-2</v>
          </cell>
          <cell r="J60">
            <v>5.4291838367783084E-2</v>
          </cell>
          <cell r="K60">
            <v>4.612639225659896E-2</v>
          </cell>
          <cell r="L60">
            <v>3.8916876277172864E-2</v>
          </cell>
          <cell r="M60">
            <v>3.2639916313151704E-2</v>
          </cell>
          <cell r="N60">
            <v>2.7235706125786907E-2</v>
          </cell>
          <cell r="O60">
            <v>2.1211189258265428E-2</v>
          </cell>
          <cell r="P60">
            <v>1.6519290804212883E-2</v>
          </cell>
          <cell r="Q60">
            <v>1.2865236614105324E-2</v>
          </cell>
          <cell r="R60">
            <v>1.0019456349464106E-2</v>
          </cell>
          <cell r="S60">
            <v>7.8031604509122832E-3</v>
          </cell>
          <cell r="T60">
            <v>6.077107469602494E-3</v>
          </cell>
          <cell r="U60">
            <v>4.7328560561354371E-3</v>
          </cell>
          <cell r="V60">
            <v>3.6859520026825132E-3</v>
          </cell>
          <cell r="W60">
            <v>2.8706223060526725E-3</v>
          </cell>
          <cell r="X60">
            <v>0</v>
          </cell>
        </row>
        <row r="61">
          <cell r="A61" t="str">
            <v>HVAC</v>
          </cell>
          <cell r="B61" t="str">
            <v>VRF-New</v>
          </cell>
          <cell r="C61" t="str">
            <v>LO1Slow</v>
          </cell>
          <cell r="D61">
            <v>2.5643970768378654E-3</v>
          </cell>
          <cell r="E61">
            <v>7.6904586297764643E-3</v>
          </cell>
          <cell r="F61">
            <v>1.6792013047419844E-2</v>
          </cell>
          <cell r="G61">
            <v>3.15969387774655E-2</v>
          </cell>
          <cell r="H61">
            <v>5.406874819795171E-2</v>
          </cell>
          <cell r="I61">
            <v>8.6253181011834101E-2</v>
          </cell>
          <cell r="J61">
            <v>0.1300328481838382</v>
          </cell>
          <cell r="K61">
            <v>0.18678710893858319</v>
          </cell>
          <cell r="L61">
            <v>0.2569823480072907</v>
          </cell>
          <cell r="M61">
            <v>0.33975920985004748</v>
          </cell>
          <cell r="N61">
            <v>0.43262946935754232</v>
          </cell>
          <cell r="O61">
            <v>0.53142594003645804</v>
          </cell>
          <cell r="P61">
            <v>0.63063487292644704</v>
          </cell>
          <cell r="Q61">
            <v>0.7241560234206913</v>
          </cell>
          <cell r="R61">
            <v>0.80638203131755359</v>
          </cell>
          <cell r="S61">
            <v>0.87331559734491926</v>
          </cell>
          <cell r="T61">
            <v>0.92334516248836807</v>
          </cell>
          <cell r="U61">
            <v>0.95737002770730018</v>
          </cell>
          <cell r="V61">
            <v>0.97821608704807483</v>
          </cell>
          <cell r="W61">
            <v>0.98821608704807484</v>
          </cell>
          <cell r="X61">
            <v>0</v>
          </cell>
        </row>
        <row r="62">
          <cell r="A62" t="str">
            <v>HVAC</v>
          </cell>
          <cell r="B62" t="str">
            <v>VRF-Retro</v>
          </cell>
          <cell r="C62" t="str">
            <v>Retro3Slow</v>
          </cell>
          <cell r="D62">
            <v>5.5320496977002724E-3</v>
          </cell>
          <cell r="E62">
            <v>8.6958686465615706E-3</v>
          </cell>
          <cell r="F62">
            <v>1.7391737293123145E-2</v>
          </cell>
          <cell r="G62">
            <v>3.0435540262965514E-2</v>
          </cell>
          <cell r="H62">
            <v>4.7344173742390784E-2</v>
          </cell>
          <cell r="I62">
            <v>6.6281843239347063E-2</v>
          </cell>
          <cell r="J62">
            <v>8.4358709577350838E-2</v>
          </cell>
          <cell r="K62">
            <v>9.8418494506909315E-2</v>
          </cell>
          <cell r="L62">
            <v>0.10598914793051767</v>
          </cell>
          <cell r="M62">
            <v>0.10598914793051767</v>
          </cell>
          <cell r="N62">
            <v>9.8923204735149928E-2</v>
          </cell>
          <cell r="O62">
            <v>8.655780414325609E-2</v>
          </cell>
          <cell r="P62">
            <v>7.1282897529740263E-2</v>
          </cell>
          <cell r="Q62">
            <v>5.5442253634242489E-2</v>
          </cell>
          <cell r="R62">
            <v>4.0852186888389319E-2</v>
          </cell>
          <cell r="S62">
            <v>2.8596530821872412E-2</v>
          </cell>
          <cell r="T62">
            <v>1.9064353881248275E-2</v>
          </cell>
          <cell r="U62">
            <v>1.2131861560794377E-2</v>
          </cell>
          <cell r="V62">
            <v>7.3846113848314854E-3</v>
          </cell>
          <cell r="W62">
            <v>4.3076899744848296E-3</v>
          </cell>
          <cell r="X62">
            <v>0</v>
          </cell>
        </row>
        <row r="63">
          <cell r="A63" t="str">
            <v>HVAC</v>
          </cell>
          <cell r="B63" t="str">
            <v>Evaporator Roof Top HVAC-Retro</v>
          </cell>
          <cell r="C63" t="str">
            <v>RetroEven20</v>
          </cell>
          <cell r="D63">
            <v>0.05</v>
          </cell>
          <cell r="E63">
            <v>0.05</v>
          </cell>
          <cell r="F63">
            <v>0.05</v>
          </cell>
          <cell r="G63">
            <v>0.05</v>
          </cell>
          <cell r="H63">
            <v>0.05</v>
          </cell>
          <cell r="I63">
            <v>0.05</v>
          </cell>
          <cell r="J63">
            <v>0.05</v>
          </cell>
          <cell r="K63">
            <v>0.05</v>
          </cell>
          <cell r="L63">
            <v>0.05</v>
          </cell>
          <cell r="M63">
            <v>0.05</v>
          </cell>
          <cell r="N63">
            <v>0.05</v>
          </cell>
          <cell r="O63">
            <v>0.05</v>
          </cell>
          <cell r="P63">
            <v>0.05</v>
          </cell>
          <cell r="Q63">
            <v>0.05</v>
          </cell>
          <cell r="R63">
            <v>0.05</v>
          </cell>
          <cell r="S63">
            <v>0.05</v>
          </cell>
          <cell r="T63">
            <v>0.05</v>
          </cell>
          <cell r="U63">
            <v>0.05</v>
          </cell>
          <cell r="V63">
            <v>0.05</v>
          </cell>
          <cell r="W63">
            <v>0.05</v>
          </cell>
          <cell r="X63">
            <v>0</v>
          </cell>
        </row>
        <row r="64">
          <cell r="A64" t="str">
            <v>HVAC</v>
          </cell>
          <cell r="B64" t="str">
            <v>Secondary Glazing Systems-Retro</v>
          </cell>
          <cell r="C64" t="str">
            <v>Retro1Slow</v>
          </cell>
          <cell r="D64">
            <v>2.5643970768378654E-3</v>
          </cell>
          <cell r="E64">
            <v>5.1260615529385989E-3</v>
          </cell>
          <cell r="F64">
            <v>9.1015544176433795E-3</v>
          </cell>
          <cell r="G64">
            <v>1.4804925730045659E-2</v>
          </cell>
          <cell r="H64">
            <v>2.2471809420486211E-2</v>
          </cell>
          <cell r="I64">
            <v>3.2184432813882391E-2</v>
          </cell>
          <cell r="J64">
            <v>4.3779667172004086E-2</v>
          </cell>
          <cell r="K64">
            <v>5.675426075474499E-2</v>
          </cell>
          <cell r="L64">
            <v>7.0195239068707532E-2</v>
          </cell>
          <cell r="M64">
            <v>8.2776861842756788E-2</v>
          </cell>
          <cell r="N64">
            <v>9.2870259507494834E-2</v>
          </cell>
          <cell r="O64">
            <v>9.8796470678915727E-2</v>
          </cell>
          <cell r="P64">
            <v>9.9208932889988999E-2</v>
          </cell>
          <cell r="Q64">
            <v>9.3521150494244254E-2</v>
          </cell>
          <cell r="R64">
            <v>8.2226007896862296E-2</v>
          </cell>
          <cell r="S64">
            <v>6.6933566027365665E-2</v>
          </cell>
          <cell r="T64">
            <v>5.0029565143448806E-2</v>
          </cell>
          <cell r="U64">
            <v>3.402486521893211E-2</v>
          </cell>
          <cell r="V64">
            <v>2.0846059340774659E-2</v>
          </cell>
          <cell r="W64">
            <v>0.01</v>
          </cell>
          <cell r="X64">
            <v>0</v>
          </cell>
        </row>
        <row r="65">
          <cell r="A65" t="str">
            <v>Lighting</v>
          </cell>
          <cell r="B65" t="str">
            <v>LPD Package-New</v>
          </cell>
          <cell r="C65" t="str">
            <v>LO20Fast</v>
          </cell>
          <cell r="D65">
            <v>0.22119921692859512</v>
          </cell>
          <cell r="E65">
            <v>0.37624232795148943</v>
          </cell>
          <cell r="F65">
            <v>0.48357361352878442</v>
          </cell>
          <cell r="G65">
            <v>0.56716330278444227</v>
          </cell>
          <cell r="H65">
            <v>0.64040048266456928</v>
          </cell>
          <cell r="I65">
            <v>0.70377511937632964</v>
          </cell>
          <cell r="J65">
            <v>0.7580669577441127</v>
          </cell>
          <cell r="K65">
            <v>0.80419335000071168</v>
          </cell>
          <cell r="L65">
            <v>0.84311022627788457</v>
          </cell>
          <cell r="M65">
            <v>0.87575014259103623</v>
          </cell>
          <cell r="N65">
            <v>0.90298584871682319</v>
          </cell>
          <cell r="O65">
            <v>0.92419703797508856</v>
          </cell>
          <cell r="P65">
            <v>0.94071632877930145</v>
          </cell>
          <cell r="Q65">
            <v>0.95358156539340677</v>
          </cell>
          <cell r="R65">
            <v>0.96360102174287088</v>
          </cell>
          <cell r="S65">
            <v>0.97140418219378311</v>
          </cell>
          <cell r="T65">
            <v>0.97748128966338554</v>
          </cell>
          <cell r="U65">
            <v>0.98221414571952104</v>
          </cell>
          <cell r="V65">
            <v>0.98590009772220355</v>
          </cell>
          <cell r="W65">
            <v>0.98877072002825628</v>
          </cell>
          <cell r="X65">
            <v>0</v>
          </cell>
        </row>
        <row r="66">
          <cell r="A66" t="str">
            <v>Lighting</v>
          </cell>
          <cell r="B66" t="str">
            <v>LPD Package-NR</v>
          </cell>
          <cell r="C66" t="str">
            <v>LO20Fast</v>
          </cell>
          <cell r="D66">
            <v>0.22119921692859512</v>
          </cell>
          <cell r="E66">
            <v>0.37624232795148943</v>
          </cell>
          <cell r="F66">
            <v>0.48357361352878442</v>
          </cell>
          <cell r="G66">
            <v>0.56716330278444227</v>
          </cell>
          <cell r="H66">
            <v>0.64040048266456928</v>
          </cell>
          <cell r="I66">
            <v>0.70377511937632964</v>
          </cell>
          <cell r="J66">
            <v>0.7580669577441127</v>
          </cell>
          <cell r="K66">
            <v>0.80419335000071168</v>
          </cell>
          <cell r="L66">
            <v>0.84311022627788457</v>
          </cell>
          <cell r="M66">
            <v>0.87575014259103623</v>
          </cell>
          <cell r="N66">
            <v>0.90298584871682319</v>
          </cell>
          <cell r="O66">
            <v>0.92419703797508856</v>
          </cell>
          <cell r="P66">
            <v>0.94071632877930145</v>
          </cell>
          <cell r="Q66">
            <v>0.95358156539340677</v>
          </cell>
          <cell r="R66">
            <v>0.96360102174287088</v>
          </cell>
          <cell r="S66">
            <v>0.97140418219378311</v>
          </cell>
          <cell r="T66">
            <v>0.97748128966338554</v>
          </cell>
          <cell r="U66">
            <v>0.98221414571952104</v>
          </cell>
          <cell r="V66">
            <v>0.98590009772220355</v>
          </cell>
          <cell r="W66">
            <v>0.98877072002825628</v>
          </cell>
          <cell r="X66">
            <v>0</v>
          </cell>
        </row>
        <row r="67">
          <cell r="A67" t="str">
            <v>Lighting</v>
          </cell>
          <cell r="B67" t="str">
            <v>LPD Package-Retro</v>
          </cell>
          <cell r="C67" t="str">
            <v>Retro12Med</v>
          </cell>
          <cell r="D67">
            <v>0.10937459468255628</v>
          </cell>
          <cell r="E67">
            <v>0.10937459468255628</v>
          </cell>
          <cell r="F67">
            <v>0.10937459468255628</v>
          </cell>
          <cell r="G67">
            <v>0.10937459468255628</v>
          </cell>
          <cell r="H67">
            <v>0.10937459468255628</v>
          </cell>
          <cell r="I67">
            <v>9.8437135214300656E-2</v>
          </cell>
          <cell r="J67">
            <v>7.874970817144053E-2</v>
          </cell>
          <cell r="K67">
            <v>6.2999766537152418E-2</v>
          </cell>
          <cell r="L67">
            <v>5.0399813229721938E-2</v>
          </cell>
          <cell r="M67">
            <v>4.0319850583777551E-2</v>
          </cell>
          <cell r="N67">
            <v>3.225588046702204E-2</v>
          </cell>
          <cell r="O67">
            <v>2.5804704373617631E-2</v>
          </cell>
          <cell r="P67">
            <v>2.0643763498894106E-2</v>
          </cell>
          <cell r="Q67">
            <v>1.6515010799115284E-2</v>
          </cell>
          <cell r="R67">
            <v>1.3212008639292228E-2</v>
          </cell>
          <cell r="S67">
            <v>1.0569606911433781E-2</v>
          </cell>
          <cell r="T67">
            <v>7.2092823794611682E-5</v>
          </cell>
          <cell r="U67">
            <v>2.5747437069512102E-5</v>
          </cell>
          <cell r="V67">
            <v>8.7775353646568632E-6</v>
          </cell>
          <cell r="W67">
            <v>2.8622397928446119E-6</v>
          </cell>
          <cell r="X67">
            <v>0</v>
          </cell>
        </row>
        <row r="68">
          <cell r="A68" t="str">
            <v>Lighting</v>
          </cell>
          <cell r="B68" t="str">
            <v>Top Daylighting-New</v>
          </cell>
          <cell r="C68" t="str">
            <v>LO12Med</v>
          </cell>
          <cell r="D68">
            <v>0.10937459468255628</v>
          </cell>
          <cell r="E68">
            <v>0.21874918936511256</v>
          </cell>
          <cell r="F68">
            <v>0.32812378404766884</v>
          </cell>
          <cell r="G68">
            <v>0.43749837873022512</v>
          </cell>
          <cell r="H68">
            <v>0.5468729734127814</v>
          </cell>
          <cell r="I68">
            <v>0.64531010862708205</v>
          </cell>
          <cell r="J68">
            <v>0.7240598167985226</v>
          </cell>
          <cell r="K68">
            <v>0.78705958333567505</v>
          </cell>
          <cell r="L68">
            <v>0.83745939656539703</v>
          </cell>
          <cell r="M68">
            <v>0.87777924714917455</v>
          </cell>
          <cell r="N68">
            <v>0.91003512761619654</v>
          </cell>
          <cell r="O68">
            <v>0.93583983198981413</v>
          </cell>
          <cell r="P68">
            <v>0.9564835954887082</v>
          </cell>
          <cell r="Q68">
            <v>0.97299860628782353</v>
          </cell>
          <cell r="R68">
            <v>0.9862106149271157</v>
          </cell>
          <cell r="S68">
            <v>0.99678022183854953</v>
          </cell>
          <cell r="T68">
            <v>0.99685231466234414</v>
          </cell>
          <cell r="U68">
            <v>0.99687806209941365</v>
          </cell>
          <cell r="V68">
            <v>0.99688683963477831</v>
          </cell>
          <cell r="W68">
            <v>0.99688970187457115</v>
          </cell>
          <cell r="X68">
            <v>0</v>
          </cell>
        </row>
        <row r="69">
          <cell r="A69" t="str">
            <v>Lighting</v>
          </cell>
          <cell r="B69" t="str">
            <v>Perimeter Daylighting Controls Advanced-New</v>
          </cell>
          <cell r="C69" t="str">
            <v>LO5Med</v>
          </cell>
          <cell r="D69">
            <v>4.2999999999999997E-2</v>
          </cell>
          <cell r="E69">
            <v>9.5797142280278316E-2</v>
          </cell>
          <cell r="F69">
            <v>0.16040539374775648</v>
          </cell>
          <cell r="G69">
            <v>0.23540539374775649</v>
          </cell>
          <cell r="H69">
            <v>0.32095239121809005</v>
          </cell>
          <cell r="I69">
            <v>0.42096711425629652</v>
          </cell>
          <cell r="J69">
            <v>0.53068481860864725</v>
          </cell>
          <cell r="K69">
            <v>0.642769203728351</v>
          </cell>
          <cell r="L69">
            <v>0.74839528535557953</v>
          </cell>
          <cell r="M69">
            <v>0.83918984935345187</v>
          </cell>
          <cell r="N69">
            <v>0.90945051634530116</v>
          </cell>
          <cell r="O69">
            <v>0.9576688767502457</v>
          </cell>
          <cell r="P69">
            <v>0.9865231113648858</v>
          </cell>
          <cell r="Q69">
            <v>1.0012970762896924</v>
          </cell>
          <cell r="R69">
            <v>1.0076356106578106</v>
          </cell>
          <cell r="S69">
            <v>1.0098624683774413</v>
          </cell>
          <cell r="T69">
            <v>1.0104871783970797</v>
          </cell>
          <cell r="U69">
            <v>1.010623336815976</v>
          </cell>
          <cell r="V69">
            <v>1.0106457174525985</v>
          </cell>
          <cell r="W69">
            <v>1.0106484038909742</v>
          </cell>
          <cell r="X69">
            <v>0</v>
          </cell>
        </row>
        <row r="70">
          <cell r="A70" t="str">
            <v>Lighting</v>
          </cell>
          <cell r="B70" t="str">
            <v>Perimeter Daylighting Controls Advanced-NR</v>
          </cell>
          <cell r="C70" t="str">
            <v>LO5Med</v>
          </cell>
          <cell r="D70">
            <v>4.2999999999999997E-2</v>
          </cell>
          <cell r="E70">
            <v>9.5797142280278316E-2</v>
          </cell>
          <cell r="F70">
            <v>0.16040539374775648</v>
          </cell>
          <cell r="G70">
            <v>0.23540539374775649</v>
          </cell>
          <cell r="H70">
            <v>0.32095239121809005</v>
          </cell>
          <cell r="I70">
            <v>0.42096711425629652</v>
          </cell>
          <cell r="J70">
            <v>0.53068481860864725</v>
          </cell>
          <cell r="K70">
            <v>0.642769203728351</v>
          </cell>
          <cell r="L70">
            <v>0.74839528535557953</v>
          </cell>
          <cell r="M70">
            <v>0.83918984935345187</v>
          </cell>
          <cell r="N70">
            <v>0.90945051634530116</v>
          </cell>
          <cell r="O70">
            <v>0.9576688767502457</v>
          </cell>
          <cell r="P70">
            <v>0.9865231113648858</v>
          </cell>
          <cell r="Q70">
            <v>1.0012970762896924</v>
          </cell>
          <cell r="R70">
            <v>1.0076356106578106</v>
          </cell>
          <cell r="S70">
            <v>1.0098624683774413</v>
          </cell>
          <cell r="T70">
            <v>1.0104871783970797</v>
          </cell>
          <cell r="U70">
            <v>1.010623336815976</v>
          </cell>
          <cell r="V70">
            <v>1.0106457174525985</v>
          </cell>
          <cell r="W70">
            <v>1.0106484038909742</v>
          </cell>
          <cell r="X70">
            <v>0</v>
          </cell>
        </row>
        <row r="71">
          <cell r="A71" t="str">
            <v>Lighting</v>
          </cell>
          <cell r="B71" t="str">
            <v>Lighting Controls Interior-New</v>
          </cell>
          <cell r="C71" t="str">
            <v>LO20Fast</v>
          </cell>
          <cell r="D71">
            <v>0.22119921692859512</v>
          </cell>
          <cell r="E71">
            <v>0.37624232795148943</v>
          </cell>
          <cell r="F71">
            <v>0.48357361352878442</v>
          </cell>
          <cell r="G71">
            <v>0.56716330278444227</v>
          </cell>
          <cell r="H71">
            <v>0.64040048266456928</v>
          </cell>
          <cell r="I71">
            <v>0.70377511937632964</v>
          </cell>
          <cell r="J71">
            <v>0.7580669577441127</v>
          </cell>
          <cell r="K71">
            <v>0.80419335000071168</v>
          </cell>
          <cell r="L71">
            <v>0.84311022627788457</v>
          </cell>
          <cell r="M71">
            <v>0.87575014259103623</v>
          </cell>
          <cell r="N71">
            <v>0.90298584871682319</v>
          </cell>
          <cell r="O71">
            <v>0.92419703797508856</v>
          </cell>
          <cell r="P71">
            <v>0.94071632877930145</v>
          </cell>
          <cell r="Q71">
            <v>0.95358156539340677</v>
          </cell>
          <cell r="R71">
            <v>0.96360102174287088</v>
          </cell>
          <cell r="S71">
            <v>0.97140418219378311</v>
          </cell>
          <cell r="T71">
            <v>0.97748128966338554</v>
          </cell>
          <cell r="U71">
            <v>0.98221414571952104</v>
          </cell>
          <cell r="V71">
            <v>0.98590009772220355</v>
          </cell>
          <cell r="W71">
            <v>0.98877072002825628</v>
          </cell>
          <cell r="X71">
            <v>0</v>
          </cell>
        </row>
        <row r="72">
          <cell r="A72" t="str">
            <v>Lighting</v>
          </cell>
          <cell r="B72" t="str">
            <v>Lighting Controls Interior-NR</v>
          </cell>
          <cell r="C72" t="str">
            <v>LO20Fast</v>
          </cell>
          <cell r="D72">
            <v>0.22119921692859512</v>
          </cell>
          <cell r="E72">
            <v>0.37624232795148943</v>
          </cell>
          <cell r="F72">
            <v>0.48357361352878442</v>
          </cell>
          <cell r="G72">
            <v>0.56716330278444227</v>
          </cell>
          <cell r="H72">
            <v>0.64040048266456928</v>
          </cell>
          <cell r="I72">
            <v>0.70377511937632964</v>
          </cell>
          <cell r="J72">
            <v>0.7580669577441127</v>
          </cell>
          <cell r="K72">
            <v>0.80419335000071168</v>
          </cell>
          <cell r="L72">
            <v>0.84311022627788457</v>
          </cell>
          <cell r="M72">
            <v>0.87575014259103623</v>
          </cell>
          <cell r="N72">
            <v>0.90298584871682319</v>
          </cell>
          <cell r="O72">
            <v>0.92419703797508856</v>
          </cell>
          <cell r="P72">
            <v>0.94071632877930145</v>
          </cell>
          <cell r="Q72">
            <v>0.95358156539340677</v>
          </cell>
          <cell r="R72">
            <v>0.96360102174287088</v>
          </cell>
          <cell r="S72">
            <v>0.97140418219378311</v>
          </cell>
          <cell r="T72">
            <v>0.97748128966338554</v>
          </cell>
          <cell r="U72">
            <v>0.98221414571952104</v>
          </cell>
          <cell r="V72">
            <v>0.98590009772220355</v>
          </cell>
          <cell r="W72">
            <v>0.98877072002825628</v>
          </cell>
          <cell r="X72">
            <v>0</v>
          </cell>
        </row>
        <row r="73">
          <cell r="A73" t="str">
            <v>Lighting</v>
          </cell>
          <cell r="B73" t="str">
            <v>Exterior Building Lighting-New</v>
          </cell>
          <cell r="C73" t="str">
            <v>LO20Fast</v>
          </cell>
          <cell r="D73">
            <v>0.22119921692859512</v>
          </cell>
          <cell r="E73">
            <v>0.37624232795148943</v>
          </cell>
          <cell r="F73">
            <v>0.48357361352878442</v>
          </cell>
          <cell r="G73">
            <v>0.56716330278444227</v>
          </cell>
          <cell r="H73">
            <v>0.64040048266456928</v>
          </cell>
          <cell r="I73">
            <v>0.70377511937632964</v>
          </cell>
          <cell r="J73">
            <v>0.7580669577441127</v>
          </cell>
          <cell r="K73">
            <v>0.80419335000071168</v>
          </cell>
          <cell r="L73">
            <v>0.84311022627788457</v>
          </cell>
          <cell r="M73">
            <v>0.87575014259103623</v>
          </cell>
          <cell r="N73">
            <v>0.90298584871682319</v>
          </cell>
          <cell r="O73">
            <v>0.92419703797508856</v>
          </cell>
          <cell r="P73">
            <v>0.94071632877930145</v>
          </cell>
          <cell r="Q73">
            <v>0.95358156539340677</v>
          </cell>
          <cell r="R73">
            <v>0.96360102174287088</v>
          </cell>
          <cell r="S73">
            <v>0.97140418219378311</v>
          </cell>
          <cell r="T73">
            <v>0.97748128966338554</v>
          </cell>
          <cell r="U73">
            <v>0.98221414571952104</v>
          </cell>
          <cell r="V73">
            <v>0.98590009772220355</v>
          </cell>
          <cell r="W73">
            <v>0.98877072002825628</v>
          </cell>
          <cell r="X73">
            <v>0</v>
          </cell>
        </row>
        <row r="74">
          <cell r="A74" t="str">
            <v>Lighting</v>
          </cell>
          <cell r="B74" t="str">
            <v>Exterior Building Lighting-NR</v>
          </cell>
          <cell r="C74" t="str">
            <v>LO20Fast</v>
          </cell>
          <cell r="D74">
            <v>0.22119921692859512</v>
          </cell>
          <cell r="E74">
            <v>0.37624232795148943</v>
          </cell>
          <cell r="F74">
            <v>0.48357361352878442</v>
          </cell>
          <cell r="G74">
            <v>0.56716330278444227</v>
          </cell>
          <cell r="H74">
            <v>0.64040048266456928</v>
          </cell>
          <cell r="I74">
            <v>0.70377511937632964</v>
          </cell>
          <cell r="J74">
            <v>0.7580669577441127</v>
          </cell>
          <cell r="K74">
            <v>0.80419335000071168</v>
          </cell>
          <cell r="L74">
            <v>0.84311022627788457</v>
          </cell>
          <cell r="M74">
            <v>0.87575014259103623</v>
          </cell>
          <cell r="N74">
            <v>0.90298584871682319</v>
          </cell>
          <cell r="O74">
            <v>0.92419703797508856</v>
          </cell>
          <cell r="P74">
            <v>0.94071632877930145</v>
          </cell>
          <cell r="Q74">
            <v>0.95358156539340677</v>
          </cell>
          <cell r="R74">
            <v>0.96360102174287088</v>
          </cell>
          <cell r="S74">
            <v>0.97140418219378311</v>
          </cell>
          <cell r="T74">
            <v>0.97748128966338554</v>
          </cell>
          <cell r="U74">
            <v>0.98221414571952104</v>
          </cell>
          <cell r="V74">
            <v>0.98590009772220355</v>
          </cell>
          <cell r="W74">
            <v>0.98877072002825628</v>
          </cell>
          <cell r="X74">
            <v>0</v>
          </cell>
        </row>
        <row r="75">
          <cell r="A75" t="str">
            <v>Lighting</v>
          </cell>
          <cell r="B75" t="str">
            <v>Street and Roadway Lighting-New</v>
          </cell>
          <cell r="C75" t="str">
            <v>LO50Fast</v>
          </cell>
          <cell r="D75">
            <v>0.45</v>
          </cell>
          <cell r="E75">
            <v>0.66</v>
          </cell>
          <cell r="F75">
            <v>0.8</v>
          </cell>
          <cell r="G75">
            <v>0.89</v>
          </cell>
          <cell r="H75">
            <v>0.94954036260972652</v>
          </cell>
          <cell r="I75">
            <v>0.97931054391458994</v>
          </cell>
          <cell r="J75">
            <v>0.99254173560564019</v>
          </cell>
          <cell r="K75">
            <v>0.99783421228206048</v>
          </cell>
          <cell r="L75">
            <v>0.99975874925530417</v>
          </cell>
          <cell r="M75">
            <v>1.0004002615797187</v>
          </cell>
          <cell r="N75">
            <v>1.0005976499872309</v>
          </cell>
          <cell r="O75">
            <v>1.0006540466750915</v>
          </cell>
          <cell r="P75">
            <v>1.0006690857918545</v>
          </cell>
          <cell r="Q75">
            <v>1.000672845571045</v>
          </cell>
          <cell r="R75">
            <v>1.0006737302249724</v>
          </cell>
          <cell r="S75">
            <v>1.0006739268147338</v>
          </cell>
          <cell r="T75">
            <v>1.0006739682020522</v>
          </cell>
          <cell r="U75">
            <v>1.0006739764795158</v>
          </cell>
          <cell r="V75">
            <v>1.0006739780561755</v>
          </cell>
          <cell r="W75">
            <v>1.0006739783428409</v>
          </cell>
          <cell r="X75">
            <v>0</v>
          </cell>
        </row>
        <row r="76">
          <cell r="A76" t="str">
            <v>Lighting</v>
          </cell>
          <cell r="B76" t="str">
            <v>Street and Roadway Lighting-NR</v>
          </cell>
          <cell r="C76" t="str">
            <v>LO50Fast</v>
          </cell>
          <cell r="D76">
            <v>0.45</v>
          </cell>
          <cell r="E76">
            <v>0.66</v>
          </cell>
          <cell r="F76">
            <v>0.8</v>
          </cell>
          <cell r="G76">
            <v>0.89</v>
          </cell>
          <cell r="H76">
            <v>0.94954036260972652</v>
          </cell>
          <cell r="I76">
            <v>0.97931054391458994</v>
          </cell>
          <cell r="J76">
            <v>0.99254173560564019</v>
          </cell>
          <cell r="K76">
            <v>0.99783421228206048</v>
          </cell>
          <cell r="L76">
            <v>0.99975874925530417</v>
          </cell>
          <cell r="M76">
            <v>1.0004002615797187</v>
          </cell>
          <cell r="N76">
            <v>1.0005976499872309</v>
          </cell>
          <cell r="O76">
            <v>1.0006540466750915</v>
          </cell>
          <cell r="P76">
            <v>1.0006690857918545</v>
          </cell>
          <cell r="Q76">
            <v>1.000672845571045</v>
          </cell>
          <cell r="R76">
            <v>1.0006737302249724</v>
          </cell>
          <cell r="S76">
            <v>1.0006739268147338</v>
          </cell>
          <cell r="T76">
            <v>1.0006739682020522</v>
          </cell>
          <cell r="U76">
            <v>1.0006739764795158</v>
          </cell>
          <cell r="V76">
            <v>1.0006739780561755</v>
          </cell>
          <cell r="W76">
            <v>1.0006739783428409</v>
          </cell>
          <cell r="X76">
            <v>0</v>
          </cell>
        </row>
        <row r="77">
          <cell r="A77" t="str">
            <v>Lighting</v>
          </cell>
          <cell r="B77" t="str">
            <v>Parking Lighting-New</v>
          </cell>
          <cell r="C77" t="str">
            <v>LO50Fast</v>
          </cell>
          <cell r="D77">
            <v>0.45</v>
          </cell>
          <cell r="E77">
            <v>0.66</v>
          </cell>
          <cell r="F77">
            <v>0.8</v>
          </cell>
          <cell r="G77">
            <v>0.89</v>
          </cell>
          <cell r="H77">
            <v>0.94954036260972652</v>
          </cell>
          <cell r="I77">
            <v>0.97931054391458994</v>
          </cell>
          <cell r="J77">
            <v>0.99254173560564019</v>
          </cell>
          <cell r="K77">
            <v>0.99783421228206048</v>
          </cell>
          <cell r="L77">
            <v>0.99975874925530417</v>
          </cell>
          <cell r="M77">
            <v>1.0004002615797187</v>
          </cell>
          <cell r="N77">
            <v>1.0005976499872309</v>
          </cell>
          <cell r="O77">
            <v>1.0006540466750915</v>
          </cell>
          <cell r="P77">
            <v>1.0006690857918545</v>
          </cell>
          <cell r="Q77">
            <v>1.000672845571045</v>
          </cell>
          <cell r="R77">
            <v>1.0006737302249724</v>
          </cell>
          <cell r="S77">
            <v>1.0006739268147338</v>
          </cell>
          <cell r="T77">
            <v>1.0006739682020522</v>
          </cell>
          <cell r="U77">
            <v>1.0006739764795158</v>
          </cell>
          <cell r="V77">
            <v>1.0006739780561755</v>
          </cell>
          <cell r="W77">
            <v>1.0006739783428409</v>
          </cell>
          <cell r="X77">
            <v>0</v>
          </cell>
        </row>
        <row r="78">
          <cell r="A78" t="str">
            <v>Lighting</v>
          </cell>
          <cell r="B78" t="str">
            <v>Parking Lighting-NR</v>
          </cell>
          <cell r="C78" t="str">
            <v>LO12Med</v>
          </cell>
          <cell r="D78">
            <v>0.10937459468255628</v>
          </cell>
          <cell r="E78">
            <v>0.21874918936511256</v>
          </cell>
          <cell r="F78">
            <v>0.32812378404766884</v>
          </cell>
          <cell r="G78">
            <v>0.43749837873022512</v>
          </cell>
          <cell r="H78">
            <v>0.5468729734127814</v>
          </cell>
          <cell r="I78">
            <v>0.64531010862708205</v>
          </cell>
          <cell r="J78">
            <v>0.7240598167985226</v>
          </cell>
          <cell r="K78">
            <v>0.78705958333567505</v>
          </cell>
          <cell r="L78">
            <v>0.83745939656539703</v>
          </cell>
          <cell r="M78">
            <v>0.87777924714917455</v>
          </cell>
          <cell r="N78">
            <v>0.91003512761619654</v>
          </cell>
          <cell r="O78">
            <v>0.93583983198981413</v>
          </cell>
          <cell r="P78">
            <v>0.9564835954887082</v>
          </cell>
          <cell r="Q78">
            <v>0.97299860628782353</v>
          </cell>
          <cell r="R78">
            <v>0.9862106149271157</v>
          </cell>
          <cell r="S78">
            <v>0.99678022183854953</v>
          </cell>
          <cell r="T78">
            <v>0.99685231466234414</v>
          </cell>
          <cell r="U78">
            <v>0.99687806209941365</v>
          </cell>
          <cell r="V78">
            <v>0.99688683963477831</v>
          </cell>
          <cell r="W78">
            <v>0.99688970187457115</v>
          </cell>
          <cell r="X78">
            <v>0</v>
          </cell>
        </row>
        <row r="79">
          <cell r="A79" t="str">
            <v>Lighting</v>
          </cell>
          <cell r="B79" t="str">
            <v>Bi-Level Stairwell Lighting-NR</v>
          </cell>
          <cell r="C79" t="str">
            <v>LO12Med</v>
          </cell>
          <cell r="D79">
            <v>0.10937459468255628</v>
          </cell>
          <cell r="E79">
            <v>0.21874918936511256</v>
          </cell>
          <cell r="F79">
            <v>0.32812378404766884</v>
          </cell>
          <cell r="G79">
            <v>0.43749837873022512</v>
          </cell>
          <cell r="H79">
            <v>0.5468729734127814</v>
          </cell>
          <cell r="I79">
            <v>0.64531010862708205</v>
          </cell>
          <cell r="J79">
            <v>0.7240598167985226</v>
          </cell>
          <cell r="K79">
            <v>0.78705958333567505</v>
          </cell>
          <cell r="L79">
            <v>0.83745939656539703</v>
          </cell>
          <cell r="M79">
            <v>0.87777924714917455</v>
          </cell>
          <cell r="N79">
            <v>0.91003512761619654</v>
          </cell>
          <cell r="O79">
            <v>0.93583983198981413</v>
          </cell>
          <cell r="P79">
            <v>0.9564835954887082</v>
          </cell>
          <cell r="Q79">
            <v>0.97299860628782353</v>
          </cell>
          <cell r="R79">
            <v>0.9862106149271157</v>
          </cell>
          <cell r="S79">
            <v>0.99678022183854953</v>
          </cell>
          <cell r="T79">
            <v>0.99685231466234414</v>
          </cell>
          <cell r="U79">
            <v>0.99687806209941365</v>
          </cell>
          <cell r="V79">
            <v>0.99688683963477831</v>
          </cell>
          <cell r="W79">
            <v>0.99688970187457115</v>
          </cell>
          <cell r="X79">
            <v>0</v>
          </cell>
        </row>
        <row r="80">
          <cell r="A80" t="str">
            <v>Motors/Drives</v>
          </cell>
          <cell r="B80" t="str">
            <v>ECM-VAV-New</v>
          </cell>
          <cell r="C80" t="str">
            <v>LO12Med</v>
          </cell>
          <cell r="D80">
            <v>0.10937459468255628</v>
          </cell>
          <cell r="E80">
            <v>0.21874918936511256</v>
          </cell>
          <cell r="F80">
            <v>0.32812378404766884</v>
          </cell>
          <cell r="G80">
            <v>0.43749837873022512</v>
          </cell>
          <cell r="H80">
            <v>0.5468729734127814</v>
          </cell>
          <cell r="I80">
            <v>0.64531010862708205</v>
          </cell>
          <cell r="J80">
            <v>0.7240598167985226</v>
          </cell>
          <cell r="K80">
            <v>0.78705958333567505</v>
          </cell>
          <cell r="L80">
            <v>0.83745939656539703</v>
          </cell>
          <cell r="M80">
            <v>0.87777924714917455</v>
          </cell>
          <cell r="N80">
            <v>0.91003512761619654</v>
          </cell>
          <cell r="O80">
            <v>0.93583983198981413</v>
          </cell>
          <cell r="P80">
            <v>0.9564835954887082</v>
          </cell>
          <cell r="Q80">
            <v>0.97299860628782353</v>
          </cell>
          <cell r="R80">
            <v>0.9862106149271157</v>
          </cell>
          <cell r="S80">
            <v>0.99678022183854953</v>
          </cell>
          <cell r="T80">
            <v>0.99685231466234414</v>
          </cell>
          <cell r="U80">
            <v>0.99687806209941365</v>
          </cell>
          <cell r="V80">
            <v>0.99688683963477831</v>
          </cell>
          <cell r="W80">
            <v>0.99688970187457115</v>
          </cell>
          <cell r="X80">
            <v>0</v>
          </cell>
        </row>
        <row r="81">
          <cell r="A81" t="str">
            <v>Motors/Drives</v>
          </cell>
          <cell r="B81" t="str">
            <v>ECM-VAV-NR</v>
          </cell>
          <cell r="C81" t="str">
            <v>LO12Med</v>
          </cell>
          <cell r="D81">
            <v>0.10937459468255628</v>
          </cell>
          <cell r="E81">
            <v>0.21874918936511256</v>
          </cell>
          <cell r="F81">
            <v>0.32812378404766884</v>
          </cell>
          <cell r="G81">
            <v>0.43749837873022512</v>
          </cell>
          <cell r="H81">
            <v>0.5468729734127814</v>
          </cell>
          <cell r="I81">
            <v>0.64531010862708205</v>
          </cell>
          <cell r="J81">
            <v>0.7240598167985226</v>
          </cell>
          <cell r="K81">
            <v>0.78705958333567505</v>
          </cell>
          <cell r="L81">
            <v>0.83745939656539703</v>
          </cell>
          <cell r="M81">
            <v>0.87777924714917455</v>
          </cell>
          <cell r="N81">
            <v>0.91003512761619654</v>
          </cell>
          <cell r="O81">
            <v>0.93583983198981413</v>
          </cell>
          <cell r="P81">
            <v>0.9564835954887082</v>
          </cell>
          <cell r="Q81">
            <v>0.97299860628782353</v>
          </cell>
          <cell r="R81">
            <v>0.9862106149271157</v>
          </cell>
          <cell r="S81">
            <v>0.99678022183854953</v>
          </cell>
          <cell r="T81">
            <v>0.99685231466234414</v>
          </cell>
          <cell r="U81">
            <v>0.99687806209941365</v>
          </cell>
          <cell r="V81">
            <v>0.99688683963477831</v>
          </cell>
          <cell r="W81">
            <v>0.99688970187457115</v>
          </cell>
          <cell r="X81">
            <v>0</v>
          </cell>
        </row>
        <row r="82">
          <cell r="A82" t="str">
            <v>Motors/Drives</v>
          </cell>
          <cell r="B82" t="str">
            <v>Pool pumps-Retro</v>
          </cell>
          <cell r="C82" t="str">
            <v>Retro20Fast</v>
          </cell>
          <cell r="D82">
            <v>0.22119921692859512</v>
          </cell>
          <cell r="E82">
            <v>0.15504311102289431</v>
          </cell>
          <cell r="F82">
            <v>0.10733128557729499</v>
          </cell>
          <cell r="G82">
            <v>8.3589689255657879E-2</v>
          </cell>
          <cell r="H82">
            <v>7.3237179880126971E-2</v>
          </cell>
          <cell r="I82">
            <v>6.3374636711760357E-2</v>
          </cell>
          <cell r="J82">
            <v>5.4291838367783084E-2</v>
          </cell>
          <cell r="K82">
            <v>4.612639225659896E-2</v>
          </cell>
          <cell r="L82">
            <v>3.8916876277172864E-2</v>
          </cell>
          <cell r="M82">
            <v>3.2639916313151704E-2</v>
          </cell>
          <cell r="N82">
            <v>2.7235706125786907E-2</v>
          </cell>
          <cell r="O82">
            <v>2.1211189258265428E-2</v>
          </cell>
          <cell r="P82">
            <v>1.6519290804212883E-2</v>
          </cell>
          <cell r="Q82">
            <v>1.2865236614105324E-2</v>
          </cell>
          <cell r="R82">
            <v>1.0019456349464106E-2</v>
          </cell>
          <cell r="S82">
            <v>7.8031604509122832E-3</v>
          </cell>
          <cell r="T82">
            <v>6.077107469602494E-3</v>
          </cell>
          <cell r="U82">
            <v>4.7328560561354371E-3</v>
          </cell>
          <cell r="V82">
            <v>3.6859520026825132E-3</v>
          </cell>
          <cell r="W82">
            <v>2.8706223060526725E-3</v>
          </cell>
          <cell r="X82">
            <v>0</v>
          </cell>
        </row>
        <row r="83">
          <cell r="A83" t="str">
            <v>Motors/Drives</v>
          </cell>
          <cell r="B83" t="str">
            <v>MotorsRewind-New</v>
          </cell>
          <cell r="C83" t="str">
            <v>LO12Med</v>
          </cell>
          <cell r="D83">
            <v>0.10937459468255628</v>
          </cell>
          <cell r="E83">
            <v>0.21874918936511256</v>
          </cell>
          <cell r="F83">
            <v>0.32812378404766884</v>
          </cell>
          <cell r="G83">
            <v>0.43749837873022512</v>
          </cell>
          <cell r="H83">
            <v>0.5468729734127814</v>
          </cell>
          <cell r="I83">
            <v>0.64531010862708205</v>
          </cell>
          <cell r="J83">
            <v>0.7240598167985226</v>
          </cell>
          <cell r="K83">
            <v>0.78705958333567505</v>
          </cell>
          <cell r="L83">
            <v>0.83745939656539703</v>
          </cell>
          <cell r="M83">
            <v>0.87777924714917455</v>
          </cell>
          <cell r="N83">
            <v>0.91003512761619654</v>
          </cell>
          <cell r="O83">
            <v>0.93583983198981413</v>
          </cell>
          <cell r="P83">
            <v>0.9564835954887082</v>
          </cell>
          <cell r="Q83">
            <v>0.97299860628782353</v>
          </cell>
          <cell r="R83">
            <v>0.9862106149271157</v>
          </cell>
          <cell r="S83">
            <v>0.99678022183854953</v>
          </cell>
          <cell r="T83">
            <v>0.99685231466234414</v>
          </cell>
          <cell r="U83">
            <v>0.99687806209941365</v>
          </cell>
          <cell r="V83">
            <v>0.99688683963477831</v>
          </cell>
          <cell r="W83">
            <v>0.99688970187457115</v>
          </cell>
          <cell r="X83">
            <v>0</v>
          </cell>
        </row>
        <row r="84">
          <cell r="A84" t="str">
            <v>Motors/Drives</v>
          </cell>
          <cell r="B84" t="str">
            <v>MotorsRewind-NR</v>
          </cell>
          <cell r="C84" t="str">
            <v>LO12Med</v>
          </cell>
          <cell r="D84">
            <v>0.10937459468255628</v>
          </cell>
          <cell r="E84">
            <v>0.21874918936511256</v>
          </cell>
          <cell r="F84">
            <v>0.32812378404766884</v>
          </cell>
          <cell r="G84">
            <v>0.43749837873022512</v>
          </cell>
          <cell r="H84">
            <v>0.5468729734127814</v>
          </cell>
          <cell r="I84">
            <v>0.64531010862708205</v>
          </cell>
          <cell r="J84">
            <v>0.7240598167985226</v>
          </cell>
          <cell r="K84">
            <v>0.78705958333567505</v>
          </cell>
          <cell r="L84">
            <v>0.83745939656539703</v>
          </cell>
          <cell r="M84">
            <v>0.87777924714917455</v>
          </cell>
          <cell r="N84">
            <v>0.91003512761619654</v>
          </cell>
          <cell r="O84">
            <v>0.93583983198981413</v>
          </cell>
          <cell r="P84">
            <v>0.9564835954887082</v>
          </cell>
          <cell r="Q84">
            <v>0.97299860628782353</v>
          </cell>
          <cell r="R84">
            <v>0.9862106149271157</v>
          </cell>
          <cell r="S84">
            <v>0.99678022183854953</v>
          </cell>
          <cell r="T84">
            <v>0.99685231466234414</v>
          </cell>
          <cell r="U84">
            <v>0.99687806209941365</v>
          </cell>
          <cell r="V84">
            <v>0.99688683963477831</v>
          </cell>
          <cell r="W84">
            <v>0.99688970187457115</v>
          </cell>
          <cell r="X84">
            <v>0</v>
          </cell>
        </row>
        <row r="85">
          <cell r="A85" t="str">
            <v>Process Loads</v>
          </cell>
          <cell r="B85" t="str">
            <v>Municipal Sewage Treatment-Retro</v>
          </cell>
          <cell r="C85" t="str">
            <v>Retro5Med</v>
          </cell>
          <cell r="D85">
            <v>4.2999999999999997E-2</v>
          </cell>
          <cell r="E85">
            <v>5.279714228027832E-2</v>
          </cell>
          <cell r="F85">
            <v>6.4608251467478173E-2</v>
          </cell>
          <cell r="G85">
            <v>7.4999999999999997E-2</v>
          </cell>
          <cell r="H85">
            <v>8.5546997470333563E-2</v>
          </cell>
          <cell r="I85">
            <v>0.10001472303820647</v>
          </cell>
          <cell r="J85">
            <v>0.10971770435235073</v>
          </cell>
          <cell r="K85">
            <v>0.11208438511970376</v>
          </cell>
          <cell r="L85">
            <v>0.10562608162722853</v>
          </cell>
          <cell r="M85">
            <v>9.0794563997872335E-2</v>
          </cell>
          <cell r="N85">
            <v>7.0260666991849297E-2</v>
          </cell>
          <cell r="O85">
            <v>4.8218360404944538E-2</v>
          </cell>
          <cell r="P85">
            <v>2.8854234614640095E-2</v>
          </cell>
          <cell r="Q85">
            <v>1.4773964924806759E-2</v>
          </cell>
          <cell r="R85">
            <v>6.3385343681182649E-3</v>
          </cell>
          <cell r="S85">
            <v>2.2268577196306039E-3</v>
          </cell>
          <cell r="T85">
            <v>6.2471001963848583E-4</v>
          </cell>
          <cell r="U85">
            <v>1.3615841889635938E-4</v>
          </cell>
          <cell r="V85">
            <v>2.2380636622298944E-5</v>
          </cell>
          <cell r="W85">
            <v>2.68643837586513E-6</v>
          </cell>
          <cell r="X85">
            <v>0</v>
          </cell>
        </row>
        <row r="86">
          <cell r="A86" t="str">
            <v>Process Loads</v>
          </cell>
          <cell r="B86" t="str">
            <v>Municipal Water Supply-Retro</v>
          </cell>
          <cell r="C86" t="str">
            <v>Retro5Med</v>
          </cell>
          <cell r="D86">
            <v>4.2999999999999997E-2</v>
          </cell>
          <cell r="E86">
            <v>5.279714228027832E-2</v>
          </cell>
          <cell r="F86">
            <v>6.4608251467478173E-2</v>
          </cell>
          <cell r="G86">
            <v>7.4999999999999997E-2</v>
          </cell>
          <cell r="H86">
            <v>8.5546997470333563E-2</v>
          </cell>
          <cell r="I86">
            <v>0.10001472303820647</v>
          </cell>
          <cell r="J86">
            <v>0.10971770435235073</v>
          </cell>
          <cell r="K86">
            <v>0.11208438511970376</v>
          </cell>
          <cell r="L86">
            <v>0.10562608162722853</v>
          </cell>
          <cell r="M86">
            <v>9.0794563997872335E-2</v>
          </cell>
          <cell r="N86">
            <v>7.0260666991849297E-2</v>
          </cell>
          <cell r="O86">
            <v>4.8218360404944538E-2</v>
          </cell>
          <cell r="P86">
            <v>2.8854234614640095E-2</v>
          </cell>
          <cell r="Q86">
            <v>1.4773964924806759E-2</v>
          </cell>
          <cell r="R86">
            <v>6.3385343681182649E-3</v>
          </cell>
          <cell r="S86">
            <v>2.2268577196306039E-3</v>
          </cell>
          <cell r="T86">
            <v>6.2471001963848583E-4</v>
          </cell>
          <cell r="U86">
            <v>1.3615841889635938E-4</v>
          </cell>
          <cell r="V86">
            <v>2.2380636622298944E-5</v>
          </cell>
          <cell r="W86">
            <v>2.68643837586513E-6</v>
          </cell>
          <cell r="X86">
            <v>0</v>
          </cell>
        </row>
        <row r="87">
          <cell r="A87" t="str">
            <v>Process Loads</v>
          </cell>
          <cell r="B87" t="str">
            <v>Engine Generator Block Heaters-Retro</v>
          </cell>
          <cell r="C87" t="str">
            <v>Retro20Fast</v>
          </cell>
          <cell r="D87">
            <v>0.22119921692859512</v>
          </cell>
          <cell r="E87">
            <v>0.15504311102289431</v>
          </cell>
          <cell r="F87">
            <v>0.10733128557729499</v>
          </cell>
          <cell r="G87">
            <v>8.3589689255657879E-2</v>
          </cell>
          <cell r="H87">
            <v>7.3237179880126971E-2</v>
          </cell>
          <cell r="I87">
            <v>6.3374636711760357E-2</v>
          </cell>
          <cell r="J87">
            <v>5.4291838367783084E-2</v>
          </cell>
          <cell r="K87">
            <v>4.612639225659896E-2</v>
          </cell>
          <cell r="L87">
            <v>3.8916876277172864E-2</v>
          </cell>
          <cell r="M87">
            <v>3.2639916313151704E-2</v>
          </cell>
          <cell r="N87">
            <v>2.7235706125786907E-2</v>
          </cell>
          <cell r="O87">
            <v>2.1211189258265428E-2</v>
          </cell>
          <cell r="P87">
            <v>1.6519290804212883E-2</v>
          </cell>
          <cell r="Q87">
            <v>1.2865236614105324E-2</v>
          </cell>
          <cell r="R87">
            <v>1.0019456349464106E-2</v>
          </cell>
          <cell r="S87">
            <v>7.8031604509122832E-3</v>
          </cell>
          <cell r="T87">
            <v>6.077107469602494E-3</v>
          </cell>
          <cell r="U87">
            <v>4.7328560561354371E-3</v>
          </cell>
          <cell r="V87">
            <v>3.6859520026825132E-3</v>
          </cell>
          <cell r="W87">
            <v>2.8706223060526725E-3</v>
          </cell>
          <cell r="X87">
            <v>0</v>
          </cell>
        </row>
        <row r="88">
          <cell r="A88" t="str">
            <v>Refrigeration</v>
          </cell>
          <cell r="B88" t="str">
            <v>Grocery Refrigeration Bundle-Retro</v>
          </cell>
          <cell r="C88" t="str">
            <v>Retro12Med</v>
          </cell>
          <cell r="D88">
            <v>0.10937459468255628</v>
          </cell>
          <cell r="E88">
            <v>0.10937459468255628</v>
          </cell>
          <cell r="F88">
            <v>0.10937459468255628</v>
          </cell>
          <cell r="G88">
            <v>0.10937459468255628</v>
          </cell>
          <cell r="H88">
            <v>0.10937459468255628</v>
          </cell>
          <cell r="I88">
            <v>9.8437135214300656E-2</v>
          </cell>
          <cell r="J88">
            <v>7.874970817144053E-2</v>
          </cell>
          <cell r="K88">
            <v>6.2999766537152418E-2</v>
          </cell>
          <cell r="L88">
            <v>5.0399813229721938E-2</v>
          </cell>
          <cell r="M88">
            <v>4.0319850583777551E-2</v>
          </cell>
          <cell r="N88">
            <v>3.225588046702204E-2</v>
          </cell>
          <cell r="O88">
            <v>2.5804704373617631E-2</v>
          </cell>
          <cell r="P88">
            <v>2.0643763498894106E-2</v>
          </cell>
          <cell r="Q88">
            <v>1.6515010799115284E-2</v>
          </cell>
          <cell r="R88">
            <v>1.3212008639292228E-2</v>
          </cell>
          <cell r="S88">
            <v>1.0569606911433781E-2</v>
          </cell>
          <cell r="T88">
            <v>7.2092823794611682E-5</v>
          </cell>
          <cell r="U88">
            <v>2.5747437069512102E-5</v>
          </cell>
          <cell r="V88">
            <v>8.7775353646568632E-6</v>
          </cell>
          <cell r="W88">
            <v>2.8622397928446119E-6</v>
          </cell>
          <cell r="X88">
            <v>0</v>
          </cell>
        </row>
        <row r="89">
          <cell r="A89" t="str">
            <v>Refrigeration</v>
          </cell>
          <cell r="B89" t="str">
            <v>Packaged Refrigeration Equipment-New</v>
          </cell>
          <cell r="C89" t="str">
            <v>LOEven20</v>
          </cell>
          <cell r="D89">
            <v>0.05</v>
          </cell>
          <cell r="E89">
            <v>0.1</v>
          </cell>
          <cell r="F89">
            <v>0.15000000000000002</v>
          </cell>
          <cell r="G89">
            <v>0.2</v>
          </cell>
          <cell r="H89">
            <v>0.25</v>
          </cell>
          <cell r="I89">
            <v>0.3</v>
          </cell>
          <cell r="J89">
            <v>0.35</v>
          </cell>
          <cell r="K89">
            <v>0.39999999999999997</v>
          </cell>
          <cell r="L89">
            <v>0.44999999999999996</v>
          </cell>
          <cell r="M89">
            <v>0.49999999999999994</v>
          </cell>
          <cell r="N89">
            <v>0.54999999999999993</v>
          </cell>
          <cell r="O89">
            <v>0.6</v>
          </cell>
          <cell r="P89">
            <v>0.65</v>
          </cell>
          <cell r="Q89">
            <v>0.70000000000000007</v>
          </cell>
          <cell r="R89">
            <v>0.75000000000000011</v>
          </cell>
          <cell r="S89">
            <v>0.80000000000000016</v>
          </cell>
          <cell r="T89">
            <v>0.8500000000000002</v>
          </cell>
          <cell r="U89">
            <v>0.90000000000000024</v>
          </cell>
          <cell r="V89">
            <v>0.95000000000000029</v>
          </cell>
          <cell r="W89">
            <v>1.0000000000000002</v>
          </cell>
          <cell r="X89">
            <v>0</v>
          </cell>
        </row>
        <row r="90">
          <cell r="A90" t="str">
            <v>Refrigeration</v>
          </cell>
          <cell r="B90" t="str">
            <v>Appliances - Freezers-NR</v>
          </cell>
          <cell r="C90" t="str">
            <v>LO5Med</v>
          </cell>
          <cell r="D90">
            <v>4.2999999999999997E-2</v>
          </cell>
          <cell r="E90">
            <v>9.5797142280278316E-2</v>
          </cell>
          <cell r="F90">
            <v>0.16040539374775648</v>
          </cell>
          <cell r="G90">
            <v>0.23540539374775649</v>
          </cell>
          <cell r="H90">
            <v>0.32095239121809005</v>
          </cell>
          <cell r="I90">
            <v>0.42096711425629652</v>
          </cell>
          <cell r="J90">
            <v>0.53068481860864725</v>
          </cell>
          <cell r="K90">
            <v>0.642769203728351</v>
          </cell>
          <cell r="L90">
            <v>0.74839528535557953</v>
          </cell>
          <cell r="M90">
            <v>0.83918984935345187</v>
          </cell>
          <cell r="N90">
            <v>0.90945051634530116</v>
          </cell>
          <cell r="O90">
            <v>0.9576688767502457</v>
          </cell>
          <cell r="P90">
            <v>0.9865231113648858</v>
          </cell>
          <cell r="Q90">
            <v>1.0012970762896924</v>
          </cell>
          <cell r="R90">
            <v>1.0076356106578106</v>
          </cell>
          <cell r="S90">
            <v>1.0098624683774413</v>
          </cell>
          <cell r="T90">
            <v>1.0104871783970797</v>
          </cell>
          <cell r="U90">
            <v>1.010623336815976</v>
          </cell>
          <cell r="V90">
            <v>1.0106457174525985</v>
          </cell>
          <cell r="W90">
            <v>1.0106484038909742</v>
          </cell>
          <cell r="X90">
            <v>0</v>
          </cell>
        </row>
        <row r="91">
          <cell r="A91" t="str">
            <v>Refrigeration</v>
          </cell>
          <cell r="B91" t="str">
            <v>Appliances - Refrigerators-NR</v>
          </cell>
          <cell r="C91" t="str">
            <v>LO5Med</v>
          </cell>
          <cell r="D91">
            <v>4.2999999999999997E-2</v>
          </cell>
          <cell r="E91">
            <v>9.5797142280278316E-2</v>
          </cell>
          <cell r="F91">
            <v>0.16040539374775648</v>
          </cell>
          <cell r="G91">
            <v>0.23540539374775649</v>
          </cell>
          <cell r="H91">
            <v>0.32095239121809005</v>
          </cell>
          <cell r="I91">
            <v>0.42096711425629652</v>
          </cell>
          <cell r="J91">
            <v>0.53068481860864725</v>
          </cell>
          <cell r="K91">
            <v>0.642769203728351</v>
          </cell>
          <cell r="L91">
            <v>0.74839528535557953</v>
          </cell>
          <cell r="M91">
            <v>0.83918984935345187</v>
          </cell>
          <cell r="N91">
            <v>0.90945051634530116</v>
          </cell>
          <cell r="O91">
            <v>0.9576688767502457</v>
          </cell>
          <cell r="P91">
            <v>0.9865231113648858</v>
          </cell>
          <cell r="Q91">
            <v>1.0012970762896924</v>
          </cell>
          <cell r="R91">
            <v>1.0076356106578106</v>
          </cell>
          <cell r="S91">
            <v>1.0098624683774413</v>
          </cell>
          <cell r="T91">
            <v>1.0104871783970797</v>
          </cell>
          <cell r="U91">
            <v>1.010623336815976</v>
          </cell>
          <cell r="V91">
            <v>1.0106457174525985</v>
          </cell>
          <cell r="W91">
            <v>1.0106484038909742</v>
          </cell>
          <cell r="X91">
            <v>0</v>
          </cell>
        </row>
        <row r="92">
          <cell r="A92" t="str">
            <v>Refrigeration</v>
          </cell>
          <cell r="B92" t="str">
            <v>Water Cooler Controls-NR</v>
          </cell>
          <cell r="C92" t="str">
            <v>LO5Med</v>
          </cell>
          <cell r="D92">
            <v>4.2999999999999997E-2</v>
          </cell>
          <cell r="E92">
            <v>9.5797142280278316E-2</v>
          </cell>
          <cell r="F92">
            <v>0.16040539374775648</v>
          </cell>
          <cell r="G92">
            <v>0.23540539374775649</v>
          </cell>
          <cell r="H92">
            <v>0.32095239121809005</v>
          </cell>
          <cell r="I92">
            <v>0.42096711425629652</v>
          </cell>
          <cell r="J92">
            <v>0.53068481860864725</v>
          </cell>
          <cell r="K92">
            <v>0.642769203728351</v>
          </cell>
          <cell r="L92">
            <v>0.74839528535557953</v>
          </cell>
          <cell r="M92">
            <v>0.83918984935345187</v>
          </cell>
          <cell r="N92">
            <v>0.90945051634530116</v>
          </cell>
          <cell r="O92">
            <v>0.9576688767502457</v>
          </cell>
          <cell r="P92">
            <v>0.9865231113648858</v>
          </cell>
          <cell r="Q92">
            <v>1.0012970762896924</v>
          </cell>
          <cell r="R92">
            <v>1.0076356106578106</v>
          </cell>
          <cell r="S92">
            <v>1.0098624683774413</v>
          </cell>
          <cell r="T92">
            <v>1.0104871783970797</v>
          </cell>
          <cell r="U92">
            <v>1.010623336815976</v>
          </cell>
          <cell r="V92">
            <v>1.0106457174525985</v>
          </cell>
          <cell r="W92">
            <v>1.0106484038909742</v>
          </cell>
          <cell r="X92">
            <v>0</v>
          </cell>
        </row>
        <row r="93">
          <cell r="A93" t="str">
            <v>Water Heating</v>
          </cell>
          <cell r="B93" t="str">
            <v>WHTanks-New</v>
          </cell>
          <cell r="C93" t="str">
            <v>LO12Med</v>
          </cell>
          <cell r="D93">
            <v>0.10937459468255628</v>
          </cell>
          <cell r="E93">
            <v>0.21874918936511256</v>
          </cell>
          <cell r="F93">
            <v>0.32812378404766884</v>
          </cell>
          <cell r="G93">
            <v>0.43749837873022512</v>
          </cell>
          <cell r="H93">
            <v>0.5468729734127814</v>
          </cell>
          <cell r="I93">
            <v>0.64531010862708205</v>
          </cell>
          <cell r="J93">
            <v>0.7240598167985226</v>
          </cell>
          <cell r="K93">
            <v>0.78705958333567505</v>
          </cell>
          <cell r="L93">
            <v>0.83745939656539703</v>
          </cell>
          <cell r="M93">
            <v>0.87777924714917455</v>
          </cell>
          <cell r="N93">
            <v>0.91003512761619654</v>
          </cell>
          <cell r="O93">
            <v>0.93583983198981413</v>
          </cell>
          <cell r="P93">
            <v>0.9564835954887082</v>
          </cell>
          <cell r="Q93">
            <v>0.97299860628782353</v>
          </cell>
          <cell r="R93">
            <v>0.9862106149271157</v>
          </cell>
          <cell r="S93">
            <v>0.99678022183854953</v>
          </cell>
          <cell r="T93">
            <v>0.99685231466234414</v>
          </cell>
          <cell r="U93">
            <v>0.99687806209941365</v>
          </cell>
          <cell r="V93">
            <v>0.99688683963477831</v>
          </cell>
          <cell r="W93">
            <v>0.99688970187457115</v>
          </cell>
          <cell r="X93">
            <v>0</v>
          </cell>
        </row>
        <row r="94">
          <cell r="A94" t="str">
            <v>Water Heating</v>
          </cell>
          <cell r="B94" t="str">
            <v>WHTanks-NR</v>
          </cell>
          <cell r="C94" t="str">
            <v>LO12Med</v>
          </cell>
          <cell r="D94">
            <v>0.10937459468255628</v>
          </cell>
          <cell r="E94">
            <v>0.21874918936511256</v>
          </cell>
          <cell r="F94">
            <v>0.32812378404766884</v>
          </cell>
          <cell r="G94">
            <v>0.43749837873022512</v>
          </cell>
          <cell r="H94">
            <v>0.5468729734127814</v>
          </cell>
          <cell r="I94">
            <v>0.64531010862708205</v>
          </cell>
          <cell r="J94">
            <v>0.7240598167985226</v>
          </cell>
          <cell r="K94">
            <v>0.78705958333567505</v>
          </cell>
          <cell r="L94">
            <v>0.83745939656539703</v>
          </cell>
          <cell r="M94">
            <v>0.87777924714917455</v>
          </cell>
          <cell r="N94">
            <v>0.91003512761619654</v>
          </cell>
          <cell r="O94">
            <v>0.93583983198981413</v>
          </cell>
          <cell r="P94">
            <v>0.9564835954887082</v>
          </cell>
          <cell r="Q94">
            <v>0.97299860628782353</v>
          </cell>
          <cell r="R94">
            <v>0.9862106149271157</v>
          </cell>
          <cell r="S94">
            <v>0.99678022183854953</v>
          </cell>
          <cell r="T94">
            <v>0.99685231466234414</v>
          </cell>
          <cell r="U94">
            <v>0.99687806209941365</v>
          </cell>
          <cell r="V94">
            <v>0.99688683963477831</v>
          </cell>
          <cell r="W94">
            <v>0.99688970187457115</v>
          </cell>
          <cell r="X94">
            <v>0</v>
          </cell>
        </row>
        <row r="95">
          <cell r="A95" t="str">
            <v>Water Heating</v>
          </cell>
          <cell r="B95" t="str">
            <v>Appliances - Clothes Washers-NR</v>
          </cell>
          <cell r="C95" t="str">
            <v>Retro20Fast</v>
          </cell>
          <cell r="D95">
            <v>0.22119921692859512</v>
          </cell>
          <cell r="E95">
            <v>0.15504311102289431</v>
          </cell>
          <cell r="F95">
            <v>0.10733128557729499</v>
          </cell>
          <cell r="G95">
            <v>8.3589689255657879E-2</v>
          </cell>
          <cell r="H95">
            <v>7.3237179880126971E-2</v>
          </cell>
          <cell r="I95">
            <v>6.3374636711760357E-2</v>
          </cell>
          <cell r="J95">
            <v>5.4291838367783084E-2</v>
          </cell>
          <cell r="K95">
            <v>4.612639225659896E-2</v>
          </cell>
          <cell r="L95">
            <v>3.8916876277172864E-2</v>
          </cell>
          <cell r="M95">
            <v>3.2639916313151704E-2</v>
          </cell>
          <cell r="N95">
            <v>2.7235706125786907E-2</v>
          </cell>
          <cell r="O95">
            <v>2.1211189258265428E-2</v>
          </cell>
          <cell r="P95">
            <v>1.6519290804212883E-2</v>
          </cell>
          <cell r="Q95">
            <v>1.2865236614105324E-2</v>
          </cell>
          <cell r="R95">
            <v>1.0019456349464106E-2</v>
          </cell>
          <cell r="S95">
            <v>7.8031604509122832E-3</v>
          </cell>
          <cell r="T95">
            <v>6.077107469602494E-3</v>
          </cell>
          <cell r="U95">
            <v>4.7328560561354371E-3</v>
          </cell>
          <cell r="V95">
            <v>3.6859520026825132E-3</v>
          </cell>
          <cell r="W95">
            <v>2.8706223060526725E-3</v>
          </cell>
          <cell r="X95">
            <v>0</v>
          </cell>
        </row>
        <row r="96">
          <cell r="A96" t="str">
            <v>Water Heating</v>
          </cell>
          <cell r="B96" t="str">
            <v>Showerheads-Retro</v>
          </cell>
          <cell r="C96" t="str">
            <v>Retro20Fast</v>
          </cell>
          <cell r="D96">
            <v>0.22119921692859512</v>
          </cell>
          <cell r="E96">
            <v>0.15504311102289431</v>
          </cell>
          <cell r="F96">
            <v>0.10733128557729499</v>
          </cell>
          <cell r="G96">
            <v>8.3589689255657879E-2</v>
          </cell>
          <cell r="H96">
            <v>7.3237179880126971E-2</v>
          </cell>
          <cell r="I96">
            <v>6.3374636711760357E-2</v>
          </cell>
          <cell r="J96">
            <v>5.4291838367783084E-2</v>
          </cell>
          <cell r="K96">
            <v>4.612639225659896E-2</v>
          </cell>
          <cell r="L96">
            <v>3.8916876277172864E-2</v>
          </cell>
          <cell r="M96">
            <v>3.2639916313151704E-2</v>
          </cell>
          <cell r="N96">
            <v>2.7235706125786907E-2</v>
          </cell>
          <cell r="O96">
            <v>2.1211189258265428E-2</v>
          </cell>
          <cell r="P96">
            <v>1.6519290804212883E-2</v>
          </cell>
          <cell r="Q96">
            <v>1.2865236614105324E-2</v>
          </cell>
          <cell r="R96">
            <v>1.0019456349464106E-2</v>
          </cell>
          <cell r="S96">
            <v>7.8031604509122832E-3</v>
          </cell>
          <cell r="T96">
            <v>6.077107469602494E-3</v>
          </cell>
          <cell r="U96">
            <v>4.7328560561354371E-3</v>
          </cell>
          <cell r="V96">
            <v>3.6859520026825132E-3</v>
          </cell>
          <cell r="W96">
            <v>2.8706223060526725E-3</v>
          </cell>
          <cell r="X96">
            <v>0</v>
          </cell>
        </row>
        <row r="97">
          <cell r="A97" t="str">
            <v>Water Heating</v>
          </cell>
          <cell r="B97" t="str">
            <v>Water Heating - GFHX-New</v>
          </cell>
          <cell r="C97" t="str">
            <v>Retro20Fast</v>
          </cell>
          <cell r="D97">
            <v>0.22119921692859512</v>
          </cell>
          <cell r="E97">
            <v>0.15504311102289431</v>
          </cell>
          <cell r="F97">
            <v>0.10733128557729499</v>
          </cell>
          <cell r="G97">
            <v>8.3589689255657879E-2</v>
          </cell>
          <cell r="H97">
            <v>7.3237179880126971E-2</v>
          </cell>
          <cell r="I97">
            <v>6.3374636711760357E-2</v>
          </cell>
          <cell r="J97">
            <v>5.4291838367783084E-2</v>
          </cell>
          <cell r="K97">
            <v>4.612639225659896E-2</v>
          </cell>
          <cell r="L97">
            <v>3.8916876277172864E-2</v>
          </cell>
          <cell r="M97">
            <v>3.2639916313151704E-2</v>
          </cell>
          <cell r="N97">
            <v>2.7235706125786907E-2</v>
          </cell>
          <cell r="O97">
            <v>2.1211189258265428E-2</v>
          </cell>
          <cell r="P97">
            <v>1.6519290804212883E-2</v>
          </cell>
          <cell r="Q97">
            <v>1.2865236614105324E-2</v>
          </cell>
          <cell r="R97">
            <v>1.0019456349464106E-2</v>
          </cell>
          <cell r="S97">
            <v>7.8031604509122832E-3</v>
          </cell>
          <cell r="T97">
            <v>6.077107469602494E-3</v>
          </cell>
          <cell r="U97">
            <v>4.7328560561354371E-3</v>
          </cell>
          <cell r="V97">
            <v>3.6859520026825132E-3</v>
          </cell>
          <cell r="W97">
            <v>2.8706223060526725E-3</v>
          </cell>
          <cell r="X97">
            <v>0</v>
          </cell>
        </row>
        <row r="98">
          <cell r="A98" t="str">
            <v>Water Heating</v>
          </cell>
          <cell r="B98" t="str">
            <v>Demand Control Circulating system DHW-Retro</v>
          </cell>
          <cell r="C98" t="str">
            <v>RetroEven20</v>
          </cell>
          <cell r="D98">
            <v>0.05</v>
          </cell>
          <cell r="E98">
            <v>0.05</v>
          </cell>
          <cell r="F98">
            <v>0.05</v>
          </cell>
          <cell r="G98">
            <v>0.05</v>
          </cell>
          <cell r="H98">
            <v>0.05</v>
          </cell>
          <cell r="I98">
            <v>0.05</v>
          </cell>
          <cell r="J98">
            <v>0.05</v>
          </cell>
          <cell r="K98">
            <v>0.05</v>
          </cell>
          <cell r="L98">
            <v>0.05</v>
          </cell>
          <cell r="M98">
            <v>0.05</v>
          </cell>
          <cell r="N98">
            <v>0.05</v>
          </cell>
          <cell r="O98">
            <v>0.05</v>
          </cell>
          <cell r="P98">
            <v>0.05</v>
          </cell>
          <cell r="Q98">
            <v>0.05</v>
          </cell>
          <cell r="R98">
            <v>0.05</v>
          </cell>
          <cell r="S98">
            <v>0.05</v>
          </cell>
          <cell r="T98">
            <v>0.05</v>
          </cell>
          <cell r="U98">
            <v>0.05</v>
          </cell>
          <cell r="V98">
            <v>0.05</v>
          </cell>
          <cell r="W98">
            <v>0.05</v>
          </cell>
          <cell r="X98">
            <v>0</v>
          </cell>
        </row>
        <row r="99">
          <cell r="A99" t="str">
            <v>Water Heating</v>
          </cell>
          <cell r="B99" t="str">
            <v>Central HPWH MF-Retro</v>
          </cell>
          <cell r="C99" t="str">
            <v>Retro20Fast</v>
          </cell>
          <cell r="D99">
            <v>0.22119921692859512</v>
          </cell>
          <cell r="E99">
            <v>0.15504311102289431</v>
          </cell>
          <cell r="F99">
            <v>0.10733128557729499</v>
          </cell>
          <cell r="G99">
            <v>8.3589689255657879E-2</v>
          </cell>
          <cell r="H99">
            <v>7.3237179880126971E-2</v>
          </cell>
          <cell r="I99">
            <v>6.3374636711760357E-2</v>
          </cell>
          <cell r="J99">
            <v>5.4291838367783084E-2</v>
          </cell>
          <cell r="K99">
            <v>4.612639225659896E-2</v>
          </cell>
          <cell r="L99">
            <v>3.8916876277172864E-2</v>
          </cell>
          <cell r="M99">
            <v>3.2639916313151704E-2</v>
          </cell>
          <cell r="N99">
            <v>2.7235706125786907E-2</v>
          </cell>
          <cell r="O99">
            <v>2.1211189258265428E-2</v>
          </cell>
          <cell r="P99">
            <v>1.6519290804212883E-2</v>
          </cell>
          <cell r="Q99">
            <v>1.2865236614105324E-2</v>
          </cell>
          <cell r="R99">
            <v>1.0019456349464106E-2</v>
          </cell>
          <cell r="S99">
            <v>7.8031604509122832E-3</v>
          </cell>
          <cell r="T99">
            <v>6.077107469602494E-3</v>
          </cell>
          <cell r="U99">
            <v>4.7328560561354371E-3</v>
          </cell>
          <cell r="V99">
            <v>3.6859520026825132E-3</v>
          </cell>
          <cell r="W99">
            <v>2.8706223060526725E-3</v>
          </cell>
          <cell r="X99">
            <v>0</v>
          </cell>
        </row>
        <row r="100">
          <cell r="A100" t="str">
            <v>Whole Bldg/Meter Level</v>
          </cell>
          <cell r="B100" t="str">
            <v>Ultra Low Energy Building-New</v>
          </cell>
          <cell r="C100" t="str">
            <v>LO1Slow</v>
          </cell>
          <cell r="D100">
            <v>2.5643970768378654E-3</v>
          </cell>
          <cell r="E100">
            <v>7.6904586297764643E-3</v>
          </cell>
          <cell r="F100">
            <v>1.6792013047419844E-2</v>
          </cell>
          <cell r="G100">
            <v>3.15969387774655E-2</v>
          </cell>
          <cell r="H100">
            <v>5.406874819795171E-2</v>
          </cell>
          <cell r="I100">
            <v>8.6253181011834101E-2</v>
          </cell>
          <cell r="J100">
            <v>0.1300328481838382</v>
          </cell>
          <cell r="K100">
            <v>0.18678710893858319</v>
          </cell>
          <cell r="L100">
            <v>0.2569823480072907</v>
          </cell>
          <cell r="M100">
            <v>0.33975920985004748</v>
          </cell>
          <cell r="N100">
            <v>0.43262946935754232</v>
          </cell>
          <cell r="O100">
            <v>0.53142594003645804</v>
          </cell>
          <cell r="P100">
            <v>0.63063487292644704</v>
          </cell>
          <cell r="Q100">
            <v>0.7241560234206913</v>
          </cell>
          <cell r="R100">
            <v>0.80638203131755359</v>
          </cell>
          <cell r="S100">
            <v>0.87331559734491926</v>
          </cell>
          <cell r="T100">
            <v>0.92334516248836807</v>
          </cell>
          <cell r="U100">
            <v>0.95737002770730018</v>
          </cell>
          <cell r="V100">
            <v>0.97821608704807483</v>
          </cell>
          <cell r="W100">
            <v>0.98821608704807484</v>
          </cell>
          <cell r="X100">
            <v>0</v>
          </cell>
        </row>
        <row r="101">
          <cell r="B101" t="str">
            <v>Low Power LF Lamps-NR</v>
          </cell>
          <cell r="C101" t="str">
            <v>LO20Fast</v>
          </cell>
          <cell r="D101">
            <v>0.22119921692859512</v>
          </cell>
          <cell r="E101">
            <v>0.37624232795148943</v>
          </cell>
          <cell r="F101">
            <v>0.48357361352878442</v>
          </cell>
          <cell r="G101">
            <v>0.56716330278444227</v>
          </cell>
          <cell r="H101">
            <v>0.64040048266456928</v>
          </cell>
          <cell r="I101">
            <v>0.70377511937632964</v>
          </cell>
          <cell r="J101">
            <v>0.7580669577441127</v>
          </cell>
          <cell r="K101">
            <v>0.80419335000071168</v>
          </cell>
          <cell r="L101">
            <v>0.84311022627788457</v>
          </cell>
          <cell r="M101">
            <v>0.87575014259103623</v>
          </cell>
          <cell r="N101">
            <v>0.90298584871682319</v>
          </cell>
          <cell r="O101">
            <v>0.92419703797508856</v>
          </cell>
          <cell r="P101">
            <v>0.94071632877930145</v>
          </cell>
          <cell r="Q101">
            <v>0.95358156539340677</v>
          </cell>
          <cell r="R101">
            <v>0.96360102174287088</v>
          </cell>
          <cell r="S101">
            <v>0.97140418219378311</v>
          </cell>
          <cell r="T101">
            <v>0.97748128966338554</v>
          </cell>
          <cell r="U101">
            <v>0.98221414571952104</v>
          </cell>
          <cell r="V101">
            <v>0.98590009772220355</v>
          </cell>
          <cell r="W101">
            <v>0.98877072002825628</v>
          </cell>
          <cell r="X101">
            <v>0</v>
          </cell>
        </row>
        <row r="102">
          <cell r="D102" t="str">
            <v/>
          </cell>
          <cell r="E102" t="str">
            <v/>
          </cell>
          <cell r="F102" t="str">
            <v/>
          </cell>
          <cell r="G102" t="str">
            <v/>
          </cell>
          <cell r="H102" t="str">
            <v/>
          </cell>
          <cell r="I102" t="str">
            <v/>
          </cell>
          <cell r="J102" t="str">
            <v/>
          </cell>
          <cell r="K102" t="str">
            <v/>
          </cell>
          <cell r="L102" t="str">
            <v/>
          </cell>
          <cell r="M102" t="str">
            <v/>
          </cell>
          <cell r="N102" t="str">
            <v/>
          </cell>
          <cell r="O102" t="str">
            <v/>
          </cell>
          <cell r="P102" t="str">
            <v/>
          </cell>
          <cell r="Q102" t="str">
            <v/>
          </cell>
          <cell r="R102" t="str">
            <v/>
          </cell>
          <cell r="S102" t="str">
            <v/>
          </cell>
          <cell r="T102" t="str">
            <v/>
          </cell>
          <cell r="U102" t="str">
            <v/>
          </cell>
          <cell r="V102" t="str">
            <v/>
          </cell>
          <cell r="W102" t="str">
            <v/>
          </cell>
          <cell r="X102">
            <v>0</v>
          </cell>
        </row>
        <row r="103">
          <cell r="D103" t="str">
            <v/>
          </cell>
          <cell r="E103" t="str">
            <v/>
          </cell>
          <cell r="F103" t="str">
            <v/>
          </cell>
          <cell r="G103" t="str">
            <v/>
          </cell>
          <cell r="H103" t="str">
            <v/>
          </cell>
          <cell r="I103" t="str">
            <v/>
          </cell>
          <cell r="J103" t="str">
            <v/>
          </cell>
          <cell r="K103" t="str">
            <v/>
          </cell>
          <cell r="L103" t="str">
            <v/>
          </cell>
          <cell r="M103" t="str">
            <v/>
          </cell>
          <cell r="N103" t="str">
            <v/>
          </cell>
          <cell r="O103" t="str">
            <v/>
          </cell>
          <cell r="P103" t="str">
            <v/>
          </cell>
          <cell r="Q103" t="str">
            <v/>
          </cell>
          <cell r="R103" t="str">
            <v/>
          </cell>
          <cell r="S103" t="str">
            <v/>
          </cell>
          <cell r="T103" t="str">
            <v/>
          </cell>
          <cell r="U103" t="str">
            <v/>
          </cell>
          <cell r="V103" t="str">
            <v/>
          </cell>
          <cell r="W103" t="str">
            <v/>
          </cell>
          <cell r="X103">
            <v>0</v>
          </cell>
        </row>
        <row r="104">
          <cell r="D104" t="str">
            <v/>
          </cell>
          <cell r="E104" t="str">
            <v/>
          </cell>
          <cell r="F104" t="str">
            <v/>
          </cell>
          <cell r="G104" t="str">
            <v/>
          </cell>
          <cell r="H104" t="str">
            <v/>
          </cell>
          <cell r="I104" t="str">
            <v/>
          </cell>
          <cell r="J104" t="str">
            <v/>
          </cell>
          <cell r="K104" t="str">
            <v/>
          </cell>
          <cell r="L104" t="str">
            <v/>
          </cell>
          <cell r="M104" t="str">
            <v/>
          </cell>
          <cell r="N104" t="str">
            <v/>
          </cell>
          <cell r="O104" t="str">
            <v/>
          </cell>
          <cell r="P104" t="str">
            <v/>
          </cell>
          <cell r="Q104" t="str">
            <v/>
          </cell>
          <cell r="R104" t="str">
            <v/>
          </cell>
          <cell r="S104" t="str">
            <v/>
          </cell>
          <cell r="T104" t="str">
            <v/>
          </cell>
          <cell r="U104" t="str">
            <v/>
          </cell>
          <cell r="V104" t="str">
            <v/>
          </cell>
          <cell r="W104" t="str">
            <v/>
          </cell>
          <cell r="X104">
            <v>0</v>
          </cell>
        </row>
        <row r="105">
          <cell r="D105" t="str">
            <v/>
          </cell>
          <cell r="E105" t="str">
            <v/>
          </cell>
          <cell r="F105" t="str">
            <v/>
          </cell>
          <cell r="G105" t="str">
            <v/>
          </cell>
          <cell r="H105" t="str">
            <v/>
          </cell>
          <cell r="I105" t="str">
            <v/>
          </cell>
          <cell r="J105" t="str">
            <v/>
          </cell>
          <cell r="K105" t="str">
            <v/>
          </cell>
          <cell r="L105" t="str">
            <v/>
          </cell>
          <cell r="M105" t="str">
            <v/>
          </cell>
          <cell r="N105" t="str">
            <v/>
          </cell>
          <cell r="O105" t="str">
            <v/>
          </cell>
          <cell r="P105" t="str">
            <v/>
          </cell>
          <cell r="Q105" t="str">
            <v/>
          </cell>
          <cell r="R105" t="str">
            <v/>
          </cell>
          <cell r="S105" t="str">
            <v/>
          </cell>
          <cell r="T105" t="str">
            <v/>
          </cell>
          <cell r="U105" t="str">
            <v/>
          </cell>
          <cell r="V105" t="str">
            <v/>
          </cell>
          <cell r="W105" t="str">
            <v/>
          </cell>
          <cell r="X105">
            <v>0</v>
          </cell>
        </row>
        <row r="106">
          <cell r="D106" t="str">
            <v/>
          </cell>
          <cell r="E106" t="str">
            <v/>
          </cell>
          <cell r="F106" t="str">
            <v/>
          </cell>
          <cell r="G106" t="str">
            <v/>
          </cell>
          <cell r="H106" t="str">
            <v/>
          </cell>
          <cell r="I106" t="str">
            <v/>
          </cell>
          <cell r="J106" t="str">
            <v/>
          </cell>
          <cell r="K106" t="str">
            <v/>
          </cell>
          <cell r="L106" t="str">
            <v/>
          </cell>
          <cell r="M106" t="str">
            <v/>
          </cell>
          <cell r="N106" t="str">
            <v/>
          </cell>
          <cell r="O106" t="str">
            <v/>
          </cell>
          <cell r="P106" t="str">
            <v/>
          </cell>
          <cell r="Q106" t="str">
            <v/>
          </cell>
          <cell r="R106" t="str">
            <v/>
          </cell>
          <cell r="S106" t="str">
            <v/>
          </cell>
          <cell r="T106" t="str">
            <v/>
          </cell>
          <cell r="U106" t="str">
            <v/>
          </cell>
          <cell r="V106" t="str">
            <v/>
          </cell>
          <cell r="W106" t="str">
            <v/>
          </cell>
          <cell r="X106">
            <v>0</v>
          </cell>
        </row>
        <row r="107">
          <cell r="D107" t="str">
            <v/>
          </cell>
          <cell r="E107" t="str">
            <v/>
          </cell>
          <cell r="F107" t="str">
            <v/>
          </cell>
          <cell r="G107" t="str">
            <v/>
          </cell>
          <cell r="H107" t="str">
            <v/>
          </cell>
          <cell r="I107" t="str">
            <v/>
          </cell>
          <cell r="J107" t="str">
            <v/>
          </cell>
          <cell r="K107" t="str">
            <v/>
          </cell>
          <cell r="L107" t="str">
            <v/>
          </cell>
          <cell r="M107" t="str">
            <v/>
          </cell>
          <cell r="N107" t="str">
            <v/>
          </cell>
          <cell r="O107" t="str">
            <v/>
          </cell>
          <cell r="P107" t="str">
            <v/>
          </cell>
          <cell r="Q107" t="str">
            <v/>
          </cell>
          <cell r="R107" t="str">
            <v/>
          </cell>
          <cell r="S107" t="str">
            <v/>
          </cell>
          <cell r="T107" t="str">
            <v/>
          </cell>
          <cell r="U107" t="str">
            <v/>
          </cell>
          <cell r="V107" t="str">
            <v/>
          </cell>
          <cell r="W107" t="str">
            <v/>
          </cell>
          <cell r="X107">
            <v>0</v>
          </cell>
        </row>
        <row r="108">
          <cell r="D108" t="str">
            <v/>
          </cell>
          <cell r="E108" t="str">
            <v/>
          </cell>
          <cell r="F108" t="str">
            <v/>
          </cell>
          <cell r="G108" t="str">
            <v/>
          </cell>
          <cell r="H108" t="str">
            <v/>
          </cell>
          <cell r="I108" t="str">
            <v/>
          </cell>
          <cell r="J108" t="str">
            <v/>
          </cell>
          <cell r="K108" t="str">
            <v/>
          </cell>
          <cell r="L108" t="str">
            <v/>
          </cell>
          <cell r="M108" t="str">
            <v/>
          </cell>
          <cell r="N108" t="str">
            <v/>
          </cell>
          <cell r="O108" t="str">
            <v/>
          </cell>
          <cell r="P108" t="str">
            <v/>
          </cell>
          <cell r="Q108" t="str">
            <v/>
          </cell>
          <cell r="R108" t="str">
            <v/>
          </cell>
          <cell r="S108" t="str">
            <v/>
          </cell>
          <cell r="T108" t="str">
            <v/>
          </cell>
          <cell r="U108" t="str">
            <v/>
          </cell>
          <cell r="V108" t="str">
            <v/>
          </cell>
          <cell r="W108" t="str">
            <v/>
          </cell>
          <cell r="X108">
            <v>0</v>
          </cell>
        </row>
        <row r="109">
          <cell r="D109" t="str">
            <v/>
          </cell>
          <cell r="E109" t="str">
            <v/>
          </cell>
          <cell r="F109" t="str">
            <v/>
          </cell>
          <cell r="G109" t="str">
            <v/>
          </cell>
          <cell r="H109" t="str">
            <v/>
          </cell>
          <cell r="I109" t="str">
            <v/>
          </cell>
          <cell r="J109" t="str">
            <v/>
          </cell>
          <cell r="K109" t="str">
            <v/>
          </cell>
          <cell r="L109" t="str">
            <v/>
          </cell>
          <cell r="M109" t="str">
            <v/>
          </cell>
          <cell r="N109" t="str">
            <v/>
          </cell>
          <cell r="O109" t="str">
            <v/>
          </cell>
          <cell r="P109" t="str">
            <v/>
          </cell>
          <cell r="Q109" t="str">
            <v/>
          </cell>
          <cell r="R109" t="str">
            <v/>
          </cell>
          <cell r="S109" t="str">
            <v/>
          </cell>
          <cell r="T109" t="str">
            <v/>
          </cell>
          <cell r="U109" t="str">
            <v/>
          </cell>
          <cell r="V109" t="str">
            <v/>
          </cell>
          <cell r="W109" t="str">
            <v/>
          </cell>
          <cell r="X109">
            <v>0</v>
          </cell>
        </row>
        <row r="110">
          <cell r="D110" t="str">
            <v/>
          </cell>
          <cell r="E110" t="str">
            <v/>
          </cell>
          <cell r="F110" t="str">
            <v/>
          </cell>
          <cell r="G110" t="str">
            <v/>
          </cell>
          <cell r="H110" t="str">
            <v/>
          </cell>
          <cell r="I110" t="str">
            <v/>
          </cell>
          <cell r="J110" t="str">
            <v/>
          </cell>
          <cell r="K110" t="str">
            <v/>
          </cell>
          <cell r="L110" t="str">
            <v/>
          </cell>
          <cell r="M110" t="str">
            <v/>
          </cell>
          <cell r="N110" t="str">
            <v/>
          </cell>
          <cell r="O110" t="str">
            <v/>
          </cell>
          <cell r="P110" t="str">
            <v/>
          </cell>
          <cell r="Q110" t="str">
            <v/>
          </cell>
          <cell r="R110" t="str">
            <v/>
          </cell>
          <cell r="S110" t="str">
            <v/>
          </cell>
          <cell r="T110" t="str">
            <v/>
          </cell>
          <cell r="U110" t="str">
            <v/>
          </cell>
          <cell r="V110" t="str">
            <v/>
          </cell>
          <cell r="W110" t="str">
            <v/>
          </cell>
          <cell r="X110">
            <v>0</v>
          </cell>
        </row>
        <row r="111">
          <cell r="D111" t="str">
            <v/>
          </cell>
          <cell r="E111" t="str">
            <v/>
          </cell>
          <cell r="F111" t="str">
            <v/>
          </cell>
          <cell r="G111" t="str">
            <v/>
          </cell>
          <cell r="H111" t="str">
            <v/>
          </cell>
          <cell r="I111" t="str">
            <v/>
          </cell>
          <cell r="J111" t="str">
            <v/>
          </cell>
          <cell r="K111" t="str">
            <v/>
          </cell>
          <cell r="L111" t="str">
            <v/>
          </cell>
          <cell r="M111" t="str">
            <v/>
          </cell>
          <cell r="N111" t="str">
            <v/>
          </cell>
          <cell r="O111" t="str">
            <v/>
          </cell>
          <cell r="P111" t="str">
            <v/>
          </cell>
          <cell r="Q111" t="str">
            <v/>
          </cell>
          <cell r="R111" t="str">
            <v/>
          </cell>
          <cell r="S111" t="str">
            <v/>
          </cell>
          <cell r="T111" t="str">
            <v/>
          </cell>
          <cell r="U111" t="str">
            <v/>
          </cell>
          <cell r="V111" t="str">
            <v/>
          </cell>
          <cell r="W111" t="str">
            <v/>
          </cell>
          <cell r="X111">
            <v>0</v>
          </cell>
        </row>
        <row r="112">
          <cell r="D112" t="str">
            <v/>
          </cell>
          <cell r="E112" t="str">
            <v/>
          </cell>
          <cell r="F112" t="str">
            <v/>
          </cell>
          <cell r="G112" t="str">
            <v/>
          </cell>
          <cell r="H112" t="str">
            <v/>
          </cell>
          <cell r="I112" t="str">
            <v/>
          </cell>
          <cell r="J112" t="str">
            <v/>
          </cell>
          <cell r="K112" t="str">
            <v/>
          </cell>
          <cell r="L112" t="str">
            <v/>
          </cell>
          <cell r="M112" t="str">
            <v/>
          </cell>
          <cell r="N112" t="str">
            <v/>
          </cell>
          <cell r="O112" t="str">
            <v/>
          </cell>
          <cell r="P112" t="str">
            <v/>
          </cell>
          <cell r="Q112" t="str">
            <v/>
          </cell>
          <cell r="R112" t="str">
            <v/>
          </cell>
          <cell r="S112" t="str">
            <v/>
          </cell>
          <cell r="T112" t="str">
            <v/>
          </cell>
          <cell r="U112" t="str">
            <v/>
          </cell>
          <cell r="V112" t="str">
            <v/>
          </cell>
          <cell r="W112" t="str">
            <v/>
          </cell>
          <cell r="X112">
            <v>0</v>
          </cell>
        </row>
        <row r="113">
          <cell r="D113" t="str">
            <v/>
          </cell>
          <cell r="E113" t="str">
            <v/>
          </cell>
          <cell r="F113" t="str">
            <v/>
          </cell>
          <cell r="G113" t="str">
            <v/>
          </cell>
          <cell r="H113" t="str">
            <v/>
          </cell>
          <cell r="I113" t="str">
            <v/>
          </cell>
          <cell r="J113" t="str">
            <v/>
          </cell>
          <cell r="K113" t="str">
            <v/>
          </cell>
          <cell r="L113" t="str">
            <v/>
          </cell>
          <cell r="M113" t="str">
            <v/>
          </cell>
          <cell r="N113" t="str">
            <v/>
          </cell>
          <cell r="O113" t="str">
            <v/>
          </cell>
          <cell r="P113" t="str">
            <v/>
          </cell>
          <cell r="Q113" t="str">
            <v/>
          </cell>
          <cell r="R113" t="str">
            <v/>
          </cell>
          <cell r="S113" t="str">
            <v/>
          </cell>
          <cell r="T113" t="str">
            <v/>
          </cell>
          <cell r="U113" t="str">
            <v/>
          </cell>
          <cell r="V113" t="str">
            <v/>
          </cell>
          <cell r="W113" t="str">
            <v/>
          </cell>
          <cell r="X113">
            <v>0</v>
          </cell>
        </row>
        <row r="114">
          <cell r="D114" t="str">
            <v/>
          </cell>
          <cell r="E114" t="str">
            <v/>
          </cell>
          <cell r="F114" t="str">
            <v/>
          </cell>
          <cell r="G114" t="str">
            <v/>
          </cell>
          <cell r="H114" t="str">
            <v/>
          </cell>
          <cell r="I114" t="str">
            <v/>
          </cell>
          <cell r="J114" t="str">
            <v/>
          </cell>
          <cell r="K114" t="str">
            <v/>
          </cell>
          <cell r="L114" t="str">
            <v/>
          </cell>
          <cell r="M114" t="str">
            <v/>
          </cell>
          <cell r="N114" t="str">
            <v/>
          </cell>
          <cell r="O114" t="str">
            <v/>
          </cell>
          <cell r="P114" t="str">
            <v/>
          </cell>
          <cell r="Q114" t="str">
            <v/>
          </cell>
          <cell r="R114" t="str">
            <v/>
          </cell>
          <cell r="S114" t="str">
            <v/>
          </cell>
          <cell r="T114" t="str">
            <v/>
          </cell>
          <cell r="U114" t="str">
            <v/>
          </cell>
          <cell r="V114" t="str">
            <v/>
          </cell>
          <cell r="W114" t="str">
            <v/>
          </cell>
          <cell r="X114">
            <v>0</v>
          </cell>
        </row>
        <row r="115">
          <cell r="D115" t="str">
            <v/>
          </cell>
          <cell r="E115" t="str">
            <v/>
          </cell>
          <cell r="F115" t="str">
            <v/>
          </cell>
          <cell r="G115" t="str">
            <v/>
          </cell>
          <cell r="H115" t="str">
            <v/>
          </cell>
          <cell r="I115" t="str">
            <v/>
          </cell>
          <cell r="J115" t="str">
            <v/>
          </cell>
          <cell r="K115" t="str">
            <v/>
          </cell>
          <cell r="L115" t="str">
            <v/>
          </cell>
          <cell r="M115" t="str">
            <v/>
          </cell>
          <cell r="N115" t="str">
            <v/>
          </cell>
          <cell r="O115" t="str">
            <v/>
          </cell>
          <cell r="P115" t="str">
            <v/>
          </cell>
          <cell r="Q115" t="str">
            <v/>
          </cell>
          <cell r="R115" t="str">
            <v/>
          </cell>
          <cell r="S115" t="str">
            <v/>
          </cell>
          <cell r="T115" t="str">
            <v/>
          </cell>
          <cell r="U115" t="str">
            <v/>
          </cell>
          <cell r="V115" t="str">
            <v/>
          </cell>
          <cell r="W115" t="str">
            <v/>
          </cell>
          <cell r="X115">
            <v>0</v>
          </cell>
        </row>
        <row r="116">
          <cell r="D116" t="str">
            <v/>
          </cell>
          <cell r="E116" t="str">
            <v/>
          </cell>
          <cell r="F116" t="str">
            <v/>
          </cell>
          <cell r="G116" t="str">
            <v/>
          </cell>
          <cell r="H116" t="str">
            <v/>
          </cell>
          <cell r="I116" t="str">
            <v/>
          </cell>
          <cell r="J116" t="str">
            <v/>
          </cell>
          <cell r="K116" t="str">
            <v/>
          </cell>
          <cell r="L116" t="str">
            <v/>
          </cell>
          <cell r="M116" t="str">
            <v/>
          </cell>
          <cell r="N116" t="str">
            <v/>
          </cell>
          <cell r="O116" t="str">
            <v/>
          </cell>
          <cell r="P116" t="str">
            <v/>
          </cell>
          <cell r="Q116" t="str">
            <v/>
          </cell>
          <cell r="R116" t="str">
            <v/>
          </cell>
          <cell r="S116" t="str">
            <v/>
          </cell>
          <cell r="T116" t="str">
            <v/>
          </cell>
          <cell r="U116" t="str">
            <v/>
          </cell>
          <cell r="V116" t="str">
            <v/>
          </cell>
          <cell r="W116" t="str">
            <v/>
          </cell>
          <cell r="X116">
            <v>0</v>
          </cell>
        </row>
      </sheetData>
      <sheetData sheetId="8">
        <row r="11">
          <cell r="B11" t="str">
            <v>Measure Index Name</v>
          </cell>
        </row>
        <row r="12">
          <cell r="B12" t="str">
            <v>Compressed Air-Retro</v>
          </cell>
        </row>
        <row r="13">
          <cell r="B13" t="str">
            <v>Compressed Air-NR</v>
          </cell>
        </row>
        <row r="14">
          <cell r="B14" t="str">
            <v>Network PC Power Management-Retro</v>
          </cell>
        </row>
        <row r="15">
          <cell r="B15" t="str">
            <v>Laptop-NR</v>
          </cell>
        </row>
        <row r="16">
          <cell r="B16" t="str">
            <v>Smart Plug Power Strips-Retro</v>
          </cell>
        </row>
        <row r="17">
          <cell r="B17" t="str">
            <v>Data Centers-NR</v>
          </cell>
        </row>
        <row r="18">
          <cell r="B18" t="str">
            <v>Monitor-NR</v>
          </cell>
        </row>
        <row r="19">
          <cell r="B19" t="str">
            <v>Desktop-NR</v>
          </cell>
        </row>
        <row r="20">
          <cell r="B20" t="str">
            <v>Pre-Rinse Spray Valve-Retro</v>
          </cell>
        </row>
        <row r="21">
          <cell r="B21" t="str">
            <v>Cooking Equipment-NR</v>
          </cell>
        </row>
        <row r="22">
          <cell r="B22" t="str">
            <v>Premium HVAC Equipment-New</v>
          </cell>
        </row>
        <row r="23">
          <cell r="B23" t="str">
            <v>Premium HVAC Equipment-NR</v>
          </cell>
        </row>
        <row r="24">
          <cell r="B24" t="str">
            <v>Glass-New</v>
          </cell>
        </row>
        <row r="25">
          <cell r="B25" t="str">
            <v>Glass-NR</v>
          </cell>
        </row>
        <row r="26">
          <cell r="B26" t="str">
            <v>Glass-Retro</v>
          </cell>
        </row>
        <row r="27">
          <cell r="B27" t="str">
            <v>Advanced Rooftop Controller-New</v>
          </cell>
        </row>
        <row r="28">
          <cell r="B28" t="str">
            <v>Advanced Rooftop Controller-NR</v>
          </cell>
        </row>
        <row r="29">
          <cell r="B29" t="str">
            <v>Advanced Rooftop Controller-Retro</v>
          </cell>
        </row>
        <row r="30">
          <cell r="B30" t="str">
            <v>Variable Speed Chiller-New</v>
          </cell>
        </row>
        <row r="31">
          <cell r="B31" t="str">
            <v>Variable Speed Chiller-NR</v>
          </cell>
        </row>
        <row r="32">
          <cell r="B32" t="str">
            <v>Commercial EM-New</v>
          </cell>
        </row>
        <row r="33">
          <cell r="B33" t="str">
            <v>Commercial EM-NR</v>
          </cell>
        </row>
        <row r="34">
          <cell r="B34" t="str">
            <v>Commercial EM-Retro</v>
          </cell>
        </row>
        <row r="35">
          <cell r="B35" t="str">
            <v>Evaporative Assist Cooling-New</v>
          </cell>
        </row>
        <row r="36">
          <cell r="B36" t="str">
            <v>Evaporative Assist Cooling-NR</v>
          </cell>
        </row>
        <row r="37">
          <cell r="B37" t="str">
            <v>Low Pressure Distribution Complex HVAC-New</v>
          </cell>
        </row>
        <row r="38">
          <cell r="B38" t="str">
            <v>Demand Control Ventilation-New</v>
          </cell>
        </row>
        <row r="39">
          <cell r="B39" t="str">
            <v>Demand Control Ventilation-NR</v>
          </cell>
        </row>
        <row r="40">
          <cell r="B40" t="str">
            <v>Demand Control Ventilation-Retro</v>
          </cell>
        </row>
        <row r="41">
          <cell r="B41" t="str">
            <v>Premium Fume Hood-NR</v>
          </cell>
        </row>
        <row r="42">
          <cell r="B42" t="str">
            <v>DCV Restaurant Hood-Retro</v>
          </cell>
        </row>
        <row r="43">
          <cell r="B43" t="str">
            <v>DCV Parking Garage-Retro</v>
          </cell>
        </row>
        <row r="44">
          <cell r="B44" t="str">
            <v>Weatherization - School-Retro</v>
          </cell>
        </row>
        <row r="45">
          <cell r="B45" t="str">
            <v>Energy Recovery Ventilator-NR</v>
          </cell>
        </row>
        <row r="46">
          <cell r="B46" t="str">
            <v>AC Heat Recovery for Water Heating-NR</v>
          </cell>
        </row>
        <row r="47">
          <cell r="B47" t="str">
            <v>Room Occupancy Sensors in Lodging-Retro</v>
          </cell>
        </row>
        <row r="48">
          <cell r="B48" t="str">
            <v>Chiller - chilled water retrofit-Retro</v>
          </cell>
        </row>
        <row r="49">
          <cell r="B49" t="str">
            <v>Chiller - equip retrofits-Retro</v>
          </cell>
        </row>
        <row r="50">
          <cell r="B50" t="str">
            <v>Pool Blankets-Retro</v>
          </cell>
        </row>
        <row r="51">
          <cell r="B51" t="str">
            <v>Web-Enabled Thermostats-Retro</v>
          </cell>
        </row>
        <row r="52">
          <cell r="B52" t="str">
            <v>Garage CO2 ventilation-Retro</v>
          </cell>
        </row>
        <row r="53">
          <cell r="B53" t="str">
            <v>Circ Pump ECM and drive-Retro</v>
          </cell>
        </row>
        <row r="54">
          <cell r="B54" t="str">
            <v>VRF-New</v>
          </cell>
          <cell r="C54">
            <v>0.05</v>
          </cell>
          <cell r="D54">
            <v>0.8</v>
          </cell>
          <cell r="E54">
            <v>0.8</v>
          </cell>
          <cell r="F54">
            <v>0.25</v>
          </cell>
          <cell r="G54">
            <v>0.25</v>
          </cell>
          <cell r="H54">
            <v>0.25</v>
          </cell>
          <cell r="I54">
            <v>0.25</v>
          </cell>
          <cell r="J54">
            <v>0.8</v>
          </cell>
          <cell r="K54">
            <v>0.8</v>
          </cell>
          <cell r="L54">
            <v>0.01</v>
          </cell>
          <cell r="M54">
            <v>0.05</v>
          </cell>
          <cell r="N54">
            <v>0.05</v>
          </cell>
          <cell r="O54">
            <v>0.25</v>
          </cell>
          <cell r="P54">
            <v>0.7</v>
          </cell>
          <cell r="Q54">
            <v>0.05</v>
          </cell>
          <cell r="R54">
            <v>0.8</v>
          </cell>
          <cell r="S54">
            <v>0.25</v>
          </cell>
          <cell r="T54">
            <v>0.8</v>
          </cell>
        </row>
        <row r="55">
          <cell r="B55" t="str">
            <v>VRF-Retro</v>
          </cell>
          <cell r="C55">
            <v>4.9500000000000004E-3</v>
          </cell>
          <cell r="D55">
            <v>6.93E-2</v>
          </cell>
          <cell r="E55">
            <v>6.93E-2</v>
          </cell>
          <cell r="F55">
            <v>2.4750000000000001E-2</v>
          </cell>
          <cell r="G55">
            <v>2.4750000000000001E-2</v>
          </cell>
          <cell r="H55">
            <v>2.4750000000000001E-2</v>
          </cell>
          <cell r="I55">
            <v>2.4750000000000001E-2</v>
          </cell>
          <cell r="J55">
            <v>6.93E-2</v>
          </cell>
          <cell r="K55">
            <v>6.93E-2</v>
          </cell>
          <cell r="L55">
            <v>9.8999999999999999E-4</v>
          </cell>
          <cell r="M55">
            <v>4.9500000000000004E-3</v>
          </cell>
          <cell r="N55">
            <v>4.9500000000000004E-3</v>
          </cell>
          <cell r="O55">
            <v>2.4750000000000001E-2</v>
          </cell>
          <cell r="P55">
            <v>6.93E-2</v>
          </cell>
          <cell r="Q55">
            <v>4.9500000000000004E-3</v>
          </cell>
          <cell r="R55">
            <v>6.93E-2</v>
          </cell>
          <cell r="S55">
            <v>2.4750000000000001E-2</v>
          </cell>
          <cell r="T55">
            <v>6.93E-2</v>
          </cell>
        </row>
        <row r="56">
          <cell r="B56" t="str">
            <v>Evaporator Roof Top HVAC-Retro</v>
          </cell>
        </row>
        <row r="57">
          <cell r="B57" t="str">
            <v>Secondary Glazing Systems-Retro</v>
          </cell>
        </row>
        <row r="58">
          <cell r="B58" t="str">
            <v>LPD Package-New</v>
          </cell>
          <cell r="V58" t="str">
            <v>Feas in Lighting Workbook due to multiple measures</v>
          </cell>
        </row>
        <row r="59">
          <cell r="B59" t="str">
            <v>LPD Package-NR</v>
          </cell>
          <cell r="V59" t="str">
            <v>Feas in Lighting Workbook due to multiple measures</v>
          </cell>
        </row>
        <row r="60">
          <cell r="B60" t="str">
            <v>LPD Package-Retro</v>
          </cell>
          <cell r="V60" t="str">
            <v>Feas in Lighting Workbook due to multiple measures</v>
          </cell>
        </row>
        <row r="61">
          <cell r="B61" t="str">
            <v>Top Daylighting-New</v>
          </cell>
        </row>
        <row r="62">
          <cell r="B62" t="str">
            <v>Perimeter Daylighting Controls Advanced-New</v>
          </cell>
        </row>
        <row r="63">
          <cell r="B63" t="str">
            <v>Perimeter Daylighting Controls Advanced-NR</v>
          </cell>
        </row>
        <row r="64">
          <cell r="B64" t="str">
            <v>Lighting Controls Interior-New</v>
          </cell>
        </row>
        <row r="65">
          <cell r="B65" t="str">
            <v>Lighting Controls Interior-NR</v>
          </cell>
        </row>
        <row r="66">
          <cell r="B66" t="str">
            <v>Exterior Building Lighting-New</v>
          </cell>
        </row>
        <row r="67">
          <cell r="B67" t="str">
            <v>Exterior Building Lighting-NR</v>
          </cell>
        </row>
        <row r="68">
          <cell r="B68" t="str">
            <v>Street and Roadway Lighting-New</v>
          </cell>
        </row>
        <row r="69">
          <cell r="B69" t="str">
            <v>Street and Roadway Lighting-NR</v>
          </cell>
        </row>
        <row r="70">
          <cell r="B70" t="str">
            <v>Parking Lighting-New</v>
          </cell>
        </row>
        <row r="71">
          <cell r="B71" t="str">
            <v>Parking Lighting-NR</v>
          </cell>
        </row>
        <row r="72">
          <cell r="B72" t="str">
            <v>Bi-Level Stairwell Lighting-NR</v>
          </cell>
        </row>
        <row r="73">
          <cell r="B73" t="str">
            <v>ECM-VAV-New</v>
          </cell>
        </row>
        <row r="74">
          <cell r="B74" t="str">
            <v>ECM-VAV-NR</v>
          </cell>
        </row>
        <row r="75">
          <cell r="B75" t="str">
            <v>Pool pumps-Retro</v>
          </cell>
        </row>
        <row r="76">
          <cell r="B76" t="str">
            <v>MotorsRewind-New</v>
          </cell>
        </row>
        <row r="77">
          <cell r="B77" t="str">
            <v>MotorsRewind-NR</v>
          </cell>
        </row>
        <row r="78">
          <cell r="B78" t="str">
            <v>Municipal Sewage Treatment-Retro</v>
          </cell>
        </row>
        <row r="79">
          <cell r="B79" t="str">
            <v>Municipal Water Supply-Retro</v>
          </cell>
        </row>
        <row r="80">
          <cell r="B80" t="str">
            <v>Engine Generator Block Heaters-Retro</v>
          </cell>
        </row>
        <row r="81">
          <cell r="B81" t="str">
            <v>Grocery Refrigeration Bundle-Retro</v>
          </cell>
        </row>
        <row r="82">
          <cell r="B82" t="str">
            <v>Packaged Refrigeration Equipment-New</v>
          </cell>
        </row>
        <row r="83">
          <cell r="B83" t="str">
            <v>Appliances - Freezers-NR</v>
          </cell>
        </row>
        <row r="84">
          <cell r="B84" t="str">
            <v>Appliances - Refrigerators-NR</v>
          </cell>
        </row>
        <row r="85">
          <cell r="B85" t="str">
            <v>Water Cooler Controls-NR</v>
          </cell>
        </row>
        <row r="86">
          <cell r="B86" t="str">
            <v>WHTanks-New</v>
          </cell>
        </row>
        <row r="87">
          <cell r="B87" t="str">
            <v>WHTanks-NR</v>
          </cell>
        </row>
        <row r="88">
          <cell r="B88" t="str">
            <v>Appliances - Clothes Washers-NR</v>
          </cell>
        </row>
        <row r="89">
          <cell r="B89" t="str">
            <v>Showerheads-Retro</v>
          </cell>
        </row>
        <row r="90">
          <cell r="B90" t="str">
            <v>Water Heating - GFHX-New</v>
          </cell>
        </row>
        <row r="91">
          <cell r="B91" t="str">
            <v>Demand Control Circulating system DHW-Retro</v>
          </cell>
        </row>
        <row r="92">
          <cell r="B92" t="str">
            <v>Central HPWH MF-Retro</v>
          </cell>
        </row>
        <row r="93">
          <cell r="B93" t="str">
            <v>Ultra Low Energy Building-New</v>
          </cell>
          <cell r="C93">
            <v>0.95</v>
          </cell>
          <cell r="D93">
            <v>0.19999999999999996</v>
          </cell>
          <cell r="E93">
            <v>0.19999999999999996</v>
          </cell>
          <cell r="F93">
            <v>0.75</v>
          </cell>
          <cell r="G93">
            <v>0.75</v>
          </cell>
          <cell r="H93">
            <v>0.75</v>
          </cell>
          <cell r="I93">
            <v>0.75</v>
          </cell>
          <cell r="J93">
            <v>0.19999999999999996</v>
          </cell>
          <cell r="K93">
            <v>0.19999999999999996</v>
          </cell>
          <cell r="L93">
            <v>0.99</v>
          </cell>
          <cell r="M93">
            <v>0.95</v>
          </cell>
          <cell r="N93">
            <v>0.95</v>
          </cell>
          <cell r="O93">
            <v>0.75</v>
          </cell>
          <cell r="P93">
            <v>0.30000000000000004</v>
          </cell>
          <cell r="Q93">
            <v>0.95</v>
          </cell>
          <cell r="R93">
            <v>0.19999999999999996</v>
          </cell>
          <cell r="S93">
            <v>0.75</v>
          </cell>
          <cell r="T93">
            <v>0.19999999999999996</v>
          </cell>
        </row>
        <row r="94">
          <cell r="B94" t="str">
            <v>Low Power LF Lamps-NR</v>
          </cell>
        </row>
      </sheetData>
      <sheetData sheetId="9">
        <row r="11">
          <cell r="B11" t="str">
            <v>LO12Med</v>
          </cell>
        </row>
        <row r="12">
          <cell r="B12" t="str">
            <v>LO5Med</v>
          </cell>
          <cell r="C12">
            <v>4.2999999999999997E-2</v>
          </cell>
          <cell r="D12">
            <v>9.5797142280278316E-2</v>
          </cell>
          <cell r="E12">
            <v>0.16040539374775648</v>
          </cell>
          <cell r="F12">
            <v>0.23540539374775649</v>
          </cell>
          <cell r="G12">
            <v>0.32095239121809005</v>
          </cell>
          <cell r="H12">
            <v>0.42096711425629652</v>
          </cell>
          <cell r="I12">
            <v>0.53068481860864725</v>
          </cell>
          <cell r="J12">
            <v>0.642769203728351</v>
          </cell>
          <cell r="K12">
            <v>0.74839528535557953</v>
          </cell>
          <cell r="L12">
            <v>0.83918984935345187</v>
          </cell>
          <cell r="M12">
            <v>0.90945051634530116</v>
          </cell>
          <cell r="N12">
            <v>0.9576688767502457</v>
          </cell>
          <cell r="O12">
            <v>0.9865231113648858</v>
          </cell>
          <cell r="P12">
            <v>1.0012970762896924</v>
          </cell>
          <cell r="Q12">
            <v>1.0076356106578106</v>
          </cell>
          <cell r="R12">
            <v>1.0098624683774413</v>
          </cell>
          <cell r="S12">
            <v>1.0104871783970797</v>
          </cell>
          <cell r="T12">
            <v>1.010623336815976</v>
          </cell>
          <cell r="U12">
            <v>1.0106457174525985</v>
          </cell>
          <cell r="V12">
            <v>1.0106484038909742</v>
          </cell>
        </row>
        <row r="13">
          <cell r="B13" t="str">
            <v>LO1Slow</v>
          </cell>
          <cell r="C13">
            <v>2.5643970768378654E-3</v>
          </cell>
          <cell r="D13">
            <v>7.6904586297764643E-3</v>
          </cell>
          <cell r="E13">
            <v>1.6792013047419844E-2</v>
          </cell>
          <cell r="F13">
            <v>3.15969387774655E-2</v>
          </cell>
          <cell r="G13">
            <v>5.406874819795171E-2</v>
          </cell>
          <cell r="H13">
            <v>8.6253181011834101E-2</v>
          </cell>
          <cell r="I13">
            <v>0.1300328481838382</v>
          </cell>
          <cell r="J13">
            <v>0.18678710893858319</v>
          </cell>
          <cell r="K13">
            <v>0.2569823480072907</v>
          </cell>
          <cell r="L13">
            <v>0.33975920985004748</v>
          </cell>
          <cell r="M13">
            <v>0.43262946935754232</v>
          </cell>
          <cell r="N13">
            <v>0.53142594003645804</v>
          </cell>
          <cell r="O13">
            <v>0.63063487292644704</v>
          </cell>
          <cell r="P13">
            <v>0.7241560234206913</v>
          </cell>
          <cell r="Q13">
            <v>0.80638203131755359</v>
          </cell>
          <cell r="R13">
            <v>0.87331559734491926</v>
          </cell>
          <cell r="S13">
            <v>0.92334516248836807</v>
          </cell>
          <cell r="T13">
            <v>0.95737002770730018</v>
          </cell>
          <cell r="U13">
            <v>0.97821608704807483</v>
          </cell>
          <cell r="V13">
            <v>0.98821608704807484</v>
          </cell>
        </row>
        <row r="14">
          <cell r="B14" t="str">
            <v>LO50Fast</v>
          </cell>
          <cell r="C14">
            <v>0.45</v>
          </cell>
          <cell r="D14">
            <v>0.66</v>
          </cell>
          <cell r="E14">
            <v>0.8</v>
          </cell>
          <cell r="F14">
            <v>0.89</v>
          </cell>
          <cell r="G14">
            <v>0.94954036260972652</v>
          </cell>
          <cell r="H14">
            <v>0.97931054391458994</v>
          </cell>
          <cell r="I14">
            <v>0.99254173560564019</v>
          </cell>
          <cell r="J14">
            <v>0.99783421228206048</v>
          </cell>
          <cell r="K14">
            <v>0.99975874925530417</v>
          </cell>
          <cell r="L14">
            <v>1.0004002615797187</v>
          </cell>
          <cell r="M14">
            <v>1.0005976499872309</v>
          </cell>
          <cell r="N14">
            <v>1.0006540466750915</v>
          </cell>
          <cell r="O14">
            <v>1.0006690857918545</v>
          </cell>
          <cell r="P14">
            <v>1.000672845571045</v>
          </cell>
          <cell r="Q14">
            <v>1.0006737302249724</v>
          </cell>
          <cell r="R14">
            <v>1.0006739268147338</v>
          </cell>
          <cell r="S14">
            <v>1.0006739682020522</v>
          </cell>
          <cell r="T14">
            <v>1.0006739764795158</v>
          </cell>
          <cell r="U14">
            <v>1.0006739780561755</v>
          </cell>
          <cell r="V14">
            <v>1.0006739783428409</v>
          </cell>
        </row>
        <row r="15">
          <cell r="B15" t="str">
            <v>LO20Fast</v>
          </cell>
          <cell r="C15">
            <v>0.22119921692859512</v>
          </cell>
          <cell r="D15">
            <v>0.37624232795148943</v>
          </cell>
          <cell r="E15">
            <v>0.48357361352878442</v>
          </cell>
          <cell r="F15">
            <v>0.56716330278444227</v>
          </cell>
          <cell r="G15">
            <v>0.64040048266456928</v>
          </cell>
          <cell r="H15">
            <v>0.70377511937632964</v>
          </cell>
          <cell r="I15">
            <v>0.7580669577441127</v>
          </cell>
          <cell r="J15">
            <v>0.80419335000071168</v>
          </cell>
          <cell r="K15">
            <v>0.84311022627788457</v>
          </cell>
          <cell r="L15">
            <v>0.87575014259103623</v>
          </cell>
          <cell r="M15">
            <v>0.90298584871682319</v>
          </cell>
          <cell r="N15">
            <v>0.92419703797508856</v>
          </cell>
          <cell r="O15">
            <v>0.94071632877930145</v>
          </cell>
          <cell r="P15">
            <v>0.95358156539340677</v>
          </cell>
          <cell r="Q15">
            <v>0.96360102174287088</v>
          </cell>
          <cell r="R15">
            <v>0.97140418219378311</v>
          </cell>
          <cell r="S15">
            <v>0.97748128966338554</v>
          </cell>
          <cell r="T15">
            <v>0.98221414571952104</v>
          </cell>
          <cell r="U15">
            <v>0.98590009772220355</v>
          </cell>
          <cell r="V15">
            <v>0.98877072002825628</v>
          </cell>
        </row>
        <row r="16">
          <cell r="B16" t="str">
            <v>LOEven20</v>
          </cell>
          <cell r="C16">
            <v>0.05</v>
          </cell>
          <cell r="D16">
            <v>0.1</v>
          </cell>
          <cell r="E16">
            <v>0.15000000000000002</v>
          </cell>
          <cell r="F16">
            <v>0.2</v>
          </cell>
          <cell r="G16">
            <v>0.25</v>
          </cell>
          <cell r="H16">
            <v>0.3</v>
          </cell>
          <cell r="I16">
            <v>0.35</v>
          </cell>
          <cell r="J16">
            <v>0.39999999999999997</v>
          </cell>
          <cell r="K16">
            <v>0.44999999999999996</v>
          </cell>
          <cell r="L16">
            <v>0.49999999999999994</v>
          </cell>
          <cell r="M16">
            <v>0.54999999999999993</v>
          </cell>
          <cell r="N16">
            <v>0.6</v>
          </cell>
          <cell r="O16">
            <v>0.65</v>
          </cell>
          <cell r="P16">
            <v>0.70000000000000007</v>
          </cell>
          <cell r="Q16">
            <v>0.75000000000000011</v>
          </cell>
          <cell r="R16">
            <v>0.80000000000000016</v>
          </cell>
          <cell r="S16">
            <v>0.8500000000000002</v>
          </cell>
          <cell r="T16">
            <v>0.90000000000000024</v>
          </cell>
          <cell r="U16">
            <v>0.95000000000000029</v>
          </cell>
          <cell r="V16">
            <v>1.0000000000000002</v>
          </cell>
        </row>
        <row r="17">
          <cell r="B17" t="str">
            <v>LOMax60</v>
          </cell>
          <cell r="C17">
            <v>0.01</v>
          </cell>
          <cell r="D17">
            <v>2.98E-2</v>
          </cell>
          <cell r="E17">
            <v>5.8906E-2</v>
          </cell>
          <cell r="F17">
            <v>9.6549759999999998E-2</v>
          </cell>
          <cell r="G17">
            <v>0.14172227199999998</v>
          </cell>
          <cell r="H17">
            <v>0.19035800991999999</v>
          </cell>
          <cell r="I17">
            <v>0.2362377226912</v>
          </cell>
          <cell r="J17">
            <v>0.279517585072032</v>
          </cell>
          <cell r="K17">
            <v>0.32034492191795017</v>
          </cell>
          <cell r="L17">
            <v>0.35885870967593297</v>
          </cell>
          <cell r="M17">
            <v>0.39519004946096342</v>
          </cell>
          <cell r="N17">
            <v>0.42946261332484215</v>
          </cell>
          <cell r="O17">
            <v>0.46179306523643443</v>
          </cell>
          <cell r="P17">
            <v>0.49229145820636983</v>
          </cell>
          <cell r="Q17">
            <v>0.5210616089080089</v>
          </cell>
          <cell r="R17">
            <v>0.54820145106988838</v>
          </cell>
          <cell r="S17">
            <v>0.57380336884259475</v>
          </cell>
          <cell r="T17">
            <v>0.59795451127484767</v>
          </cell>
          <cell r="U17">
            <v>0.62073708896927293</v>
          </cell>
          <cell r="V17">
            <v>0.6422286539276808</v>
          </cell>
        </row>
        <row r="18">
          <cell r="B18" t="str">
            <v>LO3Slow</v>
          </cell>
          <cell r="C18">
            <v>5.5320496977002724E-3</v>
          </cell>
          <cell r="D18">
            <v>1.4227918344261844E-2</v>
          </cell>
          <cell r="E18">
            <v>3.1619655637384989E-2</v>
          </cell>
          <cell r="F18">
            <v>6.2055195900350503E-2</v>
          </cell>
          <cell r="G18">
            <v>0.10939936964274129</v>
          </cell>
          <cell r="H18">
            <v>0.17568121288208835</v>
          </cell>
          <cell r="I18">
            <v>0.26003992245943919</v>
          </cell>
          <cell r="J18">
            <v>0.3584584169663485</v>
          </cell>
          <cell r="K18">
            <v>0.46444756489686617</v>
          </cell>
          <cell r="L18">
            <v>0.57043671282738384</v>
          </cell>
          <cell r="M18">
            <v>0.66935991756253377</v>
          </cell>
          <cell r="N18">
            <v>0.75591772170578986</v>
          </cell>
          <cell r="O18">
            <v>0.82720061923553012</v>
          </cell>
          <cell r="P18">
            <v>0.88264287286977261</v>
          </cell>
          <cell r="Q18">
            <v>0.92349505975816193</v>
          </cell>
          <cell r="R18">
            <v>0.95209159058003434</v>
          </cell>
          <cell r="S18">
            <v>0.97115594446128262</v>
          </cell>
          <cell r="T18">
            <v>0.98328780602207699</v>
          </cell>
          <cell r="U18">
            <v>0.99067241740690848</v>
          </cell>
          <cell r="V18">
            <v>0.99498010738139331</v>
          </cell>
        </row>
      </sheetData>
      <sheetData sheetId="10">
        <row r="11">
          <cell r="B11" t="str">
            <v>Compressed Air-NR</v>
          </cell>
        </row>
        <row r="12">
          <cell r="B12" t="str">
            <v>Network PC Power Management-Retro</v>
          </cell>
          <cell r="C12" t="str">
            <v>LPD baseline to minimum of code or 1995-2001 practice</v>
          </cell>
          <cell r="F12" t="str">
            <v>OR FloorA%REG</v>
          </cell>
          <cell r="G12">
            <v>0.22</v>
          </cell>
          <cell r="H12">
            <v>0.22</v>
          </cell>
          <cell r="I12">
            <v>0.22</v>
          </cell>
          <cell r="J12">
            <v>0.33</v>
          </cell>
          <cell r="K12">
            <v>0.33</v>
          </cell>
          <cell r="L12">
            <v>0.33</v>
          </cell>
          <cell r="M12">
            <v>0.33</v>
          </cell>
          <cell r="N12">
            <v>0.15</v>
          </cell>
          <cell r="O12">
            <v>0.15</v>
          </cell>
          <cell r="P12">
            <v>0.42</v>
          </cell>
          <cell r="Q12">
            <v>0.17</v>
          </cell>
          <cell r="R12">
            <v>0.17</v>
          </cell>
          <cell r="S12">
            <v>0.35</v>
          </cell>
          <cell r="T12">
            <v>0.38</v>
          </cell>
          <cell r="U12">
            <v>0.25</v>
          </cell>
          <cell r="V12">
            <v>0.24</v>
          </cell>
          <cell r="W12">
            <v>0.24</v>
          </cell>
          <cell r="X12">
            <v>0.21</v>
          </cell>
        </row>
        <row r="13">
          <cell r="B13" t="str">
            <v>Laptop-NR</v>
          </cell>
          <cell r="C13" t="str">
            <v>Assume code ballasts in baseline retrofit</v>
          </cell>
          <cell r="F13" t="str">
            <v>Frac Floor w &gt;30% ww ratio</v>
          </cell>
          <cell r="G13">
            <v>0.5</v>
          </cell>
          <cell r="H13">
            <v>0.5</v>
          </cell>
          <cell r="I13">
            <v>0.5</v>
          </cell>
          <cell r="J13">
            <v>0</v>
          </cell>
          <cell r="K13">
            <v>0</v>
          </cell>
          <cell r="L13">
            <v>0.5</v>
          </cell>
          <cell r="M13">
            <v>0</v>
          </cell>
          <cell r="N13">
            <v>0.4</v>
          </cell>
          <cell r="O13">
            <v>0.4</v>
          </cell>
          <cell r="P13">
            <v>0</v>
          </cell>
          <cell r="Q13">
            <v>0.05</v>
          </cell>
          <cell r="R13">
            <v>0</v>
          </cell>
          <cell r="S13">
            <v>0.5</v>
          </cell>
          <cell r="T13">
            <v>0.5</v>
          </cell>
          <cell r="U13">
            <v>0.5</v>
          </cell>
          <cell r="V13">
            <v>0.5</v>
          </cell>
          <cell r="W13">
            <v>0.5</v>
          </cell>
          <cell r="X13">
            <v>0.2</v>
          </cell>
        </row>
        <row r="14">
          <cell r="B14" t="str">
            <v>Smart Plug Power Strips-Retro</v>
          </cell>
          <cell r="F14" t="str">
            <v>OR FloorA Exceed Code</v>
          </cell>
          <cell r="G14">
            <v>0.11</v>
          </cell>
          <cell r="H14">
            <v>0.11</v>
          </cell>
          <cell r="I14">
            <v>0.11</v>
          </cell>
          <cell r="J14">
            <v>0.33</v>
          </cell>
          <cell r="K14">
            <v>0.33</v>
          </cell>
          <cell r="L14">
            <v>0.16500000000000001</v>
          </cell>
          <cell r="M14">
            <v>0.33</v>
          </cell>
          <cell r="N14">
            <v>0.09</v>
          </cell>
          <cell r="O14">
            <v>0.09</v>
          </cell>
          <cell r="P14">
            <v>0.42</v>
          </cell>
          <cell r="Q14">
            <v>0.1615</v>
          </cell>
          <cell r="R14">
            <v>0.17</v>
          </cell>
          <cell r="S14">
            <v>0.17499999999999999</v>
          </cell>
          <cell r="T14">
            <v>0.19</v>
          </cell>
          <cell r="U14">
            <v>0.125</v>
          </cell>
          <cell r="V14">
            <v>0.12</v>
          </cell>
          <cell r="W14">
            <v>0.12</v>
          </cell>
          <cell r="X14">
            <v>0.16800000000000001</v>
          </cell>
        </row>
        <row r="15">
          <cell r="B15" t="e">
            <v>#REF!</v>
          </cell>
          <cell r="C15" t="str">
            <v>Account for smoke hatch in baseline</v>
          </cell>
        </row>
        <row r="16">
          <cell r="B16" t="e">
            <v>#REF!</v>
          </cell>
          <cell r="F16" t="str">
            <v>WA FloorA%REG</v>
          </cell>
          <cell r="G16">
            <v>0.72</v>
          </cell>
          <cell r="H16">
            <v>0.72</v>
          </cell>
          <cell r="I16">
            <v>0.72</v>
          </cell>
          <cell r="J16">
            <v>0.61</v>
          </cell>
          <cell r="K16">
            <v>0.61</v>
          </cell>
          <cell r="L16">
            <v>0.61</v>
          </cell>
          <cell r="M16">
            <v>0.61</v>
          </cell>
          <cell r="N16">
            <v>0.68</v>
          </cell>
          <cell r="O16">
            <v>0.68</v>
          </cell>
          <cell r="P16">
            <v>0.49</v>
          </cell>
          <cell r="Q16">
            <v>0.62</v>
          </cell>
          <cell r="R16">
            <v>0.62</v>
          </cell>
          <cell r="S16">
            <v>0.56000000000000005</v>
          </cell>
          <cell r="T16">
            <v>0.49</v>
          </cell>
          <cell r="U16">
            <v>0.56000000000000005</v>
          </cell>
          <cell r="V16">
            <v>0.59</v>
          </cell>
          <cell r="W16">
            <v>0.6</v>
          </cell>
          <cell r="X16">
            <v>0.67</v>
          </cell>
        </row>
        <row r="17">
          <cell r="B17" t="str">
            <v>Data Centers-NR</v>
          </cell>
          <cell r="C17" t="str">
            <v>Only fraction beyond switching in code baseline OR</v>
          </cell>
          <cell r="F17" t="str">
            <v>Fraction with ElecHt</v>
          </cell>
          <cell r="G17">
            <v>9.379008321141083E-2</v>
          </cell>
          <cell r="H17">
            <v>5.7141018201974592E-2</v>
          </cell>
          <cell r="I17">
            <v>6.3540893141458221E-2</v>
          </cell>
          <cell r="J17">
            <v>0.52114684573848291</v>
          </cell>
          <cell r="K17">
            <v>0.64094486042254439</v>
          </cell>
          <cell r="L17">
            <v>0.56159710090996928</v>
          </cell>
          <cell r="M17">
            <v>0.19952525247533903</v>
          </cell>
          <cell r="N17">
            <v>0.22286467137317267</v>
          </cell>
          <cell r="O17">
            <v>0.15885643507420852</v>
          </cell>
          <cell r="P17">
            <v>0.52114684573848291</v>
          </cell>
          <cell r="Q17">
            <v>1.5377816133020691E-2</v>
          </cell>
          <cell r="R17">
            <v>0</v>
          </cell>
          <cell r="S17">
            <v>5.5212362541074519E-2</v>
          </cell>
          <cell r="T17">
            <v>0.34342063041492848</v>
          </cell>
          <cell r="U17">
            <v>0.10311447532768504</v>
          </cell>
          <cell r="V17">
            <v>5.6083613809662864E-3</v>
          </cell>
          <cell r="W17">
            <v>5.6083613809662864E-3</v>
          </cell>
          <cell r="X17">
            <v>0.24031041917780901</v>
          </cell>
        </row>
        <row r="18">
          <cell r="B18" t="str">
            <v>Monitor-NR</v>
          </cell>
          <cell r="C18" t="str">
            <v>Only fraction beyond switching in code baseline OR</v>
          </cell>
          <cell r="F18" t="str">
            <v>Frac Meet Elec Ht Code</v>
          </cell>
          <cell r="G18">
            <v>0.5</v>
          </cell>
          <cell r="H18">
            <v>0.5</v>
          </cell>
          <cell r="I18">
            <v>0.5</v>
          </cell>
          <cell r="J18">
            <v>0.9</v>
          </cell>
          <cell r="K18">
            <v>0.9</v>
          </cell>
          <cell r="L18">
            <v>0.9</v>
          </cell>
          <cell r="M18">
            <v>0.5</v>
          </cell>
          <cell r="N18">
            <v>0.5</v>
          </cell>
          <cell r="O18">
            <v>0.5</v>
          </cell>
          <cell r="P18">
            <v>0.9</v>
          </cell>
          <cell r="Q18">
            <v>0.9</v>
          </cell>
          <cell r="R18">
            <v>0.9</v>
          </cell>
          <cell r="S18">
            <v>0.9</v>
          </cell>
          <cell r="T18">
            <v>0.9</v>
          </cell>
          <cell r="U18">
            <v>0.5</v>
          </cell>
          <cell r="V18">
            <v>0.5</v>
          </cell>
          <cell r="W18">
            <v>0.5</v>
          </cell>
          <cell r="X18">
            <v>0.9</v>
          </cell>
        </row>
        <row r="19">
          <cell r="B19" t="e">
            <v>#REF!</v>
          </cell>
          <cell r="F19" t="str">
            <v>WA Floor A Exceed Code</v>
          </cell>
          <cell r="G19">
            <v>3.37644299561079E-2</v>
          </cell>
          <cell r="H19">
            <v>2.0570766552710854E-2</v>
          </cell>
          <cell r="I19">
            <v>2.2874721530924957E-2</v>
          </cell>
          <cell r="J19">
            <v>3.1789957590047449E-2</v>
          </cell>
          <cell r="K19">
            <v>3.9097636485775196E-2</v>
          </cell>
          <cell r="L19">
            <v>3.4257423155508122E-2</v>
          </cell>
          <cell r="M19">
            <v>6.0855202004978404E-2</v>
          </cell>
          <cell r="N19">
            <v>7.5773988266878714E-2</v>
          </cell>
          <cell r="O19">
            <v>5.4011187925230901E-2</v>
          </cell>
          <cell r="P19">
            <v>2.5536195441185655E-2</v>
          </cell>
          <cell r="Q19">
            <v>9.5342460024728268E-4</v>
          </cell>
          <cell r="R19">
            <v>0</v>
          </cell>
          <cell r="S19">
            <v>3.0918923023001725E-3</v>
          </cell>
          <cell r="T19">
            <v>1.6827610890331492E-2</v>
          </cell>
          <cell r="U19">
            <v>2.8872053091751816E-2</v>
          </cell>
          <cell r="V19">
            <v>1.6544666073850544E-3</v>
          </cell>
          <cell r="W19">
            <v>1.6825084142898859E-3</v>
          </cell>
          <cell r="X19">
            <v>1.6100798084913201E-2</v>
          </cell>
        </row>
        <row r="20">
          <cell r="B20" t="str">
            <v>Desktop-NR</v>
          </cell>
        </row>
        <row r="21">
          <cell r="B21" t="str">
            <v>Pre-Rinse Spray Valve-Retro</v>
          </cell>
          <cell r="F21" t="str">
            <v>Region Wide Frac Exceed Target</v>
          </cell>
          <cell r="G21">
            <v>0.05</v>
          </cell>
          <cell r="H21">
            <v>0.05</v>
          </cell>
          <cell r="I21">
            <v>0.05</v>
          </cell>
          <cell r="J21">
            <v>0.05</v>
          </cell>
          <cell r="K21">
            <v>0.05</v>
          </cell>
          <cell r="L21">
            <v>0.05</v>
          </cell>
          <cell r="M21">
            <v>0.05</v>
          </cell>
          <cell r="N21">
            <v>0.05</v>
          </cell>
          <cell r="O21">
            <v>0.05</v>
          </cell>
          <cell r="P21">
            <v>0.05</v>
          </cell>
          <cell r="Q21">
            <v>0.05</v>
          </cell>
          <cell r="R21">
            <v>0.05</v>
          </cell>
          <cell r="S21">
            <v>0.05</v>
          </cell>
          <cell r="T21">
            <v>0.05</v>
          </cell>
          <cell r="U21">
            <v>0.05</v>
          </cell>
          <cell r="V21">
            <v>0.05</v>
          </cell>
          <cell r="W21">
            <v>0.05</v>
          </cell>
          <cell r="X21">
            <v>0.05</v>
          </cell>
        </row>
        <row r="22">
          <cell r="B22" t="e">
            <v>#REF!</v>
          </cell>
        </row>
        <row r="23">
          <cell r="B23" t="str">
            <v>Cooking Equipment-NR</v>
          </cell>
          <cell r="C23" t="str">
            <v>Not applicable in Seattle due to code requirement</v>
          </cell>
        </row>
        <row r="24">
          <cell r="B24" t="str">
            <v>Premium HVAC Equipment-New</v>
          </cell>
          <cell r="C24" t="str">
            <v>Not applicable in Seattle due to code requirement</v>
          </cell>
          <cell r="F24" t="str">
            <v>Baseline Exceed Code New</v>
          </cell>
          <cell r="G24">
            <v>0.19376442995610788</v>
          </cell>
          <cell r="H24">
            <v>0.18057076655271087</v>
          </cell>
          <cell r="I24">
            <v>0.18287472153092493</v>
          </cell>
          <cell r="J24">
            <v>0.41178995759004744</v>
          </cell>
          <cell r="K24">
            <v>0.41909763648577519</v>
          </cell>
          <cell r="L24">
            <v>0.24925742315550814</v>
          </cell>
          <cell r="M24">
            <v>0.44085520200497841</v>
          </cell>
          <cell r="N24">
            <v>0.21577398826687871</v>
          </cell>
          <cell r="O24">
            <v>0.19401118792523092</v>
          </cell>
          <cell r="P24">
            <v>0.4955361954411856</v>
          </cell>
          <cell r="Q24">
            <v>0.2124534246002473</v>
          </cell>
          <cell r="R24">
            <v>0.22000000000000003</v>
          </cell>
          <cell r="S24">
            <v>0.22809189230230015</v>
          </cell>
          <cell r="T24">
            <v>0.25682761089033151</v>
          </cell>
          <cell r="U24">
            <v>0.20387205309175183</v>
          </cell>
          <cell r="V24">
            <v>0.17165446660738504</v>
          </cell>
          <cell r="W24">
            <v>0.17168250841428989</v>
          </cell>
          <cell r="X24">
            <v>0.23410079808491319</v>
          </cell>
        </row>
        <row r="25">
          <cell r="B25" t="e">
            <v>#REF!</v>
          </cell>
        </row>
        <row r="26">
          <cell r="B26" t="str">
            <v>Premium HVAC Equipment-NR</v>
          </cell>
          <cell r="C26" t="str">
            <v>Baseline adjusted to reflect codes</v>
          </cell>
          <cell r="F26" t="str">
            <v>Fract Excced Target CBSA New 2002-2004</v>
          </cell>
          <cell r="G26">
            <v>0.45</v>
          </cell>
          <cell r="H26">
            <v>0.45</v>
          </cell>
          <cell r="I26">
            <v>0.45</v>
          </cell>
          <cell r="J26">
            <v>0.2</v>
          </cell>
          <cell r="K26">
            <v>0.2</v>
          </cell>
          <cell r="L26">
            <v>0.2</v>
          </cell>
          <cell r="M26">
            <v>0.2</v>
          </cell>
          <cell r="N26">
            <v>0.45</v>
          </cell>
          <cell r="O26">
            <v>0.9</v>
          </cell>
          <cell r="P26">
            <v>0.2</v>
          </cell>
          <cell r="Q26">
            <v>0.1</v>
          </cell>
          <cell r="R26">
            <v>0.1</v>
          </cell>
          <cell r="S26">
            <v>0.25</v>
          </cell>
          <cell r="T26">
            <v>0.5</v>
          </cell>
          <cell r="U26">
            <v>0.75</v>
          </cell>
          <cell r="V26">
            <v>0.25</v>
          </cell>
          <cell r="W26">
            <v>0.2</v>
          </cell>
          <cell r="X26">
            <v>0.3</v>
          </cell>
        </row>
        <row r="27">
          <cell r="B27" t="str">
            <v>Glass-New</v>
          </cell>
          <cell r="C27" t="str">
            <v>Baseline adjusted to reflect codes</v>
          </cell>
        </row>
        <row r="28">
          <cell r="B28" t="e">
            <v>#REF!</v>
          </cell>
        </row>
        <row r="29">
          <cell r="B29" t="str">
            <v>Glass-NR</v>
          </cell>
          <cell r="C29" t="str">
            <v>Baseline adjusted to reflect codes.  Measure baseline excludes 50% of WA=ElecHt, OR&gt;30%glass.</v>
          </cell>
        </row>
        <row r="30">
          <cell r="B30" t="str">
            <v>Glass-Retro</v>
          </cell>
          <cell r="C30" t="str">
            <v>Baseline adjusted to reflect codes</v>
          </cell>
        </row>
        <row r="31">
          <cell r="B31" t="str">
            <v>Advanced Rooftop Controller-New</v>
          </cell>
          <cell r="C31" t="str">
            <v>Single Glazed Fraction from CBSA</v>
          </cell>
        </row>
        <row r="32">
          <cell r="B32" t="str">
            <v>Advanced Rooftop Controller-NR</v>
          </cell>
        </row>
        <row r="33">
          <cell r="B33" t="str">
            <v>Advanced Rooftop Controller-Retro</v>
          </cell>
        </row>
        <row r="34">
          <cell r="B34" t="str">
            <v>Variable Speed Chiller-New</v>
          </cell>
          <cell r="C34" t="str">
            <v>Assumes marginally-effective economizer in baseline</v>
          </cell>
        </row>
        <row r="35">
          <cell r="B35" t="str">
            <v>Variable Speed Chiller-NR</v>
          </cell>
          <cell r="C35" t="str">
            <v>Baseline assumes historic mix of chiller types and modular chiller control</v>
          </cell>
        </row>
        <row r="36">
          <cell r="B36" t="str">
            <v>Commercial EM-New</v>
          </cell>
          <cell r="C36" t="str">
            <v>Baseline assumes historic mix of chiller types and modular chiller control</v>
          </cell>
        </row>
        <row r="37">
          <cell r="B37" t="e">
            <v>#REF!</v>
          </cell>
          <cell r="C37" t="str">
            <v>Baseline at code and modular deployment</v>
          </cell>
        </row>
        <row r="38">
          <cell r="B38" t="str">
            <v>Commercial EM-NR</v>
          </cell>
          <cell r="C38" t="str">
            <v>Baseline assume partial penetration of measure</v>
          </cell>
        </row>
        <row r="39">
          <cell r="B39" t="str">
            <v>Commercial EM-Retro</v>
          </cell>
        </row>
        <row r="40">
          <cell r="B40" t="str">
            <v>Evaporative Assist Cooling-New</v>
          </cell>
        </row>
        <row r="41">
          <cell r="B41" t="str">
            <v>Evaporative Assist Cooling-NR</v>
          </cell>
          <cell r="C41" t="str">
            <v>Assumes marginally-effective economizer in baseline</v>
          </cell>
        </row>
        <row r="42">
          <cell r="B42" t="str">
            <v>Low Pressure Distribution Complex HVAC-New</v>
          </cell>
          <cell r="C42" t="str">
            <v>Assumes marginally-effective economizer in baseline</v>
          </cell>
        </row>
        <row r="43">
          <cell r="B43" t="e">
            <v>#REF!</v>
          </cell>
        </row>
        <row r="44">
          <cell r="B44" t="str">
            <v>Demand Control Ventilation-New</v>
          </cell>
          <cell r="C44" t="str">
            <v>Measure not in any code baseline</v>
          </cell>
        </row>
        <row r="45">
          <cell r="B45" t="e">
            <v>#REF!</v>
          </cell>
          <cell r="C45" t="str">
            <v>Measure not in any code baseline</v>
          </cell>
        </row>
        <row r="46">
          <cell r="B46" t="e">
            <v>#REF!</v>
          </cell>
        </row>
        <row r="47">
          <cell r="B47" t="str">
            <v>Demand Control Ventilation-NR</v>
          </cell>
          <cell r="C47" t="str">
            <v>Measure dropped due to code</v>
          </cell>
        </row>
        <row r="48">
          <cell r="B48" t="str">
            <v>Demand Control Ventilation-Retro</v>
          </cell>
          <cell r="C48" t="str">
            <v>Measure dropped due to code</v>
          </cell>
        </row>
        <row r="49">
          <cell r="B49" t="str">
            <v>Premium Fume Hood-NR</v>
          </cell>
        </row>
        <row r="50">
          <cell r="B50" t="e">
            <v>#REF!</v>
          </cell>
        </row>
        <row r="51">
          <cell r="B51" t="e">
            <v>#REF!</v>
          </cell>
        </row>
        <row r="52">
          <cell r="B52" t="e">
            <v>#REF!</v>
          </cell>
        </row>
        <row r="53">
          <cell r="B53" t="e">
            <v>#REF!</v>
          </cell>
        </row>
        <row r="54">
          <cell r="B54" t="e">
            <v>#REF!</v>
          </cell>
        </row>
        <row r="55">
          <cell r="B55" t="e">
            <v>#REF!</v>
          </cell>
        </row>
        <row r="56">
          <cell r="B56" t="e">
            <v>#REF!</v>
          </cell>
        </row>
        <row r="57">
          <cell r="B57" t="e">
            <v>#REF!</v>
          </cell>
        </row>
        <row r="58">
          <cell r="B58" t="e">
            <v>#REF!</v>
          </cell>
        </row>
        <row r="59">
          <cell r="B59" t="e">
            <v>#REF!</v>
          </cell>
        </row>
        <row r="60">
          <cell r="B60" t="e">
            <v>#REF!</v>
          </cell>
        </row>
        <row r="61">
          <cell r="B61" t="str">
            <v>DCV Restaurant Hood-Retro</v>
          </cell>
        </row>
        <row r="62">
          <cell r="B62" t="e">
            <v>#REF!</v>
          </cell>
        </row>
        <row r="63">
          <cell r="B63" t="e">
            <v>#REF!</v>
          </cell>
        </row>
        <row r="64">
          <cell r="B64" t="e">
            <v>#REF!</v>
          </cell>
        </row>
        <row r="65">
          <cell r="B65" t="e">
            <v>#REF!</v>
          </cell>
        </row>
        <row r="66">
          <cell r="B66" t="e">
            <v>#REF!</v>
          </cell>
        </row>
        <row r="67">
          <cell r="B67" t="e">
            <v>#REF!</v>
          </cell>
        </row>
        <row r="68">
          <cell r="B68" t="e">
            <v>#REF!</v>
          </cell>
        </row>
        <row r="69">
          <cell r="B69" t="e">
            <v>#REF!</v>
          </cell>
        </row>
        <row r="70">
          <cell r="B70" t="e">
            <v>#REF!</v>
          </cell>
        </row>
        <row r="71">
          <cell r="B71" t="e">
            <v>#REF!</v>
          </cell>
        </row>
        <row r="72">
          <cell r="B72" t="str">
            <v>DCV Parking Garage-Retro</v>
          </cell>
        </row>
        <row r="73">
          <cell r="B73" t="str">
            <v>Weatherization - School-Retro</v>
          </cell>
        </row>
        <row r="74">
          <cell r="B74" t="e">
            <v>#REF!</v>
          </cell>
        </row>
        <row r="75">
          <cell r="B75" t="str">
            <v>Energy Recovery Ventilator-NR</v>
          </cell>
        </row>
        <row r="76">
          <cell r="B76" t="str">
            <v>AC Heat Recovery for Water Heating-NR</v>
          </cell>
        </row>
        <row r="77">
          <cell r="B77" t="str">
            <v>Room Occupancy Sensors in Lodging-Retro</v>
          </cell>
        </row>
        <row r="78">
          <cell r="B78" t="str">
            <v>Chiller - chilled water retrofit-Retro</v>
          </cell>
        </row>
        <row r="79">
          <cell r="B79" t="str">
            <v>Office Equipment</v>
          </cell>
          <cell r="C79" t="str">
            <v>New</v>
          </cell>
        </row>
        <row r="80">
          <cell r="B80" t="str">
            <v>Computer Servers and IT</v>
          </cell>
          <cell r="C80" t="str">
            <v>New</v>
          </cell>
        </row>
        <row r="81">
          <cell r="B81" t="e">
            <v>#REF!</v>
          </cell>
        </row>
        <row r="82">
          <cell r="B82" t="str">
            <v>Pool Blankets-Retro</v>
          </cell>
        </row>
        <row r="83">
          <cell r="B83" t="e">
            <v>#REF!</v>
          </cell>
        </row>
        <row r="84">
          <cell r="B84" t="e">
            <v>#REF!</v>
          </cell>
        </row>
        <row r="85">
          <cell r="B85" t="str">
            <v>Web-Enabled Thermostats-Retro</v>
          </cell>
        </row>
        <row r="86">
          <cell r="B86" t="e">
            <v>#REF!</v>
          </cell>
        </row>
        <row r="87">
          <cell r="B87" t="e">
            <v>#REF!</v>
          </cell>
        </row>
        <row r="88">
          <cell r="B88" t="str">
            <v>Garage CO2 ventilation-Retro</v>
          </cell>
        </row>
        <row r="89">
          <cell r="B89" t="e">
            <v>#REF!</v>
          </cell>
        </row>
        <row r="90">
          <cell r="B90" t="e">
            <v>#REF!</v>
          </cell>
        </row>
        <row r="91">
          <cell r="B91" t="e">
            <v>#REF!</v>
          </cell>
        </row>
        <row r="92">
          <cell r="B92" t="e">
            <v>#REF!</v>
          </cell>
        </row>
        <row r="93">
          <cell r="B93" t="e">
            <v>#REF!</v>
          </cell>
        </row>
        <row r="94">
          <cell r="B94" t="str">
            <v>Circ Pump ECM and drive-Retro</v>
          </cell>
        </row>
        <row r="95">
          <cell r="B95" t="str">
            <v>VRF-New</v>
          </cell>
        </row>
        <row r="96">
          <cell r="B96">
            <v>0</v>
          </cell>
        </row>
        <row r="97">
          <cell r="B97">
            <v>0</v>
          </cell>
        </row>
        <row r="98">
          <cell r="B98">
            <v>0</v>
          </cell>
        </row>
        <row r="99">
          <cell r="B99">
            <v>0</v>
          </cell>
        </row>
        <row r="100">
          <cell r="B100">
            <v>0</v>
          </cell>
        </row>
        <row r="101">
          <cell r="B101">
            <v>0</v>
          </cell>
        </row>
        <row r="102">
          <cell r="B102">
            <v>0</v>
          </cell>
        </row>
        <row r="103">
          <cell r="B103">
            <v>0</v>
          </cell>
        </row>
        <row r="104">
          <cell r="B104">
            <v>0</v>
          </cell>
        </row>
        <row r="105">
          <cell r="B105">
            <v>0</v>
          </cell>
        </row>
      </sheetData>
      <sheetData sheetId="11">
        <row r="13">
          <cell r="B13" t="str">
            <v>FORECAST</v>
          </cell>
          <cell r="C13">
            <v>0</v>
          </cell>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row>
        <row r="14">
          <cell r="B14" t="str">
            <v>POST2013</v>
          </cell>
          <cell r="C14" t="str">
            <v>Office</v>
          </cell>
          <cell r="D14">
            <v>0</v>
          </cell>
          <cell r="E14">
            <v>0</v>
          </cell>
          <cell r="F14" t="str">
            <v>Retail</v>
          </cell>
          <cell r="G14">
            <v>0</v>
          </cell>
          <cell r="H14">
            <v>0</v>
          </cell>
          <cell r="I14">
            <v>0</v>
          </cell>
          <cell r="J14" t="str">
            <v>School</v>
          </cell>
          <cell r="K14">
            <v>0</v>
          </cell>
          <cell r="L14" t="str">
            <v>Warehouse</v>
          </cell>
          <cell r="M14" t="str">
            <v>Grocery</v>
          </cell>
          <cell r="N14">
            <v>0</v>
          </cell>
          <cell r="O14" t="str">
            <v>Restaurant</v>
          </cell>
          <cell r="P14" t="str">
            <v>Lodging</v>
          </cell>
          <cell r="Q14" t="str">
            <v>Health</v>
          </cell>
          <cell r="R14">
            <v>0</v>
          </cell>
          <cell r="S14" t="str">
            <v>Assembly</v>
          </cell>
          <cell r="T14" t="str">
            <v>Other</v>
          </cell>
        </row>
        <row r="15">
          <cell r="B15" t="str">
            <v>FloorA%ACT</v>
          </cell>
          <cell r="C15">
            <v>0.23374291413554329</v>
          </cell>
          <cell r="D15">
            <v>0</v>
          </cell>
          <cell r="E15">
            <v>0</v>
          </cell>
          <cell r="F15">
            <v>0.16379453573805774</v>
          </cell>
          <cell r="G15">
            <v>0</v>
          </cell>
          <cell r="H15">
            <v>0</v>
          </cell>
          <cell r="I15">
            <v>0</v>
          </cell>
          <cell r="J15">
            <v>8.8639553331737689E-2</v>
          </cell>
          <cell r="K15">
            <v>0</v>
          </cell>
          <cell r="L15">
            <v>9.6266945662747766E-2</v>
          </cell>
          <cell r="M15">
            <v>2.0434554153352484E-2</v>
          </cell>
          <cell r="N15">
            <v>0</v>
          </cell>
          <cell r="O15">
            <v>1.255060122823257E-2</v>
          </cell>
          <cell r="P15">
            <v>5.5794347273117245E-2</v>
          </cell>
          <cell r="Q15">
            <v>7.398534349162611E-2</v>
          </cell>
          <cell r="R15">
            <v>0</v>
          </cell>
          <cell r="S15">
            <v>0.12949316922883081</v>
          </cell>
          <cell r="T15">
            <v>0.12270755891365608</v>
          </cell>
        </row>
        <row r="16">
          <cell r="B16" t="str">
            <v>POST2013</v>
          </cell>
          <cell r="C16" t="str">
            <v>Large Off</v>
          </cell>
          <cell r="D16" t="str">
            <v>Medium Off</v>
          </cell>
          <cell r="E16" t="str">
            <v>Small Off</v>
          </cell>
          <cell r="F16" t="str">
            <v>Xlarge Ret</v>
          </cell>
          <cell r="G16" t="str">
            <v>Large Ret</v>
          </cell>
          <cell r="H16" t="str">
            <v>Medium Ret</v>
          </cell>
          <cell r="I16" t="str">
            <v>Small Ret</v>
          </cell>
          <cell r="J16" t="str">
            <v>School K-12</v>
          </cell>
          <cell r="K16" t="str">
            <v>University</v>
          </cell>
          <cell r="L16" t="str">
            <v>Warehouse</v>
          </cell>
          <cell r="M16" t="str">
            <v>Supermarket</v>
          </cell>
          <cell r="N16" t="str">
            <v>MiniMart</v>
          </cell>
          <cell r="O16" t="str">
            <v>Restaurant</v>
          </cell>
          <cell r="P16" t="str">
            <v>Lodging</v>
          </cell>
          <cell r="Q16" t="str">
            <v>Hospital</v>
          </cell>
          <cell r="R16" t="str">
            <v>Residential Care</v>
          </cell>
          <cell r="S16" t="str">
            <v>Assembly</v>
          </cell>
          <cell r="T16" t="str">
            <v>Other</v>
          </cell>
        </row>
        <row r="17">
          <cell r="B17" t="str">
            <v>FloorA%TYP</v>
          </cell>
          <cell r="C17">
            <v>0.49844828664156315</v>
          </cell>
          <cell r="D17">
            <v>0.39725857197361958</v>
          </cell>
          <cell r="E17">
            <v>0.10429314138481716</v>
          </cell>
          <cell r="F17">
            <v>0.29289805028089561</v>
          </cell>
          <cell r="G17">
            <v>0.11837446567671327</v>
          </cell>
          <cell r="H17">
            <v>0.44658380004081855</v>
          </cell>
          <cell r="I17">
            <v>0.14214368400157257</v>
          </cell>
          <cell r="J17">
            <v>0.58044164275770982</v>
          </cell>
          <cell r="K17">
            <v>0.41955835724229024</v>
          </cell>
          <cell r="L17">
            <v>1</v>
          </cell>
          <cell r="M17">
            <v>0.70766579331774959</v>
          </cell>
          <cell r="N17">
            <v>0.29233420668225041</v>
          </cell>
          <cell r="O17">
            <v>1</v>
          </cell>
          <cell r="P17">
            <v>1</v>
          </cell>
          <cell r="Q17">
            <v>1</v>
          </cell>
          <cell r="R17">
            <v>1</v>
          </cell>
          <cell r="S17">
            <v>1</v>
          </cell>
          <cell r="T17">
            <v>1</v>
          </cell>
        </row>
        <row r="18">
          <cell r="B18" t="str">
            <v>FloorA%REG</v>
          </cell>
          <cell r="C18">
            <v>0.15073291148870363</v>
          </cell>
          <cell r="D18">
            <v>0.12013270538231059</v>
          </cell>
          <cell r="E18">
            <v>3.1538695729415013E-2</v>
          </cell>
          <cell r="F18">
            <v>2.6820893655991742E-2</v>
          </cell>
          <cell r="G18">
            <v>1.0839638408159987E-2</v>
          </cell>
          <cell r="H18">
            <v>4.0894012773033235E-2</v>
          </cell>
          <cell r="I18">
            <v>1.3016203517984767E-2</v>
          </cell>
          <cell r="J18">
            <v>3.0886857559635036E-2</v>
          </cell>
          <cell r="K18">
            <v>2.2325826170102026E-2</v>
          </cell>
          <cell r="L18">
            <v>0.10087192274660353</v>
          </cell>
          <cell r="M18">
            <v>6.1675003194375045E-3</v>
          </cell>
          <cell r="N18">
            <v>2.5477723102065148E-3</v>
          </cell>
          <cell r="O18">
            <v>1.1693580853842011E-2</v>
          </cell>
          <cell r="P18">
            <v>2.3957473342185561E-2</v>
          </cell>
          <cell r="Q18">
            <v>4.4965056377242296E-2</v>
          </cell>
          <cell r="R18">
            <v>5.827742495837801E-2</v>
          </cell>
          <cell r="S18">
            <v>9.0984350406775827E-2</v>
          </cell>
          <cell r="T18">
            <v>0.21334717399999265</v>
          </cell>
        </row>
        <row r="19">
          <cell r="B19" t="str">
            <v>ElecHt%TYP</v>
          </cell>
          <cell r="C19">
            <v>9.379008321141083E-2</v>
          </cell>
          <cell r="D19">
            <v>5.7141018201974592E-2</v>
          </cell>
          <cell r="E19">
            <v>6.3540893141458221E-2</v>
          </cell>
          <cell r="F19">
            <v>0.52114684573848291</v>
          </cell>
          <cell r="G19">
            <v>0.64094486042254439</v>
          </cell>
          <cell r="H19">
            <v>0.56159710090996928</v>
          </cell>
          <cell r="I19">
            <v>0.19952525247533903</v>
          </cell>
          <cell r="J19">
            <v>0.22286467137317267</v>
          </cell>
          <cell r="K19">
            <v>0.15885643507420852</v>
          </cell>
          <cell r="L19">
            <v>0.52114684573848291</v>
          </cell>
          <cell r="M19">
            <v>1.5377816133020691E-2</v>
          </cell>
          <cell r="N19">
            <v>0</v>
          </cell>
          <cell r="O19">
            <v>5.5212362541074519E-2</v>
          </cell>
          <cell r="P19">
            <v>0.34342063041492848</v>
          </cell>
          <cell r="Q19">
            <v>0.10311447532768504</v>
          </cell>
          <cell r="R19">
            <v>5.6083613809662864E-3</v>
          </cell>
          <cell r="S19">
            <v>5.6083613809662864E-3</v>
          </cell>
          <cell r="T19">
            <v>0.24031041917780901</v>
          </cell>
        </row>
        <row r="20">
          <cell r="B20" t="str">
            <v>GasHt%TYP</v>
          </cell>
          <cell r="C20">
            <v>0.80872784176745371</v>
          </cell>
          <cell r="D20">
            <v>0.93108561158422598</v>
          </cell>
          <cell r="E20">
            <v>0.65879042006554966</v>
          </cell>
          <cell r="F20">
            <v>0.30364464955032466</v>
          </cell>
          <cell r="G20">
            <v>0.20980203614718312</v>
          </cell>
          <cell r="H20">
            <v>0.42422729730852854</v>
          </cell>
          <cell r="I20">
            <v>0.44747439425166918</v>
          </cell>
          <cell r="J20">
            <v>0.53090550528653346</v>
          </cell>
          <cell r="K20">
            <v>0.73038501205930684</v>
          </cell>
          <cell r="L20">
            <v>0.30364464955032466</v>
          </cell>
          <cell r="M20">
            <v>0.88455863187555051</v>
          </cell>
          <cell r="N20">
            <v>0.99620809267302346</v>
          </cell>
          <cell r="O20">
            <v>0.88366906107173016</v>
          </cell>
          <cell r="P20">
            <v>0.53617368361870132</v>
          </cell>
          <cell r="Q20">
            <v>0.74192623135844471</v>
          </cell>
          <cell r="R20">
            <v>0.98575716289794368</v>
          </cell>
          <cell r="S20">
            <v>0.98575716289794368</v>
          </cell>
          <cell r="T20">
            <v>0.6783643954380898</v>
          </cell>
        </row>
        <row r="21">
          <cell r="B21" t="str">
            <v>HtPmpHt%TYP</v>
          </cell>
          <cell r="C21">
            <v>9.7482075021135345E-2</v>
          </cell>
          <cell r="D21">
            <v>1.1773370213799438E-2</v>
          </cell>
          <cell r="E21">
            <v>0.27766868679299217</v>
          </cell>
          <cell r="F21">
            <v>0.17520850471119245</v>
          </cell>
          <cell r="G21">
            <v>0.14925310343027248</v>
          </cell>
          <cell r="H21">
            <v>1.4175601781502387E-2</v>
          </cell>
          <cell r="I21">
            <v>0.35300035327299167</v>
          </cell>
          <cell r="J21">
            <v>0.24622982334029381</v>
          </cell>
          <cell r="K21">
            <v>0.1107585528664846</v>
          </cell>
          <cell r="L21">
            <v>0.17520850471119245</v>
          </cell>
          <cell r="M21">
            <v>0.1000635519914288</v>
          </cell>
          <cell r="N21">
            <v>3.7919073269764856E-3</v>
          </cell>
          <cell r="O21">
            <v>6.1118576387195395E-2</v>
          </cell>
          <cell r="P21">
            <v>0.12040568596637012</v>
          </cell>
          <cell r="Q21">
            <v>0.15495929331387026</v>
          </cell>
          <cell r="R21">
            <v>8.6344757210899958E-3</v>
          </cell>
          <cell r="S21">
            <v>8.6344757210899958E-3</v>
          </cell>
          <cell r="T21">
            <v>8.1325185384101065E-2</v>
          </cell>
        </row>
        <row r="22">
          <cell r="B22" t="str">
            <v>CoolSat%TYP</v>
          </cell>
          <cell r="C22">
            <v>0.95128694884061893</v>
          </cell>
          <cell r="D22">
            <v>0.97665874571205136</v>
          </cell>
          <cell r="E22">
            <v>0.91122609210258287</v>
          </cell>
          <cell r="F22">
            <v>0.98608503921852686</v>
          </cell>
          <cell r="G22">
            <v>0.77181511362305244</v>
          </cell>
          <cell r="H22">
            <v>0.90527535536267667</v>
          </cell>
          <cell r="I22">
            <v>0.53668215741883951</v>
          </cell>
          <cell r="J22">
            <v>0.96128535178408803</v>
          </cell>
          <cell r="K22">
            <v>0.75</v>
          </cell>
          <cell r="L22">
            <v>0.18162271351024481</v>
          </cell>
          <cell r="M22">
            <v>0.92147944946531313</v>
          </cell>
          <cell r="N22">
            <v>0.83868998628257874</v>
          </cell>
          <cell r="O22">
            <v>0.99999997512427186</v>
          </cell>
          <cell r="P22">
            <v>0.94438859080377269</v>
          </cell>
          <cell r="Q22">
            <v>0.95</v>
          </cell>
          <cell r="R22">
            <v>0.8423386600487599</v>
          </cell>
          <cell r="S22">
            <v>0.91177234717447209</v>
          </cell>
          <cell r="T22">
            <v>0.87717751610580841</v>
          </cell>
        </row>
        <row r="23">
          <cell r="B23" t="str">
            <v>CoolSat%ACT</v>
          </cell>
          <cell r="C23">
            <v>0.95718804003839186</v>
          </cell>
          <cell r="D23">
            <v>0</v>
          </cell>
          <cell r="E23">
            <v>0</v>
          </cell>
          <cell r="F23">
            <v>0.86075287434919978</v>
          </cell>
          <cell r="G23">
            <v>0</v>
          </cell>
          <cell r="H23">
            <v>0</v>
          </cell>
          <cell r="I23">
            <v>0</v>
          </cell>
          <cell r="J23">
            <v>0.87263881668019661</v>
          </cell>
          <cell r="K23">
            <v>0</v>
          </cell>
          <cell r="L23">
            <v>0.18162271351024481</v>
          </cell>
          <cell r="M23">
            <v>0.897277257424139</v>
          </cell>
          <cell r="N23">
            <v>0</v>
          </cell>
          <cell r="O23">
            <v>0.99999997512427186</v>
          </cell>
          <cell r="P23">
            <v>0.94438859080377269</v>
          </cell>
          <cell r="Q23">
            <v>0.89616933002437993</v>
          </cell>
          <cell r="R23">
            <v>0</v>
          </cell>
          <cell r="S23">
            <v>0.91177234717447209</v>
          </cell>
          <cell r="T23">
            <v>0.87717751610580841</v>
          </cell>
        </row>
        <row r="24">
          <cell r="B24" t="str">
            <v>PackRT%TYP</v>
          </cell>
          <cell r="C24">
            <v>0.15</v>
          </cell>
          <cell r="D24">
            <v>0.75</v>
          </cell>
          <cell r="E24">
            <v>0.95</v>
          </cell>
          <cell r="F24">
            <v>0.95</v>
          </cell>
          <cell r="G24">
            <v>0.9</v>
          </cell>
          <cell r="H24">
            <v>0.9</v>
          </cell>
          <cell r="I24">
            <v>0.3</v>
          </cell>
          <cell r="J24">
            <v>0.3</v>
          </cell>
          <cell r="K24">
            <v>0.5</v>
          </cell>
          <cell r="L24">
            <v>0.35</v>
          </cell>
          <cell r="M24">
            <v>0.9</v>
          </cell>
          <cell r="N24">
            <v>0.9</v>
          </cell>
          <cell r="O24">
            <v>0.95</v>
          </cell>
          <cell r="P24">
            <v>0.5</v>
          </cell>
          <cell r="Q24">
            <v>0.1</v>
          </cell>
          <cell r="R24">
            <v>0.6</v>
          </cell>
          <cell r="S24">
            <v>0.5</v>
          </cell>
          <cell r="T24">
            <v>0.5</v>
          </cell>
        </row>
        <row r="25">
          <cell r="B25" t="str">
            <v>PackRT%ACT</v>
          </cell>
          <cell r="C25">
            <v>0.50026702886083674</v>
          </cell>
          <cell r="D25">
            <v>0</v>
          </cell>
          <cell r="E25">
            <v>0</v>
          </cell>
          <cell r="F25">
            <v>0.78455381811533043</v>
          </cell>
          <cell r="G25">
            <v>0</v>
          </cell>
          <cell r="H25">
            <v>0</v>
          </cell>
          <cell r="I25">
            <v>0</v>
          </cell>
          <cell r="J25">
            <v>0.36953195539995587</v>
          </cell>
          <cell r="K25">
            <v>0</v>
          </cell>
          <cell r="L25">
            <v>0.35</v>
          </cell>
          <cell r="M25">
            <v>0.90000000000000013</v>
          </cell>
          <cell r="N25">
            <v>0</v>
          </cell>
          <cell r="O25">
            <v>0.95</v>
          </cell>
          <cell r="P25">
            <v>0.5</v>
          </cell>
          <cell r="Q25">
            <v>0.45832204515370584</v>
          </cell>
          <cell r="R25">
            <v>0</v>
          </cell>
          <cell r="S25">
            <v>0.5</v>
          </cell>
          <cell r="T25">
            <v>0.5</v>
          </cell>
        </row>
        <row r="26">
          <cell r="B26" t="str">
            <v>BuiltUp%TYP</v>
          </cell>
          <cell r="C26">
            <v>0.85</v>
          </cell>
          <cell r="D26">
            <v>0.35</v>
          </cell>
          <cell r="E26">
            <v>2.9006395725036469E-2</v>
          </cell>
          <cell r="F26">
            <v>3.9164397027771525E-2</v>
          </cell>
          <cell r="G26">
            <v>0.25776672816535129</v>
          </cell>
          <cell r="H26">
            <v>2.7574670878248778E-2</v>
          </cell>
          <cell r="I26">
            <v>0.10146503328904084</v>
          </cell>
          <cell r="J26">
            <v>0.29515325476216947</v>
          </cell>
          <cell r="K26">
            <v>0.77756785592800526</v>
          </cell>
          <cell r="L26">
            <v>0.13082984106717208</v>
          </cell>
          <cell r="M26">
            <v>7.1447125331852143E-2</v>
          </cell>
          <cell r="N26">
            <v>0</v>
          </cell>
          <cell r="O26">
            <v>2.3525905182962954E-2</v>
          </cell>
          <cell r="P26">
            <v>7.934694377848886E-2</v>
          </cell>
          <cell r="Q26">
            <v>0.85339696790936803</v>
          </cell>
          <cell r="R26">
            <v>7.6228114216259218E-2</v>
          </cell>
          <cell r="S26">
            <v>0.16854152512418574</v>
          </cell>
          <cell r="T26">
            <v>0.20051702037858005</v>
          </cell>
          <cell r="U26" t="str">
            <v>Use for Com-EM</v>
          </cell>
        </row>
        <row r="27">
          <cell r="B27" t="str">
            <v>BuiltUp%ACT</v>
          </cell>
          <cell r="C27">
            <v>0.52249684792760431</v>
          </cell>
          <cell r="D27">
            <v>0</v>
          </cell>
          <cell r="E27">
            <v>0</v>
          </cell>
          <cell r="F27">
            <v>6.2181060258327321E-2</v>
          </cell>
          <cell r="G27">
            <v>0</v>
          </cell>
          <cell r="H27">
            <v>0</v>
          </cell>
          <cell r="I27">
            <v>0</v>
          </cell>
          <cell r="J27">
            <v>0.75664862673331257</v>
          </cell>
          <cell r="K27">
            <v>0</v>
          </cell>
          <cell r="L27">
            <v>0.10310000000000001</v>
          </cell>
          <cell r="M27">
            <v>0.11560000000000001</v>
          </cell>
          <cell r="N27">
            <v>0</v>
          </cell>
          <cell r="O27">
            <v>0.11560000000000001</v>
          </cell>
          <cell r="P27">
            <v>0.32380000000000003</v>
          </cell>
          <cell r="Q27">
            <v>0.83345440239005475</v>
          </cell>
          <cell r="R27">
            <v>0</v>
          </cell>
          <cell r="S27">
            <v>0.3</v>
          </cell>
          <cell r="T27">
            <v>0.47130000000000005</v>
          </cell>
        </row>
        <row r="28">
          <cell r="B28" t="str">
            <v>VAV%TYP</v>
          </cell>
          <cell r="C28">
            <v>0.6</v>
          </cell>
          <cell r="D28">
            <v>0.2</v>
          </cell>
          <cell r="E28">
            <v>0</v>
          </cell>
          <cell r="F28">
            <v>0.01</v>
          </cell>
          <cell r="G28">
            <v>0</v>
          </cell>
          <cell r="H28">
            <v>0</v>
          </cell>
          <cell r="I28">
            <v>0</v>
          </cell>
          <cell r="J28">
            <v>0.25</v>
          </cell>
          <cell r="K28">
            <v>0.4</v>
          </cell>
          <cell r="L28">
            <v>0</v>
          </cell>
          <cell r="M28">
            <v>0</v>
          </cell>
          <cell r="N28">
            <v>0</v>
          </cell>
          <cell r="O28">
            <v>0</v>
          </cell>
          <cell r="P28">
            <v>0</v>
          </cell>
          <cell r="Q28">
            <v>0.5</v>
          </cell>
          <cell r="R28">
            <v>0.4</v>
          </cell>
          <cell r="S28">
            <v>0.1</v>
          </cell>
          <cell r="T28">
            <v>0.3</v>
          </cell>
        </row>
        <row r="29">
          <cell r="B29" t="str">
            <v>VAV%ACT</v>
          </cell>
          <cell r="C29">
            <v>0.34868166674859297</v>
          </cell>
          <cell r="D29">
            <v>0</v>
          </cell>
          <cell r="E29">
            <v>0</v>
          </cell>
          <cell r="F29">
            <v>2.3808219851502894E-3</v>
          </cell>
          <cell r="G29">
            <v>0</v>
          </cell>
          <cell r="H29">
            <v>0</v>
          </cell>
          <cell r="I29">
            <v>0</v>
          </cell>
          <cell r="J29">
            <v>0.30214896654996692</v>
          </cell>
          <cell r="K29">
            <v>0</v>
          </cell>
          <cell r="L29">
            <v>0</v>
          </cell>
          <cell r="M29">
            <v>0</v>
          </cell>
          <cell r="N29">
            <v>0</v>
          </cell>
          <cell r="O29">
            <v>0</v>
          </cell>
          <cell r="P29">
            <v>0</v>
          </cell>
          <cell r="Q29">
            <v>0.42833559096925883</v>
          </cell>
          <cell r="R29">
            <v>0</v>
          </cell>
          <cell r="S29">
            <v>0.1</v>
          </cell>
          <cell r="T29">
            <v>0.3</v>
          </cell>
        </row>
        <row r="30">
          <cell r="B30" t="str">
            <v>LSYieldElecHt&amp;AC</v>
          </cell>
          <cell r="C30">
            <v>0.92464156437246825</v>
          </cell>
          <cell r="D30">
            <v>0.92743246202832574</v>
          </cell>
          <cell r="E30">
            <v>0.70313295749949067</v>
          </cell>
          <cell r="F30">
            <v>0.85735615745151994</v>
          </cell>
          <cell r="G30">
            <v>0.70892672045214944</v>
          </cell>
          <cell r="H30">
            <v>0.71863304264352112</v>
          </cell>
          <cell r="I30">
            <v>0.75976868046444901</v>
          </cell>
          <cell r="J30">
            <v>0.61612853517840882</v>
          </cell>
          <cell r="K30">
            <v>0.6725000000000001</v>
          </cell>
          <cell r="L30">
            <v>0.61</v>
          </cell>
          <cell r="M30">
            <v>0.85371835595722523</v>
          </cell>
          <cell r="N30">
            <v>0.72741659807956105</v>
          </cell>
          <cell r="O30">
            <v>0.42999999950248563</v>
          </cell>
          <cell r="P30">
            <v>0.69443885908037739</v>
          </cell>
          <cell r="Q30">
            <v>0.28950000000000004</v>
          </cell>
          <cell r="R30">
            <v>0.68423386600487623</v>
          </cell>
          <cell r="S30">
            <v>0.92029495818919216</v>
          </cell>
          <cell r="T30">
            <v>0.91648952677163908</v>
          </cell>
        </row>
        <row r="31">
          <cell r="B31" t="str">
            <v>LSYieldHtPmpHt&amp;AC</v>
          </cell>
          <cell r="C31">
            <v>1.02</v>
          </cell>
          <cell r="D31">
            <v>1.02</v>
          </cell>
          <cell r="E31">
            <v>0.95500000000000007</v>
          </cell>
          <cell r="F31">
            <v>1.0249999999999999</v>
          </cell>
          <cell r="G31">
            <v>0.96499999999999986</v>
          </cell>
          <cell r="H31">
            <v>0.92500000000000004</v>
          </cell>
          <cell r="I31">
            <v>0.97499999999999987</v>
          </cell>
          <cell r="J31">
            <v>0.8600000000000001</v>
          </cell>
          <cell r="K31">
            <v>0.95500000000000007</v>
          </cell>
          <cell r="L31">
            <v>0.80499999999999994</v>
          </cell>
          <cell r="M31">
            <v>0.9700000000000002</v>
          </cell>
          <cell r="N31">
            <v>0.94500000000000006</v>
          </cell>
          <cell r="O31">
            <v>0.72500000000000009</v>
          </cell>
          <cell r="P31">
            <v>0.90000000000000013</v>
          </cell>
          <cell r="Q31">
            <v>0.64999999999999991</v>
          </cell>
          <cell r="R31">
            <v>0.90000000000000013</v>
          </cell>
          <cell r="S31">
            <v>1.02</v>
          </cell>
          <cell r="T31">
            <v>1.02</v>
          </cell>
        </row>
        <row r="32">
          <cell r="B32" t="str">
            <v>LSYieldGasHt&amp;AC</v>
          </cell>
          <cell r="C32">
            <v>1.0878415643724679</v>
          </cell>
          <cell r="D32">
            <v>1.0906324620283256</v>
          </cell>
          <cell r="E32">
            <v>1.1292662908328239</v>
          </cell>
          <cell r="F32">
            <v>1.15655615745152</v>
          </cell>
          <cell r="G32">
            <v>1.0987933871188158</v>
          </cell>
          <cell r="H32">
            <v>1.0722330426435214</v>
          </cell>
          <cell r="I32">
            <v>1.0408353471311158</v>
          </cell>
          <cell r="J32">
            <v>1.051328535178409</v>
          </cell>
          <cell r="K32">
            <v>1.0986333333333334</v>
          </cell>
          <cell r="L32">
            <v>0.96360000000000001</v>
          </cell>
          <cell r="M32">
            <v>1.0531850226238919</v>
          </cell>
          <cell r="N32">
            <v>1.0810165980795612</v>
          </cell>
          <cell r="O32">
            <v>0.96493333283581861</v>
          </cell>
          <cell r="P32">
            <v>1.0571055257470443</v>
          </cell>
          <cell r="Q32">
            <v>0.94230000000000003</v>
          </cell>
          <cell r="R32">
            <v>1.0469005326715428</v>
          </cell>
          <cell r="S32">
            <v>1.0834949581891919</v>
          </cell>
          <cell r="T32">
            <v>1.0796895267716389</v>
          </cell>
        </row>
        <row r="33">
          <cell r="B33" t="str">
            <v>LSYieldElecHt</v>
          </cell>
          <cell r="C33">
            <v>0.82000000000000006</v>
          </cell>
          <cell r="D33">
            <v>0.82000000000000006</v>
          </cell>
          <cell r="E33">
            <v>0.53</v>
          </cell>
          <cell r="F33">
            <v>0.66999999999999993</v>
          </cell>
          <cell r="G33">
            <v>0.57000000000000006</v>
          </cell>
          <cell r="H33">
            <v>0.61</v>
          </cell>
          <cell r="I33">
            <v>0.69</v>
          </cell>
          <cell r="J33">
            <v>0.52</v>
          </cell>
          <cell r="K33">
            <v>0.53</v>
          </cell>
          <cell r="L33">
            <v>0.61</v>
          </cell>
          <cell r="M33">
            <v>0.78</v>
          </cell>
          <cell r="N33">
            <v>0.61</v>
          </cell>
          <cell r="O33">
            <v>0.41000000000000003</v>
          </cell>
          <cell r="P33">
            <v>0.6</v>
          </cell>
          <cell r="Q33">
            <v>0.28000000000000003</v>
          </cell>
          <cell r="R33">
            <v>0.6</v>
          </cell>
          <cell r="S33">
            <v>0.82000000000000006</v>
          </cell>
          <cell r="T33">
            <v>0.82000000000000006</v>
          </cell>
        </row>
        <row r="34">
          <cell r="B34" t="str">
            <v>LSYieldGasHt</v>
          </cell>
          <cell r="C34">
            <v>0.98319999999999996</v>
          </cell>
          <cell r="D34">
            <v>0.98319999999999996</v>
          </cell>
          <cell r="E34">
            <v>0.95613333333333328</v>
          </cell>
          <cell r="F34">
            <v>0.96919999999999995</v>
          </cell>
          <cell r="G34">
            <v>0.95986666666666665</v>
          </cell>
          <cell r="H34">
            <v>0.96360000000000001</v>
          </cell>
          <cell r="I34">
            <v>0.97106666666666663</v>
          </cell>
          <cell r="J34">
            <v>0.95520000000000005</v>
          </cell>
          <cell r="K34">
            <v>0.95613333333333328</v>
          </cell>
          <cell r="L34">
            <v>0.96360000000000001</v>
          </cell>
          <cell r="M34">
            <v>0.97946666666666671</v>
          </cell>
          <cell r="N34">
            <v>0.96360000000000001</v>
          </cell>
          <cell r="O34">
            <v>0.94493333333333329</v>
          </cell>
          <cell r="P34">
            <v>0.96266666666666667</v>
          </cell>
          <cell r="Q34">
            <v>0.93279999999999996</v>
          </cell>
          <cell r="R34">
            <v>0.96266666666666667</v>
          </cell>
          <cell r="S34">
            <v>0.98319999999999996</v>
          </cell>
          <cell r="T34">
            <v>0.98319999999999996</v>
          </cell>
        </row>
        <row r="35">
          <cell r="B35" t="str">
            <v>LSYieldThermsGasHt</v>
          </cell>
          <cell r="C35">
            <v>-8.1887999999999996E-3</v>
          </cell>
          <cell r="D35">
            <v>-8.1887999999999996E-3</v>
          </cell>
          <cell r="E35">
            <v>-2.1381866666666666E-2</v>
          </cell>
          <cell r="F35">
            <v>-1.50128E-2</v>
          </cell>
          <cell r="G35">
            <v>-1.9562133333333332E-2</v>
          </cell>
          <cell r="H35">
            <v>-1.7742399999999998E-2</v>
          </cell>
          <cell r="I35">
            <v>-1.4102933333333333E-2</v>
          </cell>
          <cell r="J35">
            <v>-2.18368E-2</v>
          </cell>
          <cell r="K35">
            <v>-2.1381866666666666E-2</v>
          </cell>
          <cell r="L35">
            <v>-1.7742399999999998E-2</v>
          </cell>
          <cell r="M35">
            <v>-1.0008533333333333E-2</v>
          </cell>
          <cell r="N35">
            <v>-1.7742399999999998E-2</v>
          </cell>
          <cell r="O35">
            <v>-2.6841066666666667E-2</v>
          </cell>
          <cell r="P35">
            <v>-1.8197333333333333E-2</v>
          </cell>
          <cell r="Q35">
            <v>-3.2755199999999998E-2</v>
          </cell>
          <cell r="R35">
            <v>-1.8197333333333333E-2</v>
          </cell>
          <cell r="S35">
            <v>-8.1887999999999996E-3</v>
          </cell>
          <cell r="T35">
            <v>-8.1887999999999996E-3</v>
          </cell>
        </row>
        <row r="36">
          <cell r="B36" t="str">
            <v>LSYieldThermsGasHt&amp;AC</v>
          </cell>
          <cell r="C36">
            <v>-8.1887999999999996E-3</v>
          </cell>
          <cell r="D36">
            <v>-8.1887999999999996E-3</v>
          </cell>
          <cell r="E36">
            <v>-2.1381866666666666E-2</v>
          </cell>
          <cell r="F36">
            <v>-1.50128E-2</v>
          </cell>
          <cell r="G36">
            <v>-1.9562133333333332E-2</v>
          </cell>
          <cell r="H36">
            <v>-1.7742399999999998E-2</v>
          </cell>
          <cell r="I36">
            <v>-1.4102933333333333E-2</v>
          </cell>
          <cell r="J36">
            <v>-2.18368E-2</v>
          </cell>
          <cell r="K36">
            <v>-2.1381866666666666E-2</v>
          </cell>
          <cell r="L36">
            <v>-1.7742399999999998E-2</v>
          </cell>
          <cell r="M36">
            <v>-1.0008533333333333E-2</v>
          </cell>
          <cell r="N36">
            <v>-1.7742399999999998E-2</v>
          </cell>
          <cell r="O36">
            <v>-2.6841066666666667E-2</v>
          </cell>
          <cell r="P36">
            <v>-1.8197333333333333E-2</v>
          </cell>
          <cell r="Q36">
            <v>-3.2755199999999998E-2</v>
          </cell>
          <cell r="R36">
            <v>-1.8197333333333333E-2</v>
          </cell>
          <cell r="S36">
            <v>-8.1887999999999996E-3</v>
          </cell>
          <cell r="T36">
            <v>-8.1887999999999996E-3</v>
          </cell>
        </row>
        <row r="37">
          <cell r="B37" t="str">
            <v>LPDAdjust</v>
          </cell>
          <cell r="C37">
            <v>1</v>
          </cell>
          <cell r="D37">
            <v>1</v>
          </cell>
          <cell r="E37">
            <v>1</v>
          </cell>
          <cell r="F37">
            <v>1</v>
          </cell>
          <cell r="G37">
            <v>1</v>
          </cell>
          <cell r="H37">
            <v>1</v>
          </cell>
          <cell r="I37">
            <v>1</v>
          </cell>
          <cell r="J37">
            <v>1</v>
          </cell>
          <cell r="K37">
            <v>1</v>
          </cell>
          <cell r="L37">
            <v>1</v>
          </cell>
          <cell r="M37">
            <v>1</v>
          </cell>
          <cell r="N37">
            <v>1</v>
          </cell>
          <cell r="O37">
            <v>1</v>
          </cell>
          <cell r="P37">
            <v>1</v>
          </cell>
          <cell r="Q37">
            <v>1</v>
          </cell>
          <cell r="R37">
            <v>1</v>
          </cell>
          <cell r="S37">
            <v>1</v>
          </cell>
          <cell r="T37">
            <v>1</v>
          </cell>
        </row>
        <row r="38">
          <cell r="B38" t="str">
            <v>Chiller%TYP</v>
          </cell>
          <cell r="C38">
            <v>0.6</v>
          </cell>
          <cell r="D38">
            <v>0.1</v>
          </cell>
          <cell r="E38">
            <v>0</v>
          </cell>
          <cell r="F38">
            <v>0.05</v>
          </cell>
          <cell r="G38">
            <v>0</v>
          </cell>
          <cell r="H38">
            <v>0</v>
          </cell>
          <cell r="I38">
            <v>0.4</v>
          </cell>
          <cell r="J38">
            <v>0.4</v>
          </cell>
          <cell r="K38">
            <v>0.6</v>
          </cell>
          <cell r="L38">
            <v>0.03</v>
          </cell>
          <cell r="M38">
            <v>0</v>
          </cell>
          <cell r="N38">
            <v>0</v>
          </cell>
          <cell r="O38">
            <v>0</v>
          </cell>
          <cell r="P38">
            <v>0.15</v>
          </cell>
          <cell r="Q38">
            <v>0.75</v>
          </cell>
          <cell r="R38">
            <v>0.2</v>
          </cell>
          <cell r="S38">
            <v>0.1</v>
          </cell>
          <cell r="T38">
            <v>0.3</v>
          </cell>
        </row>
        <row r="39">
          <cell r="B39" t="str">
            <v>HOURSLght</v>
          </cell>
          <cell r="C39">
            <v>3300</v>
          </cell>
          <cell r="D39">
            <v>2800</v>
          </cell>
          <cell r="E39">
            <v>2600</v>
          </cell>
          <cell r="F39">
            <v>6200</v>
          </cell>
          <cell r="G39">
            <v>3800</v>
          </cell>
          <cell r="H39">
            <v>3800</v>
          </cell>
          <cell r="I39">
            <v>2800</v>
          </cell>
          <cell r="J39">
            <v>2700</v>
          </cell>
          <cell r="K39">
            <v>3600</v>
          </cell>
          <cell r="L39">
            <v>2700</v>
          </cell>
          <cell r="M39">
            <v>7300</v>
          </cell>
          <cell r="N39">
            <v>6800</v>
          </cell>
          <cell r="O39">
            <v>5400</v>
          </cell>
          <cell r="P39">
            <v>3000</v>
          </cell>
          <cell r="Q39">
            <v>6400</v>
          </cell>
          <cell r="R39">
            <v>5700</v>
          </cell>
          <cell r="S39">
            <v>3000</v>
          </cell>
          <cell r="T39">
            <v>4100</v>
          </cell>
        </row>
        <row r="40">
          <cell r="B40" t="str">
            <v>UnCondArea%TYP</v>
          </cell>
          <cell r="C40">
            <v>0.12</v>
          </cell>
          <cell r="D40">
            <v>7.0000000000000007E-2</v>
          </cell>
          <cell r="E40">
            <v>0.05</v>
          </cell>
          <cell r="F40">
            <v>0.03</v>
          </cell>
          <cell r="G40">
            <v>0.13</v>
          </cell>
          <cell r="H40">
            <v>0.1</v>
          </cell>
          <cell r="I40">
            <v>0.12</v>
          </cell>
          <cell r="J40">
            <v>0.01</v>
          </cell>
          <cell r="K40">
            <v>0.1</v>
          </cell>
          <cell r="L40">
            <v>0.31</v>
          </cell>
          <cell r="M40">
            <v>0.04</v>
          </cell>
          <cell r="N40">
            <v>0.04</v>
          </cell>
          <cell r="O40">
            <v>0.13</v>
          </cell>
          <cell r="P40">
            <v>0.05</v>
          </cell>
          <cell r="Q40">
            <v>0.12</v>
          </cell>
          <cell r="R40">
            <v>0.03</v>
          </cell>
          <cell r="S40">
            <v>0.15</v>
          </cell>
          <cell r="T40">
            <v>0.15</v>
          </cell>
        </row>
        <row r="41">
          <cell r="B41" t="str">
            <v>RTEcono%TYP</v>
          </cell>
          <cell r="C41">
            <v>1</v>
          </cell>
          <cell r="D41">
            <v>1</v>
          </cell>
          <cell r="E41">
            <v>0.77500000000000002</v>
          </cell>
          <cell r="F41">
            <v>1</v>
          </cell>
          <cell r="G41">
            <v>0.77500000000000002</v>
          </cell>
          <cell r="H41">
            <v>0.95</v>
          </cell>
          <cell r="I41">
            <v>0.82499999999999996</v>
          </cell>
          <cell r="J41">
            <v>1</v>
          </cell>
          <cell r="K41">
            <v>1</v>
          </cell>
          <cell r="L41">
            <v>0.72500000000000009</v>
          </cell>
          <cell r="M41">
            <v>0.85</v>
          </cell>
          <cell r="N41">
            <v>0.85</v>
          </cell>
          <cell r="O41">
            <v>0.85</v>
          </cell>
          <cell r="P41">
            <v>0.85</v>
          </cell>
          <cell r="Q41">
            <v>1</v>
          </cell>
          <cell r="R41">
            <v>0.85</v>
          </cell>
          <cell r="S41">
            <v>0.6</v>
          </cell>
          <cell r="T41">
            <v>0.6</v>
          </cell>
        </row>
        <row r="42">
          <cell r="B42" t="str">
            <v>FloorA%PRE2002</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row>
        <row r="43">
          <cell r="B43" t="str">
            <v>FloorA%PRE2006</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row>
        <row r="44">
          <cell r="B44" t="str">
            <v>ElecHtComplex%TYP</v>
          </cell>
          <cell r="C44">
            <v>0.61680000000000001</v>
          </cell>
          <cell r="D44">
            <v>0.61680000000000001</v>
          </cell>
          <cell r="E44">
            <v>0.61680000000000001</v>
          </cell>
          <cell r="F44">
            <v>0.84279999999999999</v>
          </cell>
          <cell r="G44">
            <v>3.7900000000000003E-2</v>
          </cell>
          <cell r="H44">
            <v>3.7900000000000003E-2</v>
          </cell>
          <cell r="I44">
            <v>3.7900000000000003E-2</v>
          </cell>
          <cell r="J44">
            <v>6.0999999999999995E-3</v>
          </cell>
          <cell r="K44">
            <v>0.1794</v>
          </cell>
          <cell r="L44">
            <v>0.37840000000000001</v>
          </cell>
          <cell r="M44">
            <v>5.3399999999999996E-2</v>
          </cell>
          <cell r="N44">
            <v>5.3399999999999996E-2</v>
          </cell>
          <cell r="O44">
            <v>5.3399999999999996E-2</v>
          </cell>
          <cell r="P44">
            <v>7.7000000000000002E-3</v>
          </cell>
          <cell r="Q44">
            <v>8.1099999999999992E-2</v>
          </cell>
          <cell r="R44">
            <v>0.35409999999999997</v>
          </cell>
          <cell r="S44">
            <v>0.05</v>
          </cell>
          <cell r="T44">
            <v>0.31140000000000001</v>
          </cell>
        </row>
        <row r="45">
          <cell r="B45" t="str">
            <v>GasHtComplex%TYP</v>
          </cell>
          <cell r="C45">
            <v>0.25319999999999998</v>
          </cell>
          <cell r="D45">
            <v>0.25319999999999998</v>
          </cell>
          <cell r="E45">
            <v>0.25319999999999998</v>
          </cell>
          <cell r="F45">
            <v>0.15720000000000001</v>
          </cell>
          <cell r="G45">
            <v>0.31929999999999997</v>
          </cell>
          <cell r="H45">
            <v>0.31929999999999997</v>
          </cell>
          <cell r="I45">
            <v>0.31929999999999997</v>
          </cell>
          <cell r="J45">
            <v>0.83329999999999993</v>
          </cell>
          <cell r="K45">
            <v>0.82069999999999999</v>
          </cell>
          <cell r="L45">
            <v>0.62159999999999993</v>
          </cell>
          <cell r="M45">
            <v>0.9466</v>
          </cell>
          <cell r="N45">
            <v>0.9466</v>
          </cell>
          <cell r="O45">
            <v>0.9466</v>
          </cell>
          <cell r="P45">
            <v>0.56859999999999999</v>
          </cell>
          <cell r="Q45">
            <v>0.91890000000000005</v>
          </cell>
          <cell r="R45">
            <v>0.57330000000000003</v>
          </cell>
          <cell r="S45">
            <v>0.55000000000000004</v>
          </cell>
          <cell r="T45">
            <v>0.67430000000000001</v>
          </cell>
        </row>
        <row r="46">
          <cell r="B46" t="str">
            <v>HtPmpHtComplex%TYP</v>
          </cell>
          <cell r="C46">
            <v>0.13009999999999999</v>
          </cell>
          <cell r="D46">
            <v>0.13009999999999999</v>
          </cell>
          <cell r="E46">
            <v>0.13009999999999999</v>
          </cell>
          <cell r="F46">
            <v>0</v>
          </cell>
          <cell r="G46">
            <v>0.64280000000000004</v>
          </cell>
          <cell r="H46">
            <v>0.64280000000000004</v>
          </cell>
          <cell r="I46">
            <v>0.64280000000000004</v>
          </cell>
          <cell r="J46">
            <v>0.1605</v>
          </cell>
          <cell r="K46">
            <v>0</v>
          </cell>
          <cell r="L46">
            <v>0</v>
          </cell>
          <cell r="M46">
            <v>0</v>
          </cell>
          <cell r="N46">
            <v>0</v>
          </cell>
          <cell r="O46">
            <v>0</v>
          </cell>
          <cell r="P46">
            <v>0.42380000000000001</v>
          </cell>
          <cell r="Q46">
            <v>0</v>
          </cell>
          <cell r="R46">
            <v>7.2700000000000001E-2</v>
          </cell>
          <cell r="S46">
            <v>0.4</v>
          </cell>
          <cell r="T46">
            <v>1.4199999999999999E-2</v>
          </cell>
        </row>
        <row r="47">
          <cell r="B47" t="str">
            <v>ElecHtSimple%TYP</v>
          </cell>
          <cell r="C47">
            <v>0.05</v>
          </cell>
          <cell r="D47">
            <v>0.05</v>
          </cell>
          <cell r="E47">
            <v>0.05</v>
          </cell>
          <cell r="F47">
            <v>2.53E-2</v>
          </cell>
          <cell r="G47">
            <v>2.4700000000000003E-2</v>
          </cell>
          <cell r="H47">
            <v>2.4700000000000003E-2</v>
          </cell>
          <cell r="I47">
            <v>2.4700000000000003E-2</v>
          </cell>
          <cell r="J47">
            <v>2.41E-2</v>
          </cell>
          <cell r="K47">
            <v>0.18960000000000002</v>
          </cell>
          <cell r="L47">
            <v>0.1013</v>
          </cell>
          <cell r="M47">
            <v>1.03E-2</v>
          </cell>
          <cell r="N47">
            <v>1.03E-2</v>
          </cell>
          <cell r="O47">
            <v>1.03E-2</v>
          </cell>
          <cell r="P47">
            <v>0.37490000000000001</v>
          </cell>
          <cell r="Q47">
            <v>0.18149999999999999</v>
          </cell>
          <cell r="R47">
            <v>5.6999999999999993E-3</v>
          </cell>
          <cell r="S47">
            <v>0.1</v>
          </cell>
          <cell r="T47">
            <v>8.3400000000000002E-2</v>
          </cell>
        </row>
        <row r="48">
          <cell r="B48" t="str">
            <v>GasHtSimple%TYP</v>
          </cell>
          <cell r="C48">
            <v>0.85</v>
          </cell>
          <cell r="D48">
            <v>0.85</v>
          </cell>
          <cell r="E48">
            <v>0.85</v>
          </cell>
          <cell r="F48">
            <v>0.96689999999999998</v>
          </cell>
          <cell r="G48">
            <v>0.83260000000000001</v>
          </cell>
          <cell r="H48">
            <v>0.83260000000000001</v>
          </cell>
          <cell r="I48">
            <v>0.83260000000000001</v>
          </cell>
          <cell r="J48">
            <v>0.92970000000000008</v>
          </cell>
          <cell r="K48">
            <v>0.73620000000000008</v>
          </cell>
          <cell r="L48">
            <v>0.86060000000000003</v>
          </cell>
          <cell r="M48">
            <v>0.98720000000000008</v>
          </cell>
          <cell r="N48">
            <v>0.98720000000000008</v>
          </cell>
          <cell r="O48">
            <v>0.98720000000000008</v>
          </cell>
          <cell r="P48">
            <v>0.37859999999999994</v>
          </cell>
          <cell r="Q48">
            <v>0.78300000000000003</v>
          </cell>
          <cell r="R48">
            <v>0.99429999999999996</v>
          </cell>
          <cell r="S48">
            <v>0.8</v>
          </cell>
          <cell r="T48">
            <v>0.85329999999999995</v>
          </cell>
        </row>
        <row r="49">
          <cell r="B49" t="str">
            <v>HtPmpHtSimple%TYP</v>
          </cell>
          <cell r="C49">
            <v>0.1</v>
          </cell>
          <cell r="D49">
            <v>0.1</v>
          </cell>
          <cell r="E49">
            <v>0.1</v>
          </cell>
          <cell r="F49">
            <v>7.8000000000000005E-3</v>
          </cell>
          <cell r="G49">
            <v>0.14269999999999999</v>
          </cell>
          <cell r="H49">
            <v>0.14269999999999999</v>
          </cell>
          <cell r="I49">
            <v>0.14269999999999999</v>
          </cell>
          <cell r="J49">
            <v>4.6199999999999998E-2</v>
          </cell>
          <cell r="K49">
            <v>7.4200000000000002E-2</v>
          </cell>
          <cell r="L49">
            <v>3.8100000000000002E-2</v>
          </cell>
          <cell r="M49">
            <v>2.5000000000000001E-3</v>
          </cell>
          <cell r="N49">
            <v>2.5000000000000001E-3</v>
          </cell>
          <cell r="O49">
            <v>2.5000000000000001E-3</v>
          </cell>
          <cell r="P49">
            <v>0.24660000000000001</v>
          </cell>
          <cell r="Q49">
            <v>3.5400000000000001E-2</v>
          </cell>
          <cell r="R49">
            <v>0</v>
          </cell>
          <cell r="S49">
            <v>0.1</v>
          </cell>
          <cell r="T49">
            <v>6.3200000000000006E-2</v>
          </cell>
        </row>
        <row r="50">
          <cell r="B50" t="str">
            <v>ChillerAir%TYP</v>
          </cell>
          <cell r="C50">
            <v>0.5</v>
          </cell>
          <cell r="D50">
            <v>0.8</v>
          </cell>
          <cell r="E50">
            <v>0.8</v>
          </cell>
          <cell r="F50">
            <v>0.8</v>
          </cell>
          <cell r="G50">
            <v>0.8</v>
          </cell>
          <cell r="H50">
            <v>0.8</v>
          </cell>
          <cell r="I50">
            <v>0.8</v>
          </cell>
          <cell r="J50">
            <v>0.8</v>
          </cell>
          <cell r="K50">
            <v>0.8</v>
          </cell>
          <cell r="L50">
            <v>0.9</v>
          </cell>
          <cell r="M50">
            <v>1</v>
          </cell>
          <cell r="N50">
            <v>1</v>
          </cell>
          <cell r="O50">
            <v>1</v>
          </cell>
          <cell r="P50">
            <v>0.2</v>
          </cell>
          <cell r="Q50">
            <v>0.2</v>
          </cell>
          <cell r="R50">
            <v>0.6</v>
          </cell>
          <cell r="S50">
            <v>0.6</v>
          </cell>
          <cell r="T50">
            <v>0.2</v>
          </cell>
        </row>
        <row r="51">
          <cell r="B51" t="str">
            <v>ChillerWater%TYP</v>
          </cell>
          <cell r="C51">
            <v>0.5</v>
          </cell>
          <cell r="D51">
            <v>0.2</v>
          </cell>
          <cell r="E51">
            <v>0.2</v>
          </cell>
          <cell r="F51">
            <v>0.2</v>
          </cell>
          <cell r="G51">
            <v>0.2</v>
          </cell>
          <cell r="H51">
            <v>0.2</v>
          </cell>
          <cell r="I51">
            <v>0.2</v>
          </cell>
          <cell r="J51">
            <v>0.2</v>
          </cell>
          <cell r="K51">
            <v>0.2</v>
          </cell>
          <cell r="L51">
            <v>0.1</v>
          </cell>
          <cell r="M51">
            <v>0</v>
          </cell>
          <cell r="N51">
            <v>0</v>
          </cell>
          <cell r="O51">
            <v>0</v>
          </cell>
          <cell r="P51">
            <v>0.8</v>
          </cell>
          <cell r="Q51">
            <v>0.8</v>
          </cell>
          <cell r="R51">
            <v>0.4</v>
          </cell>
          <cell r="S51">
            <v>0.4</v>
          </cell>
          <cell r="T51">
            <v>0.8</v>
          </cell>
        </row>
        <row r="52">
          <cell r="B52" t="str">
            <v>WinFloorRatio%TYP</v>
          </cell>
          <cell r="C52">
            <v>0.16</v>
          </cell>
          <cell r="D52">
            <v>0.16</v>
          </cell>
          <cell r="E52">
            <v>0.16</v>
          </cell>
          <cell r="F52">
            <v>0.02</v>
          </cell>
          <cell r="G52">
            <v>0.16</v>
          </cell>
          <cell r="H52">
            <v>0.16</v>
          </cell>
          <cell r="I52">
            <v>0.04</v>
          </cell>
          <cell r="J52">
            <v>7.0000000000000007E-2</v>
          </cell>
          <cell r="K52">
            <v>0.12</v>
          </cell>
          <cell r="L52">
            <v>0.03</v>
          </cell>
          <cell r="M52">
            <v>0.04</v>
          </cell>
          <cell r="N52">
            <v>0.15</v>
          </cell>
          <cell r="O52">
            <v>0.18</v>
          </cell>
          <cell r="P52">
            <v>0.11</v>
          </cell>
          <cell r="Q52">
            <v>0.11</v>
          </cell>
          <cell r="R52">
            <v>0.12</v>
          </cell>
          <cell r="S52">
            <v>0.08</v>
          </cell>
          <cell r="T52">
            <v>0.1</v>
          </cell>
        </row>
        <row r="56">
          <cell r="B56" t="str">
            <v>CoolSat%TYP</v>
          </cell>
          <cell r="C56">
            <v>0.82</v>
          </cell>
          <cell r="D56">
            <v>0.9</v>
          </cell>
          <cell r="E56">
            <v>0.95</v>
          </cell>
          <cell r="F56">
            <v>0.88</v>
          </cell>
          <cell r="G56">
            <v>0.88</v>
          </cell>
          <cell r="H56">
            <v>0.88</v>
          </cell>
          <cell r="I56">
            <v>0.88</v>
          </cell>
          <cell r="J56">
            <v>0.83</v>
          </cell>
          <cell r="K56">
            <v>0.75</v>
          </cell>
          <cell r="L56">
            <v>0.24</v>
          </cell>
          <cell r="M56">
            <v>0.94</v>
          </cell>
          <cell r="N56">
            <v>0.94</v>
          </cell>
          <cell r="O56">
            <v>1</v>
          </cell>
          <cell r="P56">
            <v>0.88</v>
          </cell>
          <cell r="Q56">
            <v>0.95</v>
          </cell>
          <cell r="R56">
            <v>0.95</v>
          </cell>
          <cell r="S56">
            <v>0.95</v>
          </cell>
          <cell r="T56">
            <v>0.7</v>
          </cell>
        </row>
        <row r="61">
          <cell r="B61">
            <v>0</v>
          </cell>
          <cell r="C61" t="str">
            <v>Office</v>
          </cell>
          <cell r="D61" t="str">
            <v>Office</v>
          </cell>
          <cell r="E61" t="str">
            <v>Office</v>
          </cell>
          <cell r="F61" t="str">
            <v>Retail/Service</v>
          </cell>
          <cell r="G61" t="str">
            <v>Retail/Service</v>
          </cell>
          <cell r="H61" t="str">
            <v>Retail/Service</v>
          </cell>
          <cell r="I61" t="str">
            <v>Retail/Service</v>
          </cell>
          <cell r="J61">
            <v>0</v>
          </cell>
          <cell r="K61">
            <v>0</v>
          </cell>
          <cell r="L61">
            <v>0</v>
          </cell>
          <cell r="M61" t="str">
            <v>Grocery</v>
          </cell>
          <cell r="N61" t="str">
            <v>Grocery</v>
          </cell>
          <cell r="O61">
            <v>0</v>
          </cell>
          <cell r="P61">
            <v>0</v>
          </cell>
          <cell r="Q61">
            <v>0</v>
          </cell>
          <cell r="R61">
            <v>0</v>
          </cell>
          <cell r="S61">
            <v>0</v>
          </cell>
          <cell r="T61">
            <v>0</v>
          </cell>
          <cell r="Y61" t="str">
            <v>Average of msf.pnw.frac</v>
          </cell>
        </row>
        <row r="62">
          <cell r="B62" t="str">
            <v>_PRE2013</v>
          </cell>
          <cell r="C62" t="str">
            <v>Office</v>
          </cell>
          <cell r="D62">
            <v>0</v>
          </cell>
          <cell r="E62">
            <v>0</v>
          </cell>
          <cell r="F62" t="str">
            <v>Retail/Service</v>
          </cell>
          <cell r="G62">
            <v>0</v>
          </cell>
          <cell r="H62">
            <v>0</v>
          </cell>
          <cell r="I62">
            <v>0</v>
          </cell>
          <cell r="J62" t="str">
            <v>School</v>
          </cell>
          <cell r="K62">
            <v>0</v>
          </cell>
          <cell r="L62" t="str">
            <v>Warehouse</v>
          </cell>
          <cell r="M62" t="str">
            <v>Grocery</v>
          </cell>
          <cell r="N62">
            <v>0</v>
          </cell>
          <cell r="O62" t="str">
            <v>Restaurant</v>
          </cell>
          <cell r="P62" t="str">
            <v>Lodging</v>
          </cell>
          <cell r="Q62" t="str">
            <v>Health</v>
          </cell>
          <cell r="R62">
            <v>0</v>
          </cell>
          <cell r="S62" t="str">
            <v>Assembly</v>
          </cell>
          <cell r="T62" t="str">
            <v>Other</v>
          </cell>
          <cell r="Y62" t="str">
            <v>Row Labels</v>
          </cell>
        </row>
        <row r="63">
          <cell r="B63" t="str">
            <v>FloorA%ACT</v>
          </cell>
          <cell r="C63">
            <v>0.21925891959556321</v>
          </cell>
          <cell r="D63">
            <v>0</v>
          </cell>
          <cell r="E63">
            <v>0</v>
          </cell>
          <cell r="F63">
            <v>0.170463671983236</v>
          </cell>
          <cell r="G63">
            <v>0</v>
          </cell>
          <cell r="H63">
            <v>0</v>
          </cell>
          <cell r="I63">
            <v>0</v>
          </cell>
          <cell r="J63">
            <v>0.11027533939050128</v>
          </cell>
          <cell r="K63">
            <v>0</v>
          </cell>
          <cell r="L63">
            <v>0.13203580856943528</v>
          </cell>
          <cell r="M63">
            <v>2.3026138677721724E-2</v>
          </cell>
          <cell r="N63">
            <v>0</v>
          </cell>
          <cell r="O63">
            <v>1.5835296654172451E-2</v>
          </cell>
          <cell r="P63">
            <v>5.1068065124091046E-2</v>
          </cell>
          <cell r="Q63">
            <v>6.8347557000163706E-2</v>
          </cell>
          <cell r="R63">
            <v>0</v>
          </cell>
          <cell r="S63">
            <v>0.11013494038183547</v>
          </cell>
          <cell r="T63">
            <v>9.9554262623279946E-2</v>
          </cell>
          <cell r="Y63" t="str">
            <v>Assembly</v>
          </cell>
        </row>
        <row r="64">
          <cell r="B64" t="str">
            <v>_PRE2013</v>
          </cell>
          <cell r="C64" t="str">
            <v>Large Off</v>
          </cell>
          <cell r="D64" t="str">
            <v>Medium Off</v>
          </cell>
          <cell r="E64" t="str">
            <v>Small Off</v>
          </cell>
          <cell r="F64" t="str">
            <v>Xlarge Ret</v>
          </cell>
          <cell r="G64" t="str">
            <v>Large Ret</v>
          </cell>
          <cell r="H64" t="str">
            <v>Medium Ret</v>
          </cell>
          <cell r="I64" t="str">
            <v>Small Ret</v>
          </cell>
          <cell r="J64" t="str">
            <v>School K-12</v>
          </cell>
          <cell r="K64" t="str">
            <v>University</v>
          </cell>
          <cell r="L64" t="str">
            <v>Warehouse</v>
          </cell>
          <cell r="M64" t="str">
            <v>Supermarket</v>
          </cell>
          <cell r="N64" t="str">
            <v>MiniMart</v>
          </cell>
          <cell r="O64" t="str">
            <v>Restaurant</v>
          </cell>
          <cell r="P64" t="str">
            <v>Lodging</v>
          </cell>
          <cell r="Q64" t="str">
            <v>Hospital</v>
          </cell>
          <cell r="R64" t="str">
            <v>Residential Care</v>
          </cell>
          <cell r="S64" t="str">
            <v>Assembly</v>
          </cell>
          <cell r="T64" t="str">
            <v>Other</v>
          </cell>
          <cell r="Y64" t="str">
            <v>Food</v>
          </cell>
        </row>
        <row r="65">
          <cell r="B65" t="str">
            <v>FloorA%TYP</v>
          </cell>
          <cell r="C65">
            <v>0.43937391922213881</v>
          </cell>
          <cell r="D65">
            <v>0.43063730719145626</v>
          </cell>
          <cell r="E65">
            <v>0.12998877358640493</v>
          </cell>
          <cell r="F65">
            <v>0.23462323739305441</v>
          </cell>
          <cell r="G65">
            <v>5.5262096022427078E-2</v>
          </cell>
          <cell r="H65">
            <v>0.60637878991755256</v>
          </cell>
          <cell r="I65">
            <v>0.10373587666696588</v>
          </cell>
          <cell r="J65">
            <v>0.66429751499430445</v>
          </cell>
          <cell r="K65">
            <v>0.33570248500569549</v>
          </cell>
          <cell r="L65">
            <v>1</v>
          </cell>
          <cell r="M65">
            <v>0.84840559081310307</v>
          </cell>
          <cell r="N65">
            <v>0.15159440918689687</v>
          </cell>
          <cell r="O65">
            <v>1</v>
          </cell>
          <cell r="P65">
            <v>1</v>
          </cell>
          <cell r="Q65">
            <v>1</v>
          </cell>
          <cell r="R65">
            <v>1</v>
          </cell>
          <cell r="S65">
            <v>1</v>
          </cell>
          <cell r="T65">
            <v>1</v>
          </cell>
          <cell r="Y65" t="str">
            <v>Service</v>
          </cell>
        </row>
        <row r="66">
          <cell r="B66" t="str">
            <v>FloorA%REG</v>
          </cell>
          <cell r="C66">
            <v>9.6336650827114415E-2</v>
          </cell>
          <cell r="D66">
            <v>9.4421070712341362E-2</v>
          </cell>
          <cell r="E66">
            <v>2.8501198056107426E-2</v>
          </cell>
          <cell r="F66">
            <v>3.999473857861454E-2</v>
          </cell>
          <cell r="G66">
            <v>9.4201798094731004E-3</v>
          </cell>
          <cell r="H66">
            <v>0.10336555514209726</v>
          </cell>
          <cell r="I66">
            <v>1.7683198453051097E-2</v>
          </cell>
          <cell r="J66">
            <v>7.3255633922263544E-2</v>
          </cell>
          <cell r="K66">
            <v>3.701970546823774E-2</v>
          </cell>
          <cell r="L66">
            <v>0.13203580856943528</v>
          </cell>
          <cell r="M66">
            <v>1.9535504789016944E-2</v>
          </cell>
          <cell r="N66">
            <v>3.4906338887047794E-3</v>
          </cell>
          <cell r="O66">
            <v>1.5835296654172451E-2</v>
          </cell>
          <cell r="P66">
            <v>5.1068065124091046E-2</v>
          </cell>
          <cell r="Q66">
            <v>3.0978070527759683E-2</v>
          </cell>
          <cell r="R66">
            <v>3.7369486472404026E-2</v>
          </cell>
          <cell r="S66">
            <v>0.11013494038183547</v>
          </cell>
          <cell r="T66">
            <v>9.9554262623279946E-2</v>
          </cell>
          <cell r="Y66" t="str">
            <v>Grocery</v>
          </cell>
        </row>
        <row r="67">
          <cell r="B67" t="str">
            <v>ElecHt%TYP</v>
          </cell>
          <cell r="C67">
            <v>0.20943280302167308</v>
          </cell>
          <cell r="D67">
            <v>0.22131165109110185</v>
          </cell>
          <cell r="E67">
            <v>0.30640942705415353</v>
          </cell>
          <cell r="F67">
            <v>5.2995881766435368E-2</v>
          </cell>
          <cell r="G67">
            <v>1.0593107738682607E-2</v>
          </cell>
          <cell r="H67">
            <v>0.12006240959495594</v>
          </cell>
          <cell r="I67">
            <v>0.2732917310450087</v>
          </cell>
          <cell r="J67">
            <v>5.8369343906151915E-2</v>
          </cell>
          <cell r="K67">
            <v>0.1</v>
          </cell>
          <cell r="L67">
            <v>6.3929137015483993E-3</v>
          </cell>
          <cell r="M67">
            <v>3.9182634298973458E-2</v>
          </cell>
          <cell r="N67">
            <v>9.8940421863423066E-3</v>
          </cell>
          <cell r="O67">
            <v>3.0050555941853869E-2</v>
          </cell>
          <cell r="P67">
            <v>0.44679184687802564</v>
          </cell>
          <cell r="Q67">
            <v>0.08</v>
          </cell>
          <cell r="R67">
            <v>0.33985691133471541</v>
          </cell>
          <cell r="S67">
            <v>0.10640191237323121</v>
          </cell>
          <cell r="T67">
            <v>0.16939513747697868</v>
          </cell>
          <cell r="Y67" t="str">
            <v>Lodging</v>
          </cell>
        </row>
        <row r="68">
          <cell r="B68" t="str">
            <v>GasHt%TYP</v>
          </cell>
          <cell r="C68">
            <v>0.54037060186620078</v>
          </cell>
          <cell r="D68">
            <v>0.51430081857580845</v>
          </cell>
          <cell r="E68">
            <v>0.3275419203320854</v>
          </cell>
          <cell r="F68">
            <v>0.91606730000738101</v>
          </cell>
          <cell r="G68">
            <v>0.98322307122393326</v>
          </cell>
          <cell r="H68">
            <v>0.80985008893074606</v>
          </cell>
          <cell r="I68">
            <v>0.56717178566142912</v>
          </cell>
          <cell r="J68">
            <v>0.84777782221188291</v>
          </cell>
          <cell r="K68">
            <v>0.8</v>
          </cell>
          <cell r="L68">
            <v>0.98700382329725422</v>
          </cell>
          <cell r="M68">
            <v>0.46957192737561176</v>
          </cell>
          <cell r="N68">
            <v>0.86606113087441317</v>
          </cell>
          <cell r="O68">
            <v>0.79365284945968273</v>
          </cell>
          <cell r="P68">
            <v>0.24941748529786834</v>
          </cell>
          <cell r="Q68">
            <v>0.91</v>
          </cell>
          <cell r="R68">
            <v>0.40556621261939335</v>
          </cell>
          <cell r="S68">
            <v>0.77815390025512432</v>
          </cell>
          <cell r="T68">
            <v>0.7257160432726234</v>
          </cell>
          <cell r="Y68" t="str">
            <v>Office</v>
          </cell>
        </row>
        <row r="69">
          <cell r="B69" t="str">
            <v>HtPmpHt%TYP</v>
          </cell>
          <cell r="C69">
            <v>0.25019659511212627</v>
          </cell>
          <cell r="D69">
            <v>0.26438753033308959</v>
          </cell>
          <cell r="E69">
            <v>0.36604865261376096</v>
          </cell>
          <cell r="F69">
            <v>3.0936818226183656E-2</v>
          </cell>
          <cell r="G69">
            <v>6.1838210373840949E-3</v>
          </cell>
          <cell r="H69">
            <v>7.0087501474297986E-2</v>
          </cell>
          <cell r="I69">
            <v>0.15953648329356207</v>
          </cell>
          <cell r="J69">
            <v>9.3852833881965178E-2</v>
          </cell>
          <cell r="K69">
            <v>0.1</v>
          </cell>
          <cell r="L69">
            <v>6.6032630011973147E-3</v>
          </cell>
          <cell r="M69">
            <v>6.234756715808213E-2</v>
          </cell>
          <cell r="N69">
            <v>1.5743440192688529E-2</v>
          </cell>
          <cell r="O69">
            <v>0.17629659459846331</v>
          </cell>
          <cell r="P69">
            <v>0.30379066782410608</v>
          </cell>
          <cell r="Q69">
            <v>0.01</v>
          </cell>
          <cell r="R69">
            <v>0.25457687604589124</v>
          </cell>
          <cell r="S69">
            <v>0.11544418737164447</v>
          </cell>
          <cell r="T69">
            <v>0.104888819250398</v>
          </cell>
          <cell r="Y69" t="str">
            <v>Other</v>
          </cell>
        </row>
        <row r="70">
          <cell r="B70" t="str">
            <v>CoolSat%TYP</v>
          </cell>
          <cell r="C70">
            <v>0.76889412716362515</v>
          </cell>
          <cell r="D70">
            <v>0.9156533727398849</v>
          </cell>
          <cell r="E70">
            <v>0.85579006639653332</v>
          </cell>
          <cell r="F70">
            <v>0.95160006380782447</v>
          </cell>
          <cell r="G70">
            <v>0.98526989662125641</v>
          </cell>
          <cell r="H70">
            <v>0.65234151837252696</v>
          </cell>
          <cell r="I70">
            <v>0.66014461756611731</v>
          </cell>
          <cell r="J70">
            <v>0.69618308739231149</v>
          </cell>
          <cell r="K70">
            <v>0.75</v>
          </cell>
          <cell r="L70">
            <v>0.23</v>
          </cell>
          <cell r="M70">
            <v>0.89440943169321674</v>
          </cell>
          <cell r="N70">
            <v>0.91392039395838554</v>
          </cell>
          <cell r="O70">
            <v>0.9581056413122655</v>
          </cell>
          <cell r="P70">
            <v>0.82644591140120194</v>
          </cell>
          <cell r="Q70">
            <v>0.95</v>
          </cell>
          <cell r="R70">
            <v>0.82648440258098632</v>
          </cell>
          <cell r="S70">
            <v>0.77184416415983825</v>
          </cell>
          <cell r="T70">
            <v>0.71310077098671132</v>
          </cell>
          <cell r="Y70" t="str">
            <v>Residential Care</v>
          </cell>
        </row>
        <row r="71">
          <cell r="B71" t="str">
            <v>CoolSat%ACT</v>
          </cell>
          <cell r="C71">
            <v>0.84338963005455969</v>
          </cell>
          <cell r="D71">
            <v>0</v>
          </cell>
          <cell r="E71">
            <v>0</v>
          </cell>
          <cell r="F71">
            <v>0.74176230846303148</v>
          </cell>
          <cell r="G71">
            <v>0</v>
          </cell>
          <cell r="H71">
            <v>0</v>
          </cell>
          <cell r="I71">
            <v>0</v>
          </cell>
          <cell r="J71">
            <v>0.7142495586900468</v>
          </cell>
          <cell r="K71">
            <v>0</v>
          </cell>
          <cell r="L71">
            <v>0.23</v>
          </cell>
          <cell r="M71">
            <v>0.8973671844904727</v>
          </cell>
          <cell r="N71">
            <v>0</v>
          </cell>
          <cell r="O71">
            <v>0.96</v>
          </cell>
          <cell r="P71">
            <v>0.88</v>
          </cell>
          <cell r="Q71">
            <v>0.88824220129049314</v>
          </cell>
          <cell r="R71">
            <v>0</v>
          </cell>
          <cell r="S71">
            <v>0.77184416415983825</v>
          </cell>
          <cell r="T71">
            <v>0.71310077098671132</v>
          </cell>
          <cell r="Y71" t="str">
            <v>Retail</v>
          </cell>
        </row>
        <row r="72">
          <cell r="B72" t="str">
            <v>PackRT%TYP</v>
          </cell>
          <cell r="C72">
            <v>0.15</v>
          </cell>
          <cell r="D72">
            <v>0.75000000000000011</v>
          </cell>
          <cell r="E72">
            <v>0.95</v>
          </cell>
          <cell r="F72">
            <v>0.90880480523807783</v>
          </cell>
          <cell r="G72">
            <v>0.72388464763320426</v>
          </cell>
          <cell r="H72">
            <v>0.72388464763320426</v>
          </cell>
          <cell r="I72">
            <v>0.21126457727609282</v>
          </cell>
          <cell r="J72">
            <v>0.38624918003188907</v>
          </cell>
          <cell r="K72">
            <v>0.24174716638708693</v>
          </cell>
          <cell r="L72">
            <v>0.31046750131883327</v>
          </cell>
          <cell r="M72">
            <v>0.90000000000000013</v>
          </cell>
          <cell r="N72">
            <v>0.9</v>
          </cell>
          <cell r="O72">
            <v>0.76718515286285394</v>
          </cell>
          <cell r="P72">
            <v>0.41303161997673743</v>
          </cell>
          <cell r="Q72">
            <v>0.10000000000000002</v>
          </cell>
          <cell r="R72">
            <v>0.68523001119875304</v>
          </cell>
          <cell r="S72">
            <v>0.5</v>
          </cell>
          <cell r="T72">
            <v>0.49999999999999994</v>
          </cell>
          <cell r="Y72" t="str">
            <v>School</v>
          </cell>
        </row>
        <row r="73">
          <cell r="B73" t="str">
            <v>PackRT%ACT</v>
          </cell>
          <cell r="C73">
            <v>0.48584254414953354</v>
          </cell>
          <cell r="D73">
            <v>0</v>
          </cell>
          <cell r="E73">
            <v>0</v>
          </cell>
          <cell r="F73">
            <v>0.63256057960735712</v>
          </cell>
          <cell r="G73">
            <v>0</v>
          </cell>
          <cell r="H73">
            <v>0</v>
          </cell>
          <cell r="I73">
            <v>0</v>
          </cell>
          <cell r="J73">
            <v>0.33750430289294164</v>
          </cell>
          <cell r="K73">
            <v>0</v>
          </cell>
          <cell r="L73">
            <v>0.31046750131883327</v>
          </cell>
          <cell r="M73">
            <v>0.90000000000000013</v>
          </cell>
          <cell r="N73">
            <v>0</v>
          </cell>
          <cell r="O73">
            <v>0.76718515286285394</v>
          </cell>
          <cell r="P73">
            <v>0.41303161997673743</v>
          </cell>
          <cell r="Q73">
            <v>0.49902981576861571</v>
          </cell>
          <cell r="R73">
            <v>0</v>
          </cell>
          <cell r="S73">
            <v>0.5</v>
          </cell>
          <cell r="T73">
            <v>0.49999999999999994</v>
          </cell>
          <cell r="Y73" t="str">
            <v>Warehouse</v>
          </cell>
        </row>
        <row r="74">
          <cell r="B74" t="str">
            <v>BuiltUp%TYP</v>
          </cell>
          <cell r="C74">
            <v>0.63007020528877222</v>
          </cell>
          <cell r="D74">
            <v>9.3963931374592982E-2</v>
          </cell>
          <cell r="E74">
            <v>2.9006395725036469E-2</v>
          </cell>
          <cell r="F74">
            <v>3.9164397027771525E-2</v>
          </cell>
          <cell r="G74">
            <v>0.25776672816535129</v>
          </cell>
          <cell r="H74">
            <v>2.7574670878248778E-2</v>
          </cell>
          <cell r="I74">
            <v>0.10146503328904084</v>
          </cell>
          <cell r="J74">
            <v>0.29515325476216947</v>
          </cell>
          <cell r="K74">
            <v>0.77756785592800526</v>
          </cell>
          <cell r="L74">
            <v>0.13082984106717208</v>
          </cell>
          <cell r="M74">
            <v>7.1447125331852143E-2</v>
          </cell>
          <cell r="N74">
            <v>0</v>
          </cell>
          <cell r="O74">
            <v>2.3525905182962954E-2</v>
          </cell>
          <cell r="P74">
            <v>7.934694377848886E-2</v>
          </cell>
          <cell r="Q74">
            <v>0.85339696790936803</v>
          </cell>
          <cell r="R74">
            <v>7.6228114216259218E-2</v>
          </cell>
          <cell r="S74">
            <v>0.16854152512418574</v>
          </cell>
          <cell r="T74">
            <v>0.20051702037858005</v>
          </cell>
          <cell r="U74" t="str">
            <v>See com-EM workbook</v>
          </cell>
          <cell r="Y74" t="str">
            <v>Grand Total</v>
          </cell>
        </row>
        <row r="75">
          <cell r="B75" t="str">
            <v>BuiltUp%ACT</v>
          </cell>
          <cell r="C75">
            <v>0.32107129566956238</v>
          </cell>
          <cell r="D75">
            <v>0</v>
          </cell>
          <cell r="E75">
            <v>0</v>
          </cell>
          <cell r="F75">
            <v>5.0679867043271966E-2</v>
          </cell>
          <cell r="G75">
            <v>0</v>
          </cell>
          <cell r="H75">
            <v>0</v>
          </cell>
          <cell r="I75">
            <v>0</v>
          </cell>
          <cell r="J75">
            <v>0.45710103517657202</v>
          </cell>
          <cell r="K75">
            <v>0</v>
          </cell>
          <cell r="L75">
            <v>5.6541361272701172E-2</v>
          </cell>
          <cell r="M75">
            <v>8.7372210868686184E-2</v>
          </cell>
          <cell r="N75">
            <v>0</v>
          </cell>
          <cell r="O75">
            <v>5.746308592387158E-2</v>
          </cell>
          <cell r="P75">
            <v>0.3949582335084047</v>
          </cell>
          <cell r="Q75">
            <v>0.5613264299674231</v>
          </cell>
          <cell r="R75">
            <v>0</v>
          </cell>
          <cell r="S75">
            <v>0.1626109504520151</v>
          </cell>
          <cell r="T75">
            <v>0.43951473469986913</v>
          </cell>
        </row>
        <row r="76">
          <cell r="B76" t="str">
            <v>VAV%TYP</v>
          </cell>
          <cell r="C76">
            <v>0.51262713316969566</v>
          </cell>
          <cell r="D76">
            <v>4.1499660445302379E-2</v>
          </cell>
          <cell r="E76">
            <v>0</v>
          </cell>
          <cell r="F76">
            <v>2.6890823009043455E-2</v>
          </cell>
          <cell r="G76">
            <v>0</v>
          </cell>
          <cell r="H76">
            <v>0</v>
          </cell>
          <cell r="I76">
            <v>0</v>
          </cell>
          <cell r="J76">
            <v>0.10981313781515661</v>
          </cell>
          <cell r="K76">
            <v>0.33</v>
          </cell>
          <cell r="L76">
            <v>0</v>
          </cell>
          <cell r="M76">
            <v>0</v>
          </cell>
          <cell r="N76">
            <v>0</v>
          </cell>
          <cell r="O76">
            <v>0</v>
          </cell>
          <cell r="P76">
            <v>3.1992300477329191E-2</v>
          </cell>
          <cell r="Q76">
            <v>0.33</v>
          </cell>
          <cell r="R76">
            <v>2.5191285207445461E-2</v>
          </cell>
          <cell r="S76">
            <v>0.15375982167586399</v>
          </cell>
          <cell r="T76">
            <v>0.18076091596327465</v>
          </cell>
          <cell r="U76">
            <v>0.13301950033749044</v>
          </cell>
        </row>
        <row r="77">
          <cell r="B77" t="str">
            <v>VAV%ACT</v>
          </cell>
          <cell r="C77">
            <v>0.35</v>
          </cell>
          <cell r="D77">
            <v>0</v>
          </cell>
          <cell r="E77">
            <v>0</v>
          </cell>
          <cell r="F77">
            <v>0.01</v>
          </cell>
          <cell r="G77">
            <v>0</v>
          </cell>
          <cell r="H77">
            <v>0</v>
          </cell>
          <cell r="I77">
            <v>0</v>
          </cell>
          <cell r="J77">
            <v>0.11</v>
          </cell>
          <cell r="K77">
            <v>0</v>
          </cell>
          <cell r="L77">
            <v>0</v>
          </cell>
          <cell r="M77">
            <v>0</v>
          </cell>
          <cell r="N77">
            <v>0</v>
          </cell>
          <cell r="O77">
            <v>0</v>
          </cell>
          <cell r="P77">
            <v>0.04</v>
          </cell>
          <cell r="Q77">
            <v>0.21527670664708273</v>
          </cell>
          <cell r="R77">
            <v>0</v>
          </cell>
          <cell r="S77">
            <v>0.17</v>
          </cell>
          <cell r="T77">
            <v>0.2</v>
          </cell>
          <cell r="U77" t="str">
            <v>See ECM-VAV workbook</v>
          </cell>
        </row>
        <row r="78">
          <cell r="B78" t="str">
            <v>LSYieldElecHt&amp;AC</v>
          </cell>
          <cell r="C78">
            <v>0.90457835398799891</v>
          </cell>
          <cell r="D78">
            <v>0.92072187100138758</v>
          </cell>
          <cell r="E78">
            <v>0.69260011261534127</v>
          </cell>
          <cell r="F78">
            <v>0.85080401212348655</v>
          </cell>
          <cell r="G78">
            <v>0.74734858139182614</v>
          </cell>
          <cell r="H78">
            <v>0.68828098220470324</v>
          </cell>
          <cell r="I78">
            <v>0.77581880028359507</v>
          </cell>
          <cell r="J78">
            <v>0.58961830873923127</v>
          </cell>
          <cell r="K78">
            <v>0.6725000000000001</v>
          </cell>
          <cell r="L78">
            <v>0.61</v>
          </cell>
          <cell r="M78">
            <v>0.85155275453545742</v>
          </cell>
          <cell r="N78">
            <v>0.73794885515417397</v>
          </cell>
          <cell r="O78">
            <v>0.4291621128262455</v>
          </cell>
          <cell r="P78">
            <v>0.68264459114012044</v>
          </cell>
          <cell r="Q78">
            <v>0.28950000000000004</v>
          </cell>
          <cell r="R78">
            <v>0.68264844025809879</v>
          </cell>
          <cell r="S78">
            <v>0.90490285805758242</v>
          </cell>
          <cell r="T78">
            <v>0.89844108480853846</v>
          </cell>
        </row>
        <row r="79">
          <cell r="B79" t="str">
            <v>LSYieldHtPmpHt&amp;AC</v>
          </cell>
          <cell r="C79">
            <v>1.02</v>
          </cell>
          <cell r="D79">
            <v>1.02</v>
          </cell>
          <cell r="E79">
            <v>0.95500000000000007</v>
          </cell>
          <cell r="F79">
            <v>1.0249999999999999</v>
          </cell>
          <cell r="G79">
            <v>0.96499999999999986</v>
          </cell>
          <cell r="H79">
            <v>0.92500000000000004</v>
          </cell>
          <cell r="I79">
            <v>0.97499999999999987</v>
          </cell>
          <cell r="J79">
            <v>0.8600000000000001</v>
          </cell>
          <cell r="K79">
            <v>0.95500000000000007</v>
          </cell>
          <cell r="L79">
            <v>0.80499999999999994</v>
          </cell>
          <cell r="M79">
            <v>0.9700000000000002</v>
          </cell>
          <cell r="N79">
            <v>0.94500000000000006</v>
          </cell>
          <cell r="O79">
            <v>0.72500000000000009</v>
          </cell>
          <cell r="P79">
            <v>0.90000000000000013</v>
          </cell>
          <cell r="Q79">
            <v>0.64999999999999991</v>
          </cell>
          <cell r="R79">
            <v>0.90000000000000013</v>
          </cell>
          <cell r="S79">
            <v>1.02</v>
          </cell>
          <cell r="T79">
            <v>1.02</v>
          </cell>
        </row>
        <row r="80">
          <cell r="B80" t="str">
            <v>LSYieldGasHt&amp;AC</v>
          </cell>
          <cell r="C80">
            <v>1.0677783539879988</v>
          </cell>
          <cell r="D80">
            <v>1.0839218710013874</v>
          </cell>
          <cell r="E80">
            <v>1.1187334459486746</v>
          </cell>
          <cell r="F80">
            <v>1.1500040121234862</v>
          </cell>
          <cell r="G80">
            <v>1.1372152480584925</v>
          </cell>
          <cell r="H80">
            <v>1.0418809822047033</v>
          </cell>
          <cell r="I80">
            <v>1.0568854669502619</v>
          </cell>
          <cell r="J80">
            <v>1.0248183087392313</v>
          </cell>
          <cell r="K80">
            <v>1.0986333333333334</v>
          </cell>
          <cell r="L80">
            <v>0.96360000000000012</v>
          </cell>
          <cell r="M80">
            <v>1.051019421202124</v>
          </cell>
          <cell r="N80">
            <v>1.0915488551541741</v>
          </cell>
          <cell r="O80">
            <v>0.96409544615957854</v>
          </cell>
          <cell r="P80">
            <v>1.0453112578067871</v>
          </cell>
          <cell r="Q80">
            <v>0.94230000000000003</v>
          </cell>
          <cell r="R80">
            <v>1.0453151069247655</v>
          </cell>
          <cell r="S80">
            <v>1.0681028580575822</v>
          </cell>
          <cell r="T80">
            <v>1.0616410848085382</v>
          </cell>
          <cell r="Y80" t="str">
            <v>Row Labels</v>
          </cell>
        </row>
        <row r="81">
          <cell r="B81" t="str">
            <v>LSYieldElecHt</v>
          </cell>
          <cell r="C81">
            <v>0.82000000000000006</v>
          </cell>
          <cell r="D81">
            <v>0.82000000000000006</v>
          </cell>
          <cell r="E81">
            <v>0.53</v>
          </cell>
          <cell r="F81">
            <v>0.66999999999999993</v>
          </cell>
          <cell r="G81">
            <v>0.57000000000000006</v>
          </cell>
          <cell r="H81">
            <v>0.61</v>
          </cell>
          <cell r="I81">
            <v>0.69</v>
          </cell>
          <cell r="J81">
            <v>0.52</v>
          </cell>
          <cell r="K81">
            <v>0.53</v>
          </cell>
          <cell r="L81">
            <v>0.61</v>
          </cell>
          <cell r="M81">
            <v>0.78</v>
          </cell>
          <cell r="N81">
            <v>0.61</v>
          </cell>
          <cell r="O81">
            <v>0.41000000000000003</v>
          </cell>
          <cell r="P81">
            <v>0.6</v>
          </cell>
          <cell r="Q81">
            <v>0.28000000000000003</v>
          </cell>
          <cell r="R81">
            <v>0.6</v>
          </cell>
          <cell r="S81">
            <v>0.82000000000000006</v>
          </cell>
          <cell r="T81">
            <v>0.82000000000000006</v>
          </cell>
          <cell r="Y81" t="str">
            <v>Assembly</v>
          </cell>
        </row>
        <row r="82">
          <cell r="B82" t="str">
            <v>LSYieldGasHt</v>
          </cell>
          <cell r="C82">
            <v>0.98319999999999996</v>
          </cell>
          <cell r="D82">
            <v>0.98319999999999996</v>
          </cell>
          <cell r="E82">
            <v>0.95613333333333328</v>
          </cell>
          <cell r="F82">
            <v>0.96919999999999995</v>
          </cell>
          <cell r="G82">
            <v>0.95986666666666665</v>
          </cell>
          <cell r="H82">
            <v>0.96360000000000001</v>
          </cell>
          <cell r="I82">
            <v>0.97106666666666663</v>
          </cell>
          <cell r="J82">
            <v>0.95520000000000005</v>
          </cell>
          <cell r="K82">
            <v>0.95613333333333328</v>
          </cell>
          <cell r="L82">
            <v>0.96360000000000001</v>
          </cell>
          <cell r="M82">
            <v>0.97946666666666671</v>
          </cell>
          <cell r="N82">
            <v>0.96360000000000001</v>
          </cell>
          <cell r="O82">
            <v>0.94493333333333329</v>
          </cell>
          <cell r="P82">
            <v>0.96266666666666667</v>
          </cell>
          <cell r="Q82">
            <v>0.93279999999999996</v>
          </cell>
          <cell r="R82">
            <v>0.96266666666666667</v>
          </cell>
          <cell r="S82">
            <v>0.98319999999999996</v>
          </cell>
          <cell r="T82">
            <v>0.98319999999999996</v>
          </cell>
          <cell r="Y82" t="str">
            <v>&lt;5,001</v>
          </cell>
        </row>
        <row r="83">
          <cell r="B83" t="str">
            <v>LSYieldThermsGasHt</v>
          </cell>
          <cell r="C83">
            <v>-8.1887999999999996E-3</v>
          </cell>
          <cell r="D83">
            <v>-8.1887999999999996E-3</v>
          </cell>
          <cell r="E83">
            <v>-2.1381866666666666E-2</v>
          </cell>
          <cell r="F83">
            <v>-1.50128E-2</v>
          </cell>
          <cell r="G83">
            <v>-1.9562133333333332E-2</v>
          </cell>
          <cell r="H83">
            <v>-1.7742399999999998E-2</v>
          </cell>
          <cell r="I83">
            <v>-1.4102933333333333E-2</v>
          </cell>
          <cell r="J83">
            <v>-2.18368E-2</v>
          </cell>
          <cell r="K83">
            <v>-2.1381866666666666E-2</v>
          </cell>
          <cell r="L83">
            <v>-1.7742399999999998E-2</v>
          </cell>
          <cell r="M83">
            <v>-1.0008533333333333E-2</v>
          </cell>
          <cell r="N83">
            <v>-1.7742399999999998E-2</v>
          </cell>
          <cell r="O83">
            <v>-2.6841066666666667E-2</v>
          </cell>
          <cell r="P83">
            <v>-1.8197333333333333E-2</v>
          </cell>
          <cell r="Q83">
            <v>-3.2755199999999998E-2</v>
          </cell>
          <cell r="R83">
            <v>-1.8197333333333333E-2</v>
          </cell>
          <cell r="S83">
            <v>-8.1887999999999996E-3</v>
          </cell>
          <cell r="T83">
            <v>-8.1887999999999996E-3</v>
          </cell>
          <cell r="Y83" t="str">
            <v>5,001-20,000</v>
          </cell>
        </row>
        <row r="84">
          <cell r="B84" t="str">
            <v>LSYieldThermsGasHt&amp;AC</v>
          </cell>
          <cell r="C84">
            <v>-8.1887999999999996E-3</v>
          </cell>
          <cell r="D84">
            <v>-8.1887999999999996E-3</v>
          </cell>
          <cell r="E84">
            <v>-2.1381866666666666E-2</v>
          </cell>
          <cell r="F84">
            <v>-1.50128E-2</v>
          </cell>
          <cell r="G84">
            <v>-1.9562133333333332E-2</v>
          </cell>
          <cell r="H84">
            <v>-1.7742399999999998E-2</v>
          </cell>
          <cell r="I84">
            <v>-1.4102933333333333E-2</v>
          </cell>
          <cell r="J84">
            <v>-2.18368E-2</v>
          </cell>
          <cell r="K84">
            <v>-2.1381866666666666E-2</v>
          </cell>
          <cell r="L84">
            <v>-1.7742399999999998E-2</v>
          </cell>
          <cell r="M84">
            <v>-1.0008533333333333E-2</v>
          </cell>
          <cell r="N84">
            <v>-1.7742399999999998E-2</v>
          </cell>
          <cell r="O84">
            <v>-2.6841066666666667E-2</v>
          </cell>
          <cell r="P84">
            <v>-1.8197333333333333E-2</v>
          </cell>
          <cell r="Q84">
            <v>-3.2755199999999998E-2</v>
          </cell>
          <cell r="R84">
            <v>-1.8197333333333333E-2</v>
          </cell>
          <cell r="S84">
            <v>-8.1887999999999996E-3</v>
          </cell>
          <cell r="T84">
            <v>-8.1887999999999996E-3</v>
          </cell>
          <cell r="Y84" t="str">
            <v>20,001-50,000</v>
          </cell>
        </row>
        <row r="85">
          <cell r="B85" t="str">
            <v>LPDAdjust</v>
          </cell>
          <cell r="C85">
            <v>1</v>
          </cell>
          <cell r="D85">
            <v>1</v>
          </cell>
          <cell r="E85">
            <v>1</v>
          </cell>
          <cell r="F85">
            <v>1</v>
          </cell>
          <cell r="G85">
            <v>1</v>
          </cell>
          <cell r="H85">
            <v>1</v>
          </cell>
          <cell r="I85">
            <v>1</v>
          </cell>
          <cell r="J85">
            <v>1</v>
          </cell>
          <cell r="K85">
            <v>1</v>
          </cell>
          <cell r="L85">
            <v>1</v>
          </cell>
          <cell r="M85">
            <v>1</v>
          </cell>
          <cell r="N85">
            <v>1</v>
          </cell>
          <cell r="O85">
            <v>1</v>
          </cell>
          <cell r="P85">
            <v>1</v>
          </cell>
          <cell r="Q85">
            <v>1</v>
          </cell>
          <cell r="R85">
            <v>1</v>
          </cell>
          <cell r="S85">
            <v>1</v>
          </cell>
          <cell r="T85">
            <v>1</v>
          </cell>
          <cell r="Y85" t="str">
            <v>50,001-100,000</v>
          </cell>
        </row>
        <row r="86">
          <cell r="B86" t="str">
            <v>Chiller%TYP</v>
          </cell>
          <cell r="C86">
            <v>0.58498758462529865</v>
          </cell>
          <cell r="D86">
            <v>8.7818054713883376E-2</v>
          </cell>
          <cell r="E86">
            <v>0</v>
          </cell>
          <cell r="F86">
            <v>0.09</v>
          </cell>
          <cell r="G86">
            <v>0</v>
          </cell>
          <cell r="H86">
            <v>0</v>
          </cell>
          <cell r="I86">
            <v>0</v>
          </cell>
          <cell r="J86">
            <v>0.4348146874874485</v>
          </cell>
          <cell r="K86">
            <v>0.56010354277348595</v>
          </cell>
          <cell r="L86">
            <v>0</v>
          </cell>
          <cell r="M86">
            <v>0.15653169058088007</v>
          </cell>
          <cell r="N86">
            <v>0</v>
          </cell>
          <cell r="O86">
            <v>0</v>
          </cell>
          <cell r="P86">
            <v>0.15653169058088007</v>
          </cell>
          <cell r="Q86">
            <v>0.40098917705864051</v>
          </cell>
          <cell r="R86">
            <v>6.7888585236503013E-2</v>
          </cell>
          <cell r="S86">
            <v>0.17470421367705091</v>
          </cell>
          <cell r="T86">
            <v>0.1656240064846628</v>
          </cell>
          <cell r="Y86" t="str">
            <v>100,001+</v>
          </cell>
        </row>
        <row r="87">
          <cell r="B87" t="str">
            <v>HOURSLght</v>
          </cell>
          <cell r="C87">
            <v>3300</v>
          </cell>
          <cell r="D87">
            <v>2800</v>
          </cell>
          <cell r="E87">
            <v>2600</v>
          </cell>
          <cell r="F87">
            <v>6200</v>
          </cell>
          <cell r="G87">
            <v>3800</v>
          </cell>
          <cell r="H87">
            <v>3800</v>
          </cell>
          <cell r="I87">
            <v>2800</v>
          </cell>
          <cell r="J87">
            <v>2700</v>
          </cell>
          <cell r="K87">
            <v>3600</v>
          </cell>
          <cell r="L87">
            <v>2700</v>
          </cell>
          <cell r="M87">
            <v>7300</v>
          </cell>
          <cell r="N87">
            <v>6800</v>
          </cell>
          <cell r="O87">
            <v>5400</v>
          </cell>
          <cell r="P87">
            <v>3000</v>
          </cell>
          <cell r="Q87">
            <v>6400</v>
          </cell>
          <cell r="R87">
            <v>5700</v>
          </cell>
          <cell r="S87">
            <v>3000</v>
          </cell>
          <cell r="T87">
            <v>4100</v>
          </cell>
          <cell r="Y87" t="str">
            <v>Grocery</v>
          </cell>
        </row>
        <row r="88">
          <cell r="B88" t="str">
            <v>UnCondArea%TYP</v>
          </cell>
          <cell r="C88">
            <v>9.7915019519809049E-2</v>
          </cell>
          <cell r="D88">
            <v>2.2419448966079808E-2</v>
          </cell>
          <cell r="E88">
            <v>7.0265950135785918E-2</v>
          </cell>
          <cell r="F88">
            <v>1.9928358103564997E-2</v>
          </cell>
          <cell r="G88">
            <v>0.96021448828880007</v>
          </cell>
          <cell r="H88">
            <v>1.682861062838684E-2</v>
          </cell>
          <cell r="I88">
            <v>0.24046941503104796</v>
          </cell>
          <cell r="J88">
            <v>9.3965911445071555E-3</v>
          </cell>
          <cell r="K88">
            <v>9.3350590462247668E-2</v>
          </cell>
          <cell r="L88">
            <v>0.23147891652780339</v>
          </cell>
          <cell r="M88">
            <v>3.4175742327895269E-2</v>
          </cell>
          <cell r="N88">
            <v>5.7197564623818434E-2</v>
          </cell>
          <cell r="O88">
            <v>0.11219535867382037</v>
          </cell>
          <cell r="P88">
            <v>4.431584636138023E-2</v>
          </cell>
          <cell r="Q88">
            <v>7.2657454104040925E-2</v>
          </cell>
          <cell r="R88">
            <v>3.2474970371947381E-2</v>
          </cell>
          <cell r="S88">
            <v>8.1305475226007548E-2</v>
          </cell>
          <cell r="T88">
            <v>0.1783274256014224</v>
          </cell>
          <cell r="Y88" t="str">
            <v>&lt;5,001</v>
          </cell>
        </row>
        <row r="89">
          <cell r="B89" t="str">
            <v>RTEcono%TYP</v>
          </cell>
          <cell r="C89">
            <v>0.76153165389450173</v>
          </cell>
          <cell r="D89">
            <v>0.30073914524177386</v>
          </cell>
          <cell r="E89">
            <v>1.1359292164334371</v>
          </cell>
          <cell r="F89">
            <v>0.6263769264185407</v>
          </cell>
          <cell r="G89">
            <v>5.9822174868305114</v>
          </cell>
          <cell r="H89">
            <v>0.14273935163045462</v>
          </cell>
          <cell r="I89">
            <v>1.788329150005399</v>
          </cell>
          <cell r="J89">
            <v>0.87933859533450087</v>
          </cell>
          <cell r="K89">
            <v>0.87302047036538133</v>
          </cell>
          <cell r="L89">
            <v>0.54576541658209587</v>
          </cell>
          <cell r="M89">
            <v>0.76125181103107264</v>
          </cell>
          <cell r="N89">
            <v>1.2711829434238073</v>
          </cell>
          <cell r="O89">
            <v>0.77847937636462106</v>
          </cell>
          <cell r="P89">
            <v>0.79264014660550641</v>
          </cell>
          <cell r="Q89">
            <v>0.56873556010588189</v>
          </cell>
          <cell r="R89">
            <v>0.97419410677203033</v>
          </cell>
          <cell r="S89">
            <v>0.34099838347588574</v>
          </cell>
          <cell r="T89">
            <v>0.74814105584849844</v>
          </cell>
          <cell r="Y89" t="str">
            <v>5,001-20,000</v>
          </cell>
        </row>
        <row r="90">
          <cell r="B90" t="str">
            <v>DCV%TYP</v>
          </cell>
          <cell r="C90">
            <v>0</v>
          </cell>
          <cell r="D90">
            <v>0</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Y90" t="str">
            <v>20,001-50,000</v>
          </cell>
        </row>
        <row r="91">
          <cell r="B91" t="str">
            <v>FloorA%PRE2006</v>
          </cell>
          <cell r="C91">
            <v>1</v>
          </cell>
          <cell r="D91">
            <v>1</v>
          </cell>
          <cell r="E91">
            <v>1</v>
          </cell>
          <cell r="F91">
            <v>1</v>
          </cell>
          <cell r="G91">
            <v>1</v>
          </cell>
          <cell r="H91">
            <v>1</v>
          </cell>
          <cell r="I91">
            <v>1</v>
          </cell>
          <cell r="J91">
            <v>1</v>
          </cell>
          <cell r="K91">
            <v>1</v>
          </cell>
          <cell r="L91">
            <v>1</v>
          </cell>
          <cell r="M91">
            <v>1</v>
          </cell>
          <cell r="N91">
            <v>1</v>
          </cell>
          <cell r="O91">
            <v>1</v>
          </cell>
          <cell r="P91">
            <v>1</v>
          </cell>
          <cell r="Q91">
            <v>1</v>
          </cell>
          <cell r="R91">
            <v>1</v>
          </cell>
          <cell r="S91">
            <v>1</v>
          </cell>
          <cell r="T91">
            <v>1</v>
          </cell>
          <cell r="Y91" t="str">
            <v>50,001-100,000</v>
          </cell>
        </row>
        <row r="92">
          <cell r="B92" t="str">
            <v>ElecHtComplex%TYP</v>
          </cell>
          <cell r="C92">
            <v>0.5032832003318185</v>
          </cell>
          <cell r="D92">
            <v>0.19754737317540033</v>
          </cell>
          <cell r="E92">
            <v>0.86680076087505498</v>
          </cell>
          <cell r="F92">
            <v>0.55985400698948606</v>
          </cell>
          <cell r="G92">
            <v>0.27993945466265791</v>
          </cell>
          <cell r="H92">
            <v>6.3780434281586118E-3</v>
          </cell>
          <cell r="I92">
            <v>7.5948256913972667E-2</v>
          </cell>
          <cell r="J92">
            <v>5.7319205981493631E-3</v>
          </cell>
          <cell r="K92">
            <v>0.1674709592892723</v>
          </cell>
          <cell r="L92">
            <v>0.2825536194003897</v>
          </cell>
          <cell r="M92">
            <v>4.5624616007740176E-2</v>
          </cell>
          <cell r="N92">
            <v>7.6358748772797594E-2</v>
          </cell>
          <cell r="O92">
            <v>4.608640117832314E-2</v>
          </cell>
          <cell r="P92">
            <v>6.824640339652556E-3</v>
          </cell>
          <cell r="Q92">
            <v>4.9104329398647659E-2</v>
          </cell>
          <cell r="R92">
            <v>0.38331290029021892</v>
          </cell>
          <cell r="S92">
            <v>2.7101825075335855E-2</v>
          </cell>
          <cell r="T92">
            <v>0.37020773554855302</v>
          </cell>
          <cell r="Y92" t="str">
            <v>Lodging</v>
          </cell>
        </row>
        <row r="93">
          <cell r="B93" t="str">
            <v>GasHtComplex%TYP</v>
          </cell>
          <cell r="C93">
            <v>0.20660069118679708</v>
          </cell>
          <cell r="D93">
            <v>8.1094349688734371E-2</v>
          </cell>
          <cell r="E93">
            <v>0.35582677148761982</v>
          </cell>
          <cell r="F93">
            <v>0.1044245964626806</v>
          </cell>
          <cell r="G93">
            <v>2.3584345085431835</v>
          </cell>
          <cell r="H93">
            <v>5.3733753736439169E-2</v>
          </cell>
          <cell r="I93">
            <v>0.63984903516178027</v>
          </cell>
          <cell r="J93">
            <v>0.78301794007178116</v>
          </cell>
          <cell r="K93">
            <v>0.76612829592366649</v>
          </cell>
          <cell r="L93">
            <v>0.46415256294736318</v>
          </cell>
          <cell r="M93">
            <v>0.80876894218964157</v>
          </cell>
          <cell r="N93">
            <v>1.3535803668226631</v>
          </cell>
          <cell r="O93">
            <v>0.81695481938952597</v>
          </cell>
          <cell r="P93">
            <v>0.50395980482161595</v>
          </cell>
          <cell r="Q93">
            <v>0.55637445480169345</v>
          </cell>
          <cell r="R93">
            <v>0.62059668380791444</v>
          </cell>
          <cell r="S93">
            <v>0.29812007582869443</v>
          </cell>
          <cell r="T93">
            <v>0.80164122055359432</v>
          </cell>
          <cell r="Y93" t="str">
            <v>&lt;5,001</v>
          </cell>
        </row>
        <row r="94">
          <cell r="B94" t="str">
            <v>HtPmpHtComplex%TYP</v>
          </cell>
          <cell r="C94">
            <v>0.10615620032939298</v>
          </cell>
          <cell r="D94">
            <v>4.1668147292671175E-2</v>
          </cell>
          <cell r="E94">
            <v>0.18283200225331492</v>
          </cell>
          <cell r="F94">
            <v>0</v>
          </cell>
          <cell r="G94">
            <v>4.7478913313233901</v>
          </cell>
          <cell r="H94">
            <v>0.10817430911927059</v>
          </cell>
          <cell r="I94">
            <v>1.2881144998496472</v>
          </cell>
          <cell r="J94">
            <v>0.15081528786933984</v>
          </cell>
          <cell r="K94">
            <v>0</v>
          </cell>
          <cell r="L94">
            <v>0</v>
          </cell>
          <cell r="M94">
            <v>0</v>
          </cell>
          <cell r="N94">
            <v>0</v>
          </cell>
          <cell r="O94">
            <v>0</v>
          </cell>
          <cell r="P94">
            <v>0.37562111375905877</v>
          </cell>
          <cell r="Q94">
            <v>0</v>
          </cell>
          <cell r="R94">
            <v>7.8697678201352483E-2</v>
          </cell>
          <cell r="S94">
            <v>0.21681460060268684</v>
          </cell>
          <cell r="T94">
            <v>1.6881662956934655E-2</v>
          </cell>
          <cell r="Y94" t="str">
            <v>5,001-20,000</v>
          </cell>
        </row>
        <row r="95">
          <cell r="B95" t="str">
            <v>ElecHtSimple%TYP</v>
          </cell>
          <cell r="C95">
            <v>4.0797924799920442E-2</v>
          </cell>
          <cell r="D95">
            <v>7.6712861227859655E-2</v>
          </cell>
          <cell r="E95">
            <v>0.34629799136803036</v>
          </cell>
          <cell r="F95">
            <v>9.4309392161736581E-3</v>
          </cell>
          <cell r="G95">
            <v>0.69059559002041793</v>
          </cell>
          <cell r="H95">
            <v>1.5734290365582385E-2</v>
          </cell>
          <cell r="I95">
            <v>2.5440517986723227E-2</v>
          </cell>
          <cell r="J95">
            <v>0.22063592478811844</v>
          </cell>
          <cell r="K95">
            <v>0.18449615182326545</v>
          </cell>
          <cell r="L95">
            <v>8.5433934010164969E-2</v>
          </cell>
          <cell r="M95">
            <v>0.16530992978116466</v>
          </cell>
          <cell r="N95">
            <v>0.25453305525840347</v>
          </cell>
          <cell r="O95">
            <v>0.12256320691297852</v>
          </cell>
          <cell r="P95">
            <v>0.1701802809460462</v>
          </cell>
          <cell r="Q95">
            <v>7.6529644813639303E-2</v>
          </cell>
          <cell r="R95">
            <v>8.48023297102318E-2</v>
          </cell>
          <cell r="S95">
            <v>5.420365015067171E-2</v>
          </cell>
          <cell r="T95">
            <v>0.20159565917150249</v>
          </cell>
          <cell r="Y95" t="str">
            <v>20,001-50,000</v>
          </cell>
        </row>
        <row r="96">
          <cell r="B96" t="str">
            <v>GasHtSimple%TYP</v>
          </cell>
          <cell r="C96">
            <v>0.59645431773702551</v>
          </cell>
          <cell r="D96">
            <v>0.1751178154419134</v>
          </cell>
          <cell r="E96">
            <v>0.75286988633676921</v>
          </cell>
          <cell r="F96">
            <v>0.64860578911648015</v>
          </cell>
          <cell r="G96">
            <v>5.6577342666812855</v>
          </cell>
          <cell r="H96">
            <v>0.12890385494734588</v>
          </cell>
          <cell r="I96">
            <v>1.9096725785396154</v>
          </cell>
          <cell r="J96">
            <v>0.52936088218329336</v>
          </cell>
          <cell r="K96">
            <v>0.62505513690134207</v>
          </cell>
          <cell r="L96">
            <v>0.58469762342365594</v>
          </cell>
          <cell r="M96">
            <v>0.61036689721002213</v>
          </cell>
          <cell r="N96">
            <v>1.0544939191728511</v>
          </cell>
          <cell r="O96">
            <v>0.61909451647609204</v>
          </cell>
          <cell r="P96">
            <v>0.45909862320270312</v>
          </cell>
          <cell r="Q96">
            <v>0.45317337392380236</v>
          </cell>
          <cell r="R96">
            <v>0.90611735760696566</v>
          </cell>
          <cell r="S96">
            <v>0.43362920120537368</v>
          </cell>
          <cell r="T96">
            <v>0.74796368935357349</v>
          </cell>
          <cell r="Y96" t="str">
            <v>50,001-100,000</v>
          </cell>
        </row>
        <row r="97">
          <cell r="B97" t="str">
            <v>HtPmpHtSimple%TYP</v>
          </cell>
          <cell r="C97">
            <v>0.17870625346146285</v>
          </cell>
          <cell r="D97">
            <v>6.8447165702795604E-2</v>
          </cell>
          <cell r="E97">
            <v>0.30615112501091846</v>
          </cell>
          <cell r="F97">
            <v>5.1813731069269E-3</v>
          </cell>
          <cell r="G97">
            <v>1.0540200575293213</v>
          </cell>
          <cell r="H97">
            <v>2.4014427366708016E-2</v>
          </cell>
          <cell r="I97">
            <v>6.8798695399061222E-2</v>
          </cell>
          <cell r="J97">
            <v>0.18966230747930371</v>
          </cell>
          <cell r="K97">
            <v>0.12395461589786912</v>
          </cell>
          <cell r="L97">
            <v>7.657462491393198E-2</v>
          </cell>
          <cell r="M97">
            <v>7.8716731206195087E-2</v>
          </cell>
          <cell r="N97">
            <v>0.131827238222366</v>
          </cell>
          <cell r="O97">
            <v>0.12138349717877855</v>
          </cell>
          <cell r="P97">
            <v>0.25705457832201301</v>
          </cell>
          <cell r="Q97">
            <v>7.5760149152072437E-2</v>
          </cell>
          <cell r="R97">
            <v>9.1579325081048712E-2</v>
          </cell>
          <cell r="S97">
            <v>5.420365015067171E-2</v>
          </cell>
          <cell r="T97">
            <v>0.23925913126345466</v>
          </cell>
          <cell r="Y97" t="str">
            <v>100,001+</v>
          </cell>
        </row>
        <row r="98">
          <cell r="B98" t="str">
            <v>ChillerAir%TYP</v>
          </cell>
          <cell r="C98">
            <v>0.5</v>
          </cell>
          <cell r="D98">
            <v>0.8</v>
          </cell>
          <cell r="E98">
            <v>0.8</v>
          </cell>
          <cell r="F98">
            <v>0.8</v>
          </cell>
          <cell r="G98">
            <v>0.8</v>
          </cell>
          <cell r="H98">
            <v>0.8</v>
          </cell>
          <cell r="I98">
            <v>0.8</v>
          </cell>
          <cell r="J98">
            <v>0.8</v>
          </cell>
          <cell r="K98">
            <v>0.8</v>
          </cell>
          <cell r="L98">
            <v>0.9</v>
          </cell>
          <cell r="M98">
            <v>1</v>
          </cell>
          <cell r="N98">
            <v>1</v>
          </cell>
          <cell r="O98">
            <v>1</v>
          </cell>
          <cell r="P98">
            <v>0.2</v>
          </cell>
          <cell r="Q98">
            <v>0.2</v>
          </cell>
          <cell r="R98">
            <v>0.6</v>
          </cell>
          <cell r="S98">
            <v>0.6</v>
          </cell>
          <cell r="T98">
            <v>0.2</v>
          </cell>
          <cell r="Y98" t="str">
            <v>Office</v>
          </cell>
        </row>
        <row r="99">
          <cell r="B99" t="str">
            <v>ChillerWater%TYP</v>
          </cell>
          <cell r="C99">
            <v>0.5</v>
          </cell>
          <cell r="D99">
            <v>0.2</v>
          </cell>
          <cell r="E99">
            <v>0.2</v>
          </cell>
          <cell r="F99">
            <v>0.2</v>
          </cell>
          <cell r="G99">
            <v>0.2</v>
          </cell>
          <cell r="H99">
            <v>0.2</v>
          </cell>
          <cell r="I99">
            <v>0.2</v>
          </cell>
          <cell r="J99">
            <v>0.2</v>
          </cell>
          <cell r="K99">
            <v>0.2</v>
          </cell>
          <cell r="L99">
            <v>0.1</v>
          </cell>
          <cell r="M99">
            <v>0</v>
          </cell>
          <cell r="N99">
            <v>0</v>
          </cell>
          <cell r="O99">
            <v>0</v>
          </cell>
          <cell r="P99">
            <v>0.8</v>
          </cell>
          <cell r="Q99">
            <v>0.8</v>
          </cell>
          <cell r="R99">
            <v>0.4</v>
          </cell>
          <cell r="S99">
            <v>0.4</v>
          </cell>
          <cell r="T99">
            <v>0.8</v>
          </cell>
          <cell r="Y99" t="str">
            <v>&lt;5,001</v>
          </cell>
        </row>
        <row r="100">
          <cell r="B100" t="str">
            <v>WinFloorRatio%TYP</v>
          </cell>
          <cell r="C100">
            <v>0.11113127858742104</v>
          </cell>
          <cell r="D100">
            <v>4.3960578486503234E-2</v>
          </cell>
          <cell r="E100">
            <v>0.1917271954866456</v>
          </cell>
          <cell r="F100">
            <v>1.3285572069043333E-2</v>
          </cell>
          <cell r="G100">
            <v>1.1818024471246773</v>
          </cell>
          <cell r="H100">
            <v>2.6925777005418945E-2</v>
          </cell>
          <cell r="I100">
            <v>8.015647167701602E-2</v>
          </cell>
          <cell r="J100">
            <v>6.5776138011550078E-2</v>
          </cell>
          <cell r="K100">
            <v>0.11202070855469719</v>
          </cell>
          <cell r="L100">
            <v>2.2401185470432586E-2</v>
          </cell>
          <cell r="M100">
            <v>3.4175742327895269E-2</v>
          </cell>
          <cell r="N100">
            <v>0.21449086733931913</v>
          </cell>
          <cell r="O100">
            <v>0.15534741970221283</v>
          </cell>
          <cell r="P100">
            <v>9.7494861995036486E-2</v>
          </cell>
          <cell r="Q100">
            <v>6.6602666262037521E-2</v>
          </cell>
          <cell r="R100">
            <v>0.12989988148778953</v>
          </cell>
          <cell r="S100">
            <v>4.3362920120537364E-2</v>
          </cell>
          <cell r="T100">
            <v>0.11888495040094829</v>
          </cell>
          <cell r="Y100" t="str">
            <v>5,001-20,000</v>
          </cell>
        </row>
        <row r="101">
          <cell r="Y101" t="str">
            <v>20,001-50,000</v>
          </cell>
        </row>
        <row r="102">
          <cell r="Y102" t="str">
            <v>50,001-100,000</v>
          </cell>
        </row>
        <row r="103">
          <cell r="Y103" t="str">
            <v>100,001+</v>
          </cell>
        </row>
        <row r="104">
          <cell r="Y104" t="str">
            <v>Other</v>
          </cell>
        </row>
        <row r="105">
          <cell r="Y105" t="str">
            <v>&lt;5,001</v>
          </cell>
        </row>
        <row r="106">
          <cell r="Y106" t="str">
            <v>5,001-20,000</v>
          </cell>
        </row>
        <row r="107">
          <cell r="Y107" t="str">
            <v>20,001-50,000</v>
          </cell>
        </row>
        <row r="108">
          <cell r="Y108" t="str">
            <v>50,001-100,000</v>
          </cell>
        </row>
        <row r="109">
          <cell r="Y109" t="str">
            <v>100,001+</v>
          </cell>
        </row>
        <row r="110">
          <cell r="Y110" t="str">
            <v>Residential Care</v>
          </cell>
        </row>
        <row r="111">
          <cell r="Y111" t="str">
            <v>&lt;5,001</v>
          </cell>
        </row>
        <row r="112">
          <cell r="Y112" t="str">
            <v>5,001-20,000</v>
          </cell>
        </row>
        <row r="113">
          <cell r="Y113" t="str">
            <v>20,001-50,000</v>
          </cell>
        </row>
        <row r="114">
          <cell r="Y114" t="str">
            <v>50,001-100,000</v>
          </cell>
        </row>
        <row r="115">
          <cell r="Y115" t="str">
            <v>100,001+</v>
          </cell>
        </row>
        <row r="116">
          <cell r="Y116" t="str">
            <v>Restaurant</v>
          </cell>
        </row>
        <row r="117">
          <cell r="Y117" t="str">
            <v>&lt;5,001</v>
          </cell>
        </row>
        <row r="118">
          <cell r="Y118" t="str">
            <v>5,001-20,000</v>
          </cell>
        </row>
        <row r="119">
          <cell r="Y119" t="str">
            <v>Retail/Service</v>
          </cell>
        </row>
      </sheetData>
      <sheetData sheetId="12">
        <row r="11">
          <cell r="B11" t="str">
            <v>Large Ret</v>
          </cell>
        </row>
        <row r="12">
          <cell r="B12" t="str">
            <v>Medium Ret</v>
          </cell>
          <cell r="M12">
            <v>346.19952999999998</v>
          </cell>
          <cell r="N12">
            <v>0.10336555514209726</v>
          </cell>
          <cell r="V12" t="str">
            <v>Medium Ret</v>
          </cell>
          <cell r="W12">
            <v>346199530</v>
          </cell>
          <cell r="X12">
            <v>0.10336555514209725</v>
          </cell>
        </row>
        <row r="13">
          <cell r="B13" t="str">
            <v>Small Ret</v>
          </cell>
          <cell r="M13">
            <v>59.225870599999993</v>
          </cell>
          <cell r="N13">
            <v>1.7683198453051097E-2</v>
          </cell>
          <cell r="V13" t="str">
            <v>Small Ret</v>
          </cell>
          <cell r="W13">
            <v>59225870.599999994</v>
          </cell>
          <cell r="X13">
            <v>1.768319845305109E-2</v>
          </cell>
        </row>
        <row r="14">
          <cell r="B14" t="str">
            <v>School K-12</v>
          </cell>
          <cell r="M14">
            <v>245.35316429999997</v>
          </cell>
          <cell r="N14">
            <v>7.3255633922263544E-2</v>
          </cell>
          <cell r="V14" t="str">
            <v>School K-12</v>
          </cell>
          <cell r="W14">
            <v>245353164.29999998</v>
          </cell>
          <cell r="X14">
            <v>7.325563392226353E-2</v>
          </cell>
        </row>
        <row r="15">
          <cell r="B15" t="str">
            <v>University</v>
          </cell>
          <cell r="M15">
            <v>123.989124</v>
          </cell>
          <cell r="N15">
            <v>3.701970546823774E-2</v>
          </cell>
          <cell r="V15" t="str">
            <v>University</v>
          </cell>
          <cell r="W15">
            <v>123989124</v>
          </cell>
          <cell r="X15">
            <v>3.7019705468237733E-2</v>
          </cell>
        </row>
        <row r="16">
          <cell r="B16" t="str">
            <v>Warehouse</v>
          </cell>
          <cell r="M16">
            <v>442.22405430000003</v>
          </cell>
          <cell r="N16">
            <v>0.13203580856943528</v>
          </cell>
          <cell r="V16" t="str">
            <v>Warehouse</v>
          </cell>
          <cell r="W16">
            <v>442224054.30000001</v>
          </cell>
          <cell r="X16">
            <v>0.13203580856943525</v>
          </cell>
        </row>
        <row r="17">
          <cell r="B17" t="str">
            <v>Supermarket</v>
          </cell>
          <cell r="M17">
            <v>65.429751400000001</v>
          </cell>
          <cell r="N17">
            <v>1.9535504789016944E-2</v>
          </cell>
          <cell r="V17" t="str">
            <v>Supermarket</v>
          </cell>
          <cell r="W17">
            <v>65429751.399999999</v>
          </cell>
          <cell r="X17">
            <v>1.9535504789016941E-2</v>
          </cell>
        </row>
        <row r="18">
          <cell r="B18" t="str">
            <v>MiniMart</v>
          </cell>
          <cell r="M18">
            <v>11.691088099999998</v>
          </cell>
          <cell r="N18">
            <v>3.4906338887047794E-3</v>
          </cell>
          <cell r="V18" t="str">
            <v>MiniMart</v>
          </cell>
          <cell r="W18">
            <v>11691088.099999998</v>
          </cell>
          <cell r="X18">
            <v>3.4906338887047785E-3</v>
          </cell>
        </row>
        <row r="19">
          <cell r="B19" t="str">
            <v>Restaurant</v>
          </cell>
          <cell r="M19">
            <v>53.036741800000001</v>
          </cell>
          <cell r="N19">
            <v>1.5835296654172451E-2</v>
          </cell>
          <cell r="V19" t="str">
            <v>Restaurant</v>
          </cell>
          <cell r="W19">
            <v>53036741.800000004</v>
          </cell>
          <cell r="X19">
            <v>1.5835296654172448E-2</v>
          </cell>
        </row>
        <row r="20">
          <cell r="B20" t="str">
            <v>Lodging</v>
          </cell>
          <cell r="M20">
            <v>171.0409248</v>
          </cell>
          <cell r="N20">
            <v>5.1068065124091046E-2</v>
          </cell>
          <cell r="V20" t="str">
            <v>Lodging</v>
          </cell>
          <cell r="W20">
            <v>171040924.80000001</v>
          </cell>
          <cell r="X20">
            <v>5.1068065124091039E-2</v>
          </cell>
        </row>
        <row r="21">
          <cell r="B21" t="str">
            <v>Hospital</v>
          </cell>
          <cell r="M21">
            <v>103.75403529999998</v>
          </cell>
          <cell r="N21">
            <v>3.0978070527759683E-2</v>
          </cell>
          <cell r="V21" t="str">
            <v>Hospital</v>
          </cell>
          <cell r="W21">
            <v>103754035.29999998</v>
          </cell>
          <cell r="X21">
            <v>3.0978070527759676E-2</v>
          </cell>
        </row>
        <row r="22">
          <cell r="B22" t="str">
            <v>Residential Care</v>
          </cell>
          <cell r="M22">
            <v>125.16063630000001</v>
          </cell>
          <cell r="N22">
            <v>3.7369486472404026E-2</v>
          </cell>
          <cell r="V22" t="str">
            <v>Residential Care</v>
          </cell>
          <cell r="W22">
            <v>125160636.30000001</v>
          </cell>
          <cell r="X22">
            <v>3.7369486472404019E-2</v>
          </cell>
        </row>
        <row r="23">
          <cell r="B23" t="str">
            <v>Assembly</v>
          </cell>
          <cell r="M23">
            <v>368.87205360000002</v>
          </cell>
          <cell r="N23">
            <v>0.11013494038183547</v>
          </cell>
          <cell r="V23" t="str">
            <v>Assembly</v>
          </cell>
          <cell r="W23">
            <v>368872053.60000002</v>
          </cell>
          <cell r="X23">
            <v>0.11013494038183544</v>
          </cell>
        </row>
        <row r="24">
          <cell r="B24" t="str">
            <v>Other</v>
          </cell>
          <cell r="M24">
            <v>333.43446839999996</v>
          </cell>
          <cell r="N24">
            <v>9.9554262623279946E-2</v>
          </cell>
          <cell r="V24" t="str">
            <v>Other</v>
          </cell>
          <cell r="W24">
            <v>333434468.39999998</v>
          </cell>
          <cell r="X24">
            <v>9.9554262623279918E-2</v>
          </cell>
        </row>
        <row r="25">
          <cell r="W25">
            <v>3349273648.5000005</v>
          </cell>
          <cell r="X25">
            <v>0.99999999999999989</v>
          </cell>
        </row>
        <row r="26">
          <cell r="M26">
            <v>3349.2736484999996</v>
          </cell>
          <cell r="N26">
            <v>1</v>
          </cell>
        </row>
      </sheetData>
      <sheetData sheetId="13">
        <row r="11">
          <cell r="B11" t="str">
            <v>Floor Area of HEat Pump Space Heat as percent for Building Type</v>
          </cell>
        </row>
        <row r="12">
          <cell r="B12" t="str">
            <v>Cooling Saturation as percent of Floor Area in Building Type</v>
          </cell>
          <cell r="C12">
            <v>7</v>
          </cell>
        </row>
        <row r="13">
          <cell r="B13" t="str">
            <v>Cooling Saturation as percent of Floor Area in Activity Type</v>
          </cell>
          <cell r="C13">
            <v>8</v>
          </cell>
        </row>
        <row r="14">
          <cell r="B14" t="str">
            <v>Package Roof Top Units as percentage of Building Type</v>
          </cell>
          <cell r="C14">
            <v>9</v>
          </cell>
        </row>
        <row r="15">
          <cell r="B15" t="str">
            <v>Package Roof Top Units as percentage of Activity Type</v>
          </cell>
          <cell r="C15">
            <v>10</v>
          </cell>
        </row>
        <row r="16">
          <cell r="B16" t="str">
            <v>Built-Up Systems as percentage of Building Type</v>
          </cell>
          <cell r="C16">
            <v>11</v>
          </cell>
        </row>
        <row r="17">
          <cell r="B17" t="str">
            <v>Built-Up Systems as percentage of Activity Type</v>
          </cell>
          <cell r="C17">
            <v>12</v>
          </cell>
        </row>
        <row r="18">
          <cell r="B18" t="str">
            <v>Multi-Zone VAV System as percentage of Building Type</v>
          </cell>
          <cell r="C18">
            <v>13</v>
          </cell>
        </row>
        <row r="19">
          <cell r="B19" t="str">
            <v>Multi-Zone VAV System as percentage of Activity Type</v>
          </cell>
          <cell r="C19">
            <v>14</v>
          </cell>
        </row>
        <row r="20">
          <cell r="B20" t="str">
            <v>Lighting savings yield for electric heat buildings with cooling weighted for cooling saturation</v>
          </cell>
          <cell r="C20">
            <v>15</v>
          </cell>
        </row>
        <row r="21">
          <cell r="B21" t="str">
            <v>Lighting savings yield for heat pump heat buildings with cooling  weighted for cooling saturation</v>
          </cell>
          <cell r="C21">
            <v>16</v>
          </cell>
        </row>
        <row r="22">
          <cell r="B22" t="str">
            <v>Lighting savings yield for gas or fossil heat buildings with cooling  weighted for cooling saturation</v>
          </cell>
          <cell r="C22">
            <v>17</v>
          </cell>
        </row>
        <row r="23">
          <cell r="B23" t="str">
            <v>Lighting savings yield for electric heat buildings with NO cooling</v>
          </cell>
          <cell r="C23">
            <v>18</v>
          </cell>
        </row>
        <row r="24">
          <cell r="B24" t="str">
            <v>Lighting savings yield for gas or fossil heat buildings with NO cooling</v>
          </cell>
          <cell r="C24">
            <v>19</v>
          </cell>
        </row>
        <row r="25">
          <cell r="B25" t="str">
            <v>Lighting savings yield IN THERMS for gas or fossil heat buildings with NO cooling</v>
          </cell>
          <cell r="C25">
            <v>20</v>
          </cell>
        </row>
        <row r="26">
          <cell r="B26" t="str">
            <v>Lighting savings yield IN THERMS for gas or fossil heat buildings with cooling</v>
          </cell>
          <cell r="C26">
            <v>21</v>
          </cell>
        </row>
        <row r="27">
          <cell r="B27" t="str">
            <v>Adjustment to LPD to reflect fraction of lights actually on during operating Hours (Effective on-hours LPD)</v>
          </cell>
          <cell r="C27">
            <v>22</v>
          </cell>
        </row>
        <row r="28">
          <cell r="B28" t="str">
            <v>Chiller system as percentage of Building Type</v>
          </cell>
          <cell r="C28">
            <v>23</v>
          </cell>
        </row>
        <row r="29">
          <cell r="B29" t="str">
            <v>Annaul hours of lighting system operation by Building Type</v>
          </cell>
          <cell r="C29">
            <v>24</v>
          </cell>
        </row>
        <row r="30">
          <cell r="B30" t="str">
            <v>Floor area not thermally conditioned by Building Type</v>
          </cell>
          <cell r="C30">
            <v>25</v>
          </cell>
        </row>
        <row r="31">
          <cell r="B31" t="str">
            <v>Fraction of package roof-top units with economizers</v>
          </cell>
          <cell r="C31">
            <v>26</v>
          </cell>
        </row>
        <row r="32">
          <cell r="B32" t="str">
            <v xml:space="preserve">Floor Area for Vintage Cohort of PRE2002 Stock </v>
          </cell>
          <cell r="C32">
            <v>27</v>
          </cell>
        </row>
        <row r="33">
          <cell r="B33" t="str">
            <v xml:space="preserve">Floor Area for Vintage Cohort of PRE2006 Stock </v>
          </cell>
          <cell r="C33">
            <v>28</v>
          </cell>
        </row>
        <row r="34">
          <cell r="B34" t="str">
            <v>Floor Area of Electric Space Heat for Complex HVAC Systems as percent for Building Type</v>
          </cell>
          <cell r="C34">
            <v>29</v>
          </cell>
        </row>
        <row r="35">
          <cell r="B35" t="str">
            <v>Floor Area of Fossil Fuel Space Heat  for Complex HVAC Systems as percent for Building Type, includes gas, oil, steam, propane</v>
          </cell>
          <cell r="C35">
            <v>30</v>
          </cell>
        </row>
        <row r="36">
          <cell r="B36" t="str">
            <v>Floor Area of Heat Pump Space Heat for Complex HVAC Systems as percent for Building Type</v>
          </cell>
          <cell r="C36">
            <v>31</v>
          </cell>
        </row>
        <row r="37">
          <cell r="B37" t="str">
            <v>Floor Area of Electric Space Heat for Simple HVAC Systems as percent for Building Type</v>
          </cell>
          <cell r="C37">
            <v>32</v>
          </cell>
        </row>
        <row r="38">
          <cell r="B38" t="str">
            <v>Floor Area of Fossil Fuel Space Heat  for Simple HVAC Systems as percent for Building Type, includes gas, oil, steam, propane</v>
          </cell>
          <cell r="C38">
            <v>33</v>
          </cell>
        </row>
        <row r="39">
          <cell r="B39" t="str">
            <v>Floor Area of Heat Pump Space Heat for Simple HVAC Systems as percent for Building Type</v>
          </cell>
          <cell r="C39">
            <v>34</v>
          </cell>
        </row>
        <row r="40">
          <cell r="B40" t="str">
            <v>Fraction of Chiller-Served Cooling Capacity that is served by Air-Cooled Chiller for HVAC system</v>
          </cell>
          <cell r="C40">
            <v>35</v>
          </cell>
        </row>
        <row r="41">
          <cell r="B41" t="str">
            <v>Fraction of Chiller-Served Cooling Capacity that is served by Water-Cooled Chiller for HVAC system</v>
          </cell>
          <cell r="C41">
            <v>36</v>
          </cell>
        </row>
        <row r="42">
          <cell r="B42" t="str">
            <v>Ratio of window area to floor area by Btype</v>
          </cell>
          <cell r="C42">
            <v>37</v>
          </cell>
        </row>
      </sheetData>
      <sheetData sheetId="14">
        <row r="11">
          <cell r="B11" t="str">
            <v>School</v>
          </cell>
        </row>
        <row r="12">
          <cell r="B12" t="str">
            <v>School</v>
          </cell>
          <cell r="C12" t="str">
            <v>University</v>
          </cell>
          <cell r="D12" t="str">
            <v>University</v>
          </cell>
          <cell r="E12" t="str">
            <v>Any</v>
          </cell>
          <cell r="F12" t="str">
            <v>University</v>
          </cell>
          <cell r="G12" t="str">
            <v>Any</v>
          </cell>
          <cell r="H12" t="str">
            <v>Any</v>
          </cell>
        </row>
        <row r="13">
          <cell r="B13" t="str">
            <v>Warehouse</v>
          </cell>
          <cell r="C13" t="str">
            <v>Warehouse</v>
          </cell>
          <cell r="D13" t="str">
            <v>Warehouse</v>
          </cell>
          <cell r="E13" t="str">
            <v>Any</v>
          </cell>
          <cell r="F13" t="str">
            <v>Warehouse</v>
          </cell>
          <cell r="G13" t="str">
            <v>Any</v>
          </cell>
          <cell r="H13" t="str">
            <v>Any</v>
          </cell>
        </row>
        <row r="14">
          <cell r="B14" t="str">
            <v>Retail Food Sales</v>
          </cell>
          <cell r="C14" t="str">
            <v>Supermarket</v>
          </cell>
          <cell r="D14" t="str">
            <v>Supermarket</v>
          </cell>
          <cell r="E14" t="str">
            <v>&gt; 5000</v>
          </cell>
          <cell r="F14" t="str">
            <v>Supermarket</v>
          </cell>
          <cell r="G14" t="str">
            <v>&gt; 5000</v>
          </cell>
          <cell r="H14" t="str">
            <v>Any</v>
          </cell>
        </row>
        <row r="15">
          <cell r="B15" t="str">
            <v>Retail Food Sales</v>
          </cell>
          <cell r="C15" t="str">
            <v>MiniMart</v>
          </cell>
          <cell r="D15" t="str">
            <v>MiniMart</v>
          </cell>
          <cell r="E15" t="str">
            <v>&lt; 5000</v>
          </cell>
          <cell r="F15" t="str">
            <v>MiniMart</v>
          </cell>
          <cell r="G15" t="str">
            <v>&lt; 5000</v>
          </cell>
          <cell r="H15" t="str">
            <v>Any</v>
          </cell>
        </row>
        <row r="16">
          <cell r="B16" t="str">
            <v>Restaurant</v>
          </cell>
          <cell r="C16" t="str">
            <v>Restaurant</v>
          </cell>
          <cell r="D16" t="str">
            <v>Restaurant</v>
          </cell>
          <cell r="E16" t="str">
            <v>Any</v>
          </cell>
          <cell r="F16" t="str">
            <v>Restaurant</v>
          </cell>
          <cell r="G16" t="str">
            <v>Any</v>
          </cell>
          <cell r="H16" t="str">
            <v>Any</v>
          </cell>
        </row>
        <row r="17">
          <cell r="B17" t="str">
            <v>Lodging</v>
          </cell>
          <cell r="C17" t="str">
            <v>Lodging</v>
          </cell>
          <cell r="D17" t="str">
            <v>Lodging</v>
          </cell>
          <cell r="E17" t="str">
            <v>Any</v>
          </cell>
          <cell r="F17" t="str">
            <v>Lodging</v>
          </cell>
          <cell r="G17" t="str">
            <v>Any</v>
          </cell>
          <cell r="H17" t="str">
            <v>Any</v>
          </cell>
        </row>
        <row r="18">
          <cell r="B18" t="str">
            <v>Health Care</v>
          </cell>
          <cell r="C18" t="str">
            <v>Hospital</v>
          </cell>
          <cell r="D18" t="str">
            <v>Hospital</v>
          </cell>
          <cell r="E18" t="str">
            <v>Any</v>
          </cell>
          <cell r="F18" t="str">
            <v>Hospital</v>
          </cell>
          <cell r="G18" t="str">
            <v>Any</v>
          </cell>
          <cell r="H18" t="str">
            <v>Any</v>
          </cell>
        </row>
        <row r="19">
          <cell r="B19" t="str">
            <v>Health Care</v>
          </cell>
          <cell r="C19" t="str">
            <v>Residential Care</v>
          </cell>
          <cell r="D19" t="str">
            <v>Residential Care</v>
          </cell>
          <cell r="E19" t="str">
            <v>Any</v>
          </cell>
          <cell r="F19" t="str">
            <v>OtherHealth</v>
          </cell>
          <cell r="G19" t="str">
            <v>Any</v>
          </cell>
          <cell r="H19" t="str">
            <v>Any</v>
          </cell>
        </row>
        <row r="20">
          <cell r="B20" t="str">
            <v>Assembly</v>
          </cell>
          <cell r="C20" t="str">
            <v>Assembly</v>
          </cell>
          <cell r="D20" t="str">
            <v>Assembly</v>
          </cell>
          <cell r="E20" t="str">
            <v>Any</v>
          </cell>
          <cell r="F20" t="str">
            <v>Assembly</v>
          </cell>
          <cell r="G20" t="str">
            <v>Any</v>
          </cell>
          <cell r="H20" t="str">
            <v>Any</v>
          </cell>
        </row>
        <row r="21">
          <cell r="B21" t="str">
            <v>Other</v>
          </cell>
          <cell r="C21" t="str">
            <v>Other</v>
          </cell>
          <cell r="D21" t="str">
            <v>Other</v>
          </cell>
          <cell r="E21" t="str">
            <v>Any</v>
          </cell>
          <cell r="F21" t="str">
            <v>Other</v>
          </cell>
          <cell r="G21" t="str">
            <v>Any</v>
          </cell>
          <cell r="H21" t="str">
            <v>Any</v>
          </cell>
        </row>
        <row r="24">
          <cell r="B24" t="str">
            <v>Bldg_Type</v>
          </cell>
          <cell r="C24" t="str">
            <v>Office</v>
          </cell>
          <cell r="E24" t="str">
            <v>CBSA Data</v>
          </cell>
        </row>
        <row r="25">
          <cell r="B25" t="str">
            <v>HeatSys_Primary_PrimFuel</v>
          </cell>
          <cell r="C25" t="str">
            <v>(All)</v>
          </cell>
        </row>
        <row r="27">
          <cell r="C27" t="str">
            <v>Values</v>
          </cell>
        </row>
        <row r="28">
          <cell r="B28" t="str">
            <v>Row Labels</v>
          </cell>
          <cell r="C28" t="str">
            <v>Count of Bldg_Name</v>
          </cell>
          <cell r="D28" t="str">
            <v>Sum of Sf_PNW (New Data)</v>
          </cell>
          <cell r="E28" t="str">
            <v>Sum of Chiller_Qty</v>
          </cell>
          <cell r="F28" t="str">
            <v>Average of LPD_Ind</v>
          </cell>
          <cell r="G28" t="str">
            <v>WT Average of LPD_Ind</v>
          </cell>
          <cell r="I28" t="str">
            <v>WT Average of Annual Hrs_Light</v>
          </cell>
          <cell r="K28" t="str">
            <v>Average of HeatSys_ Electricity_Pct</v>
          </cell>
          <cell r="L28" t="str">
            <v>WT Average of HeatSys_ Electricity_Pct</v>
          </cell>
          <cell r="M28" t="str">
            <v>Average of Hrs_Occupied</v>
          </cell>
          <cell r="N28" t="str">
            <v>New EUIs</v>
          </cell>
        </row>
        <row r="29">
          <cell r="B29" t="str">
            <v>&lt;5,001</v>
          </cell>
          <cell r="C29">
            <v>32</v>
          </cell>
          <cell r="D29">
            <v>95458311.526895136</v>
          </cell>
          <cell r="E29">
            <v>0</v>
          </cell>
          <cell r="F29">
            <v>1.44600515748125</v>
          </cell>
          <cell r="G29">
            <v>1.4196043411312098</v>
          </cell>
          <cell r="I29">
            <v>2605.1531889816397</v>
          </cell>
          <cell r="J29">
            <v>2605.1531889816397</v>
          </cell>
          <cell r="K29">
            <v>55.871005424767731</v>
          </cell>
          <cell r="L29">
            <v>62.641582479308482</v>
          </cell>
          <cell r="M29">
            <v>51.078125</v>
          </cell>
          <cell r="N29">
            <v>15.414112631735692</v>
          </cell>
        </row>
        <row r="30">
          <cell r="B30" t="str">
            <v>5,001-20,000</v>
          </cell>
          <cell r="C30">
            <v>21</v>
          </cell>
          <cell r="D30">
            <v>179770297.47310495</v>
          </cell>
          <cell r="E30">
            <v>1</v>
          </cell>
          <cell r="F30">
            <v>1.1349086639428572</v>
          </cell>
          <cell r="G30">
            <v>1.1352814227841366</v>
          </cell>
          <cell r="H30">
            <v>1.1271197868627141</v>
          </cell>
          <cell r="I30">
            <v>2621.0311132130655</v>
          </cell>
          <cell r="J30">
            <v>2810.5319958026707</v>
          </cell>
          <cell r="K30">
            <v>54.065498637753784</v>
          </cell>
          <cell r="L30">
            <v>52.128877602508318</v>
          </cell>
          <cell r="M30">
            <v>53.38095238095238</v>
          </cell>
          <cell r="N30">
            <v>12.555992472807018</v>
          </cell>
        </row>
        <row r="31">
          <cell r="B31" t="str">
            <v>20,001-50,000</v>
          </cell>
          <cell r="C31">
            <v>29</v>
          </cell>
          <cell r="D31">
            <v>136471707.75979474</v>
          </cell>
          <cell r="E31">
            <v>4</v>
          </cell>
          <cell r="F31">
            <v>1.152219445848276</v>
          </cell>
          <cell r="G31">
            <v>1.1212096367127184</v>
          </cell>
          <cell r="I31">
            <v>3060.1561163897027</v>
          </cell>
          <cell r="K31">
            <v>37.18170782263401</v>
          </cell>
          <cell r="L31">
            <v>34.735507973306092</v>
          </cell>
          <cell r="M31">
            <v>59.137931034482762</v>
          </cell>
          <cell r="N31">
            <v>16.763935531313802</v>
          </cell>
        </row>
        <row r="32">
          <cell r="B32" t="str">
            <v>50,001-100,000</v>
          </cell>
          <cell r="C32">
            <v>10</v>
          </cell>
          <cell r="D32">
            <v>121007363.24020527</v>
          </cell>
          <cell r="E32">
            <v>13</v>
          </cell>
          <cell r="F32">
            <v>0.82888965290000005</v>
          </cell>
          <cell r="G32">
            <v>0.8372967994754239</v>
          </cell>
          <cell r="H32">
            <v>0.86082195143942553</v>
          </cell>
          <cell r="I32">
            <v>3222.7884337083865</v>
          </cell>
          <cell r="J32">
            <v>3295.5283728075524</v>
          </cell>
          <cell r="K32">
            <v>33.806146572104019</v>
          </cell>
          <cell r="L32">
            <v>24.223397014792155</v>
          </cell>
          <cell r="M32">
            <v>61.1</v>
          </cell>
          <cell r="N32">
            <v>22.992427101465715</v>
          </cell>
        </row>
        <row r="33">
          <cell r="B33" t="str">
            <v>100,001+</v>
          </cell>
          <cell r="C33">
            <v>24</v>
          </cell>
          <cell r="D33">
            <v>201650445.99999997</v>
          </cell>
          <cell r="E33">
            <v>35</v>
          </cell>
          <cell r="F33">
            <v>0.88098196757083302</v>
          </cell>
          <cell r="G33">
            <v>0.87062409809109287</v>
          </cell>
          <cell r="I33">
            <v>3339.1785030564247</v>
          </cell>
          <cell r="K33">
            <v>49.790143766954543</v>
          </cell>
          <cell r="L33">
            <v>55.115989937160393</v>
          </cell>
          <cell r="M33">
            <v>61.958333333333336</v>
          </cell>
          <cell r="N33">
            <v>14.574986322602543</v>
          </cell>
        </row>
        <row r="34">
          <cell r="B34" t="str">
            <v>Grand Total</v>
          </cell>
          <cell r="C34">
            <v>116</v>
          </cell>
          <cell r="D34">
            <v>734358126.00000024</v>
          </cell>
          <cell r="E34">
            <v>53</v>
          </cell>
          <cell r="F34">
            <v>1.1461385746767239</v>
          </cell>
          <cell r="G34">
            <v>1.0478499451391019</v>
          </cell>
          <cell r="I34">
            <v>2996.9298166001049</v>
          </cell>
          <cell r="K34">
            <v>47.761973122568946</v>
          </cell>
          <cell r="L34">
            <v>46.485045602193175</v>
          </cell>
          <cell r="M34">
            <v>56.625</v>
          </cell>
        </row>
        <row r="37">
          <cell r="B37" t="str">
            <v>Bldg_Type</v>
          </cell>
          <cell r="C37" t="str">
            <v>Retail/Service</v>
          </cell>
        </row>
        <row r="38">
          <cell r="B38" t="str">
            <v>HeatSys_Primary_PrimFuel</v>
          </cell>
          <cell r="C38" t="str">
            <v>(All)</v>
          </cell>
        </row>
        <row r="40">
          <cell r="C40" t="str">
            <v>Values</v>
          </cell>
        </row>
        <row r="41">
          <cell r="B41" t="str">
            <v>Row Labels</v>
          </cell>
          <cell r="C41" t="str">
            <v>Count of Bldg_Name</v>
          </cell>
          <cell r="D41" t="str">
            <v>Sum of Sf_PNW (New Data)</v>
          </cell>
          <cell r="E41" t="str">
            <v>Sum of Chiller_Qty</v>
          </cell>
          <cell r="F41" t="str">
            <v>Average of LPD_Ind</v>
          </cell>
          <cell r="G41" t="str">
            <v>WT Average of LPD_Ind</v>
          </cell>
          <cell r="I41" t="str">
            <v>WT Average of Annual Hrs_Light</v>
          </cell>
          <cell r="K41" t="str">
            <v>Average of HeatSys_Electricity_Pct</v>
          </cell>
          <cell r="L41" t="str">
            <v>WT Average of HeatSys_ Electricity_Pct</v>
          </cell>
          <cell r="M41" t="str">
            <v>Average of Hrs_Occupied</v>
          </cell>
          <cell r="N41" t="str">
            <v>New EUIs</v>
          </cell>
        </row>
        <row r="42">
          <cell r="B42" t="str">
            <v>&lt;5,001</v>
          </cell>
          <cell r="C42">
            <v>30</v>
          </cell>
          <cell r="D42">
            <v>59224380.554442525</v>
          </cell>
          <cell r="E42">
            <v>0</v>
          </cell>
          <cell r="F42">
            <v>1.5272819154399999</v>
          </cell>
          <cell r="G42">
            <v>1.4369897064659012</v>
          </cell>
          <cell r="I42">
            <v>2762.118796566951</v>
          </cell>
          <cell r="K42">
            <v>43.785677771108105</v>
          </cell>
          <cell r="L42">
            <v>33.051637833495548</v>
          </cell>
          <cell r="M42">
            <v>55.1</v>
          </cell>
          <cell r="N42">
            <v>12.875436812066214</v>
          </cell>
        </row>
        <row r="43">
          <cell r="B43" t="str">
            <v>5,001-20,000</v>
          </cell>
          <cell r="C43">
            <v>25</v>
          </cell>
          <cell r="D43">
            <v>186496889.44555736</v>
          </cell>
          <cell r="E43">
            <v>0</v>
          </cell>
          <cell r="F43">
            <v>1.2664125675400002</v>
          </cell>
          <cell r="G43">
            <v>1.2388327171274434</v>
          </cell>
          <cell r="I43">
            <v>3795.0044826849821</v>
          </cell>
          <cell r="K43">
            <v>37.407750162009684</v>
          </cell>
          <cell r="L43">
            <v>23.158266244637343</v>
          </cell>
          <cell r="M43">
            <v>76.34</v>
          </cell>
          <cell r="N43">
            <v>12.333063850163656</v>
          </cell>
        </row>
        <row r="44">
          <cell r="B44" t="str">
            <v>20,001-50,000</v>
          </cell>
          <cell r="C44">
            <v>34</v>
          </cell>
          <cell r="D44">
            <v>159704133.08919233</v>
          </cell>
          <cell r="E44">
            <v>0</v>
          </cell>
          <cell r="F44">
            <v>1.0958497064352939</v>
          </cell>
          <cell r="G44">
            <v>1.0864505514680138</v>
          </cell>
          <cell r="H44">
            <v>1.0777987100431961</v>
          </cell>
          <cell r="I44">
            <v>3667.5345811967941</v>
          </cell>
          <cell r="J44">
            <v>3692.2254794077244</v>
          </cell>
          <cell r="K44">
            <v>13.037434423723496</v>
          </cell>
          <cell r="L44">
            <v>11.646288604900541</v>
          </cell>
          <cell r="M44">
            <v>72.32352941176471</v>
          </cell>
          <cell r="N44">
            <v>10.175630709696762</v>
          </cell>
        </row>
        <row r="45">
          <cell r="B45" t="str">
            <v>50,001-100,000</v>
          </cell>
          <cell r="C45">
            <v>4</v>
          </cell>
          <cell r="D45">
            <v>31550759.910807587</v>
          </cell>
          <cell r="E45">
            <v>0</v>
          </cell>
          <cell r="F45">
            <v>0.98225486277500007</v>
          </cell>
          <cell r="G45">
            <v>1.004258057932244</v>
          </cell>
          <cell r="I45">
            <v>3817.2062565781425</v>
          </cell>
          <cell r="K45">
            <v>1.8510750088321051</v>
          </cell>
          <cell r="L45">
            <v>1.570370412390194</v>
          </cell>
          <cell r="M45">
            <v>77.25</v>
          </cell>
          <cell r="N45">
            <v>10.151096637221519</v>
          </cell>
        </row>
        <row r="46">
          <cell r="B46" t="str">
            <v>100,001+</v>
          </cell>
          <cell r="C46">
            <v>34</v>
          </cell>
          <cell r="D46">
            <v>133953325</v>
          </cell>
          <cell r="E46">
            <v>6</v>
          </cell>
          <cell r="F46">
            <v>1.1930721681228571</v>
          </cell>
          <cell r="G46">
            <v>1.1904887164069691</v>
          </cell>
          <cell r="I46">
            <v>6230.7045853104373</v>
          </cell>
          <cell r="K46">
            <v>12.375882269927777</v>
          </cell>
          <cell r="L46">
            <v>8.4570799844658442</v>
          </cell>
          <cell r="M46">
            <v>128.59285714285716</v>
          </cell>
          <cell r="N46">
            <v>17.009833900111737</v>
          </cell>
        </row>
        <row r="47">
          <cell r="B47" t="str">
            <v>Grand Total</v>
          </cell>
          <cell r="C47">
            <v>127</v>
          </cell>
          <cell r="D47">
            <v>570929487.99999988</v>
          </cell>
          <cell r="E47">
            <v>6</v>
          </cell>
          <cell r="F47">
            <v>1.2533141172335944</v>
          </cell>
          <cell r="G47">
            <v>1.1924571389360319</v>
          </cell>
          <cell r="I47">
            <v>4224.9019225439506</v>
          </cell>
          <cell r="K47">
            <v>24.047433324688789</v>
          </cell>
          <cell r="L47">
            <v>16.322099981443166</v>
          </cell>
          <cell r="M47">
            <v>84.611328125</v>
          </cell>
        </row>
        <row r="56">
          <cell r="B56" t="str">
            <v>Map to building occupancy codes for various sources</v>
          </cell>
        </row>
        <row r="58">
          <cell r="B58" t="str">
            <v>Ecotope Building Type</v>
          </cell>
          <cell r="C58" t="str">
            <v>NPPC BUILDTYPE</v>
          </cell>
          <cell r="E58" t="str">
            <v>NPPC to Ecotope</v>
          </cell>
          <cell r="F58" t="str">
            <v>NPPC Ten</v>
          </cell>
          <cell r="H58" t="str">
            <v>VCohort</v>
          </cell>
          <cell r="N58" t="str">
            <v>Characteristics</v>
          </cell>
        </row>
        <row r="59">
          <cell r="B59" t="str">
            <v>Assembly</v>
          </cell>
          <cell r="C59" t="str">
            <v>Large Off</v>
          </cell>
          <cell r="E59" t="str">
            <v>Office - Large</v>
          </cell>
          <cell r="F59" t="str">
            <v>Large Off</v>
          </cell>
          <cell r="H59" t="str">
            <v>New</v>
          </cell>
          <cell r="I59" t="str">
            <v>Apples to new floor area in year</v>
          </cell>
          <cell r="L59" t="str">
            <v>Primary Activity</v>
          </cell>
          <cell r="M59" t="str">
            <v>Council Building Type</v>
          </cell>
          <cell r="N59" t="str">
            <v>Gross Floor Area in Square Feet</v>
          </cell>
          <cell r="O59" t="str">
            <v>Number of Stories</v>
          </cell>
          <cell r="P59" t="str">
            <v>Other</v>
          </cell>
        </row>
        <row r="60">
          <cell r="B60" t="str">
            <v>College</v>
          </cell>
          <cell r="C60" t="str">
            <v>Medium Off</v>
          </cell>
          <cell r="E60" t="str">
            <v>Office - Large</v>
          </cell>
          <cell r="F60" t="str">
            <v>Medium Off</v>
          </cell>
          <cell r="H60" t="str">
            <v>Retrofit</v>
          </cell>
          <cell r="I60" t="str">
            <v>Applies to existing floor area in year taking account of demolition, NR, and baseline measure penetration.</v>
          </cell>
          <cell r="L60" t="str">
            <v>Office</v>
          </cell>
          <cell r="M60" t="str">
            <v>Large Office</v>
          </cell>
          <cell r="N60" t="str">
            <v>&gt; 100,000</v>
          </cell>
          <cell r="O60" t="str">
            <v>Any</v>
          </cell>
        </row>
        <row r="61">
          <cell r="B61" t="str">
            <v>Grocery</v>
          </cell>
          <cell r="C61" t="str">
            <v>Small Off</v>
          </cell>
          <cell r="E61" t="str">
            <v>Office - Small</v>
          </cell>
          <cell r="F61" t="str">
            <v>Small Off</v>
          </cell>
          <cell r="H61" t="str">
            <v>NR</v>
          </cell>
          <cell r="I61" t="str">
            <v>Applies at natural replacement of system or component. Replace on Burn Out</v>
          </cell>
          <cell r="L61" t="str">
            <v>Office</v>
          </cell>
          <cell r="M61" t="str">
            <v>Medium Office</v>
          </cell>
          <cell r="N61" t="str">
            <v>20,000 to 100,000</v>
          </cell>
          <cell r="O61" t="str">
            <v>Any</v>
          </cell>
        </row>
        <row r="62">
          <cell r="B62" t="str">
            <v>Hospital</v>
          </cell>
          <cell r="C62" t="str">
            <v>Big Box</v>
          </cell>
          <cell r="E62" t="str">
            <v>Retail - Large</v>
          </cell>
          <cell r="F62" t="str">
            <v>Big Box</v>
          </cell>
          <cell r="L62" t="str">
            <v>Office</v>
          </cell>
          <cell r="M62" t="str">
            <v>Small Office</v>
          </cell>
          <cell r="N62" t="str">
            <v>&lt; 20,000</v>
          </cell>
          <cell r="O62" t="str">
            <v>Any</v>
          </cell>
        </row>
        <row r="63">
          <cell r="B63" t="str">
            <v>Hotel</v>
          </cell>
          <cell r="C63" t="str">
            <v>Small Box</v>
          </cell>
          <cell r="E63" t="str">
            <v>Retail - Small</v>
          </cell>
          <cell r="F63" t="str">
            <v>Small Box</v>
          </cell>
          <cell r="L63" t="str">
            <v>Retail</v>
          </cell>
          <cell r="M63" t="str">
            <v>Big Box</v>
          </cell>
          <cell r="N63" t="str">
            <v>&gt; 50,000</v>
          </cell>
          <cell r="O63">
            <v>1</v>
          </cell>
          <cell r="P63" t="str">
            <v>Includes some Grocery</v>
          </cell>
        </row>
        <row r="64">
          <cell r="B64" t="str">
            <v>Lab</v>
          </cell>
          <cell r="C64" t="str">
            <v>High End</v>
          </cell>
          <cell r="E64" t="str">
            <v>Retail - Small</v>
          </cell>
          <cell r="F64" t="str">
            <v>High End</v>
          </cell>
          <cell r="L64" t="str">
            <v>Retail</v>
          </cell>
          <cell r="M64" t="str">
            <v>Small Box</v>
          </cell>
          <cell r="N64" t="str">
            <v>&lt;50,000</v>
          </cell>
          <cell r="O64">
            <v>1</v>
          </cell>
        </row>
        <row r="65">
          <cell r="B65" t="str">
            <v>Laundry</v>
          </cell>
          <cell r="C65" t="str">
            <v>Anchor</v>
          </cell>
          <cell r="E65" t="str">
            <v>Retail - Large</v>
          </cell>
          <cell r="F65" t="str">
            <v>Anchor</v>
          </cell>
          <cell r="L65" t="str">
            <v>Retail</v>
          </cell>
          <cell r="M65" t="str">
            <v>High End</v>
          </cell>
          <cell r="N65" t="str">
            <v>&lt; 20,000</v>
          </cell>
          <cell r="O65">
            <v>1</v>
          </cell>
          <cell r="P65" t="str">
            <v>High lighting density</v>
          </cell>
        </row>
        <row r="66">
          <cell r="B66" t="str">
            <v>Motel</v>
          </cell>
          <cell r="C66" t="str">
            <v>K-12</v>
          </cell>
          <cell r="E66" t="str">
            <v>School - Primary</v>
          </cell>
          <cell r="F66" t="str">
            <v>K-13</v>
          </cell>
          <cell r="L66" t="str">
            <v>Retail</v>
          </cell>
          <cell r="M66" t="str">
            <v>Anchor</v>
          </cell>
          <cell r="N66" t="str">
            <v>&gt; 50,000</v>
          </cell>
          <cell r="O66" t="str">
            <v>&gt;1</v>
          </cell>
        </row>
        <row r="67">
          <cell r="B67" t="str">
            <v>Office - Large</v>
          </cell>
          <cell r="C67" t="str">
            <v>University</v>
          </cell>
          <cell r="E67" t="str">
            <v>College</v>
          </cell>
          <cell r="F67" t="str">
            <v>University</v>
          </cell>
          <cell r="L67" t="str">
            <v>School</v>
          </cell>
          <cell r="M67" t="str">
            <v>K-12</v>
          </cell>
          <cell r="N67" t="str">
            <v>Any</v>
          </cell>
          <cell r="O67" t="str">
            <v>Any</v>
          </cell>
        </row>
        <row r="68">
          <cell r="B68" t="str">
            <v>Office - Small</v>
          </cell>
          <cell r="C68" t="str">
            <v>Warehouse</v>
          </cell>
          <cell r="E68" t="str">
            <v>Warehouse</v>
          </cell>
          <cell r="F68" t="str">
            <v>Warehouse</v>
          </cell>
          <cell r="L68" t="str">
            <v>School</v>
          </cell>
          <cell r="M68" t="str">
            <v>University</v>
          </cell>
          <cell r="N68" t="str">
            <v>Any</v>
          </cell>
          <cell r="O68" t="str">
            <v>Any</v>
          </cell>
        </row>
        <row r="69">
          <cell r="B69" t="str">
            <v>Rest-Fast Food</v>
          </cell>
          <cell r="C69" t="str">
            <v>Supermarket</v>
          </cell>
          <cell r="E69" t="str">
            <v>Grocery</v>
          </cell>
          <cell r="F69" t="str">
            <v>Supermarket</v>
          </cell>
          <cell r="L69" t="str">
            <v>Warehouse</v>
          </cell>
          <cell r="M69" t="str">
            <v>Warehouse</v>
          </cell>
          <cell r="N69" t="str">
            <v>Any</v>
          </cell>
          <cell r="O69" t="str">
            <v>Any</v>
          </cell>
        </row>
        <row r="70">
          <cell r="B70" t="str">
            <v>Rest-Full Serve</v>
          </cell>
          <cell r="C70" t="str">
            <v>MIniMart</v>
          </cell>
          <cell r="E70" t="str">
            <v>Grocery</v>
          </cell>
          <cell r="F70" t="str">
            <v>MIniMart</v>
          </cell>
          <cell r="L70" t="str">
            <v>Retail Food Sales</v>
          </cell>
          <cell r="M70" t="str">
            <v>Supermarket</v>
          </cell>
          <cell r="N70" t="str">
            <v>&gt; 5000</v>
          </cell>
          <cell r="O70" t="str">
            <v>Any</v>
          </cell>
        </row>
        <row r="71">
          <cell r="B71" t="str">
            <v>Retail - Large</v>
          </cell>
          <cell r="C71" t="str">
            <v>Restaurant</v>
          </cell>
          <cell r="E71" t="str">
            <v>Rest-Fast Food</v>
          </cell>
          <cell r="F71" t="str">
            <v>Restaurant</v>
          </cell>
          <cell r="L71" t="str">
            <v>Retail Food Sales</v>
          </cell>
          <cell r="M71" t="str">
            <v>MiniMart</v>
          </cell>
          <cell r="N71" t="str">
            <v>&lt; 5000</v>
          </cell>
          <cell r="O71" t="str">
            <v>Any</v>
          </cell>
        </row>
        <row r="72">
          <cell r="B72" t="str">
            <v>Retail - Small</v>
          </cell>
          <cell r="C72" t="str">
            <v>Lodging</v>
          </cell>
          <cell r="E72" t="str">
            <v>Motel</v>
          </cell>
          <cell r="F72" t="str">
            <v>Lodging</v>
          </cell>
          <cell r="L72" t="str">
            <v>Restaurant</v>
          </cell>
          <cell r="M72" t="str">
            <v>Restaurant</v>
          </cell>
          <cell r="N72" t="str">
            <v>Any</v>
          </cell>
          <cell r="O72" t="str">
            <v>Any</v>
          </cell>
        </row>
        <row r="73">
          <cell r="B73" t="str">
            <v>Retirement</v>
          </cell>
          <cell r="C73" t="str">
            <v>Hospital</v>
          </cell>
          <cell r="E73" t="str">
            <v>Hospital</v>
          </cell>
          <cell r="F73" t="str">
            <v>Hospital</v>
          </cell>
          <cell r="L73" t="str">
            <v>Lodging</v>
          </cell>
          <cell r="M73" t="str">
            <v>Lodging</v>
          </cell>
          <cell r="N73" t="str">
            <v>Any</v>
          </cell>
          <cell r="O73" t="str">
            <v>Any</v>
          </cell>
        </row>
        <row r="74">
          <cell r="B74" t="str">
            <v>School - Primary</v>
          </cell>
          <cell r="C74" t="str">
            <v>OtherHealth</v>
          </cell>
          <cell r="E74" t="str">
            <v>Skilled Nursing</v>
          </cell>
          <cell r="F74" t="str">
            <v>OtherHealth</v>
          </cell>
          <cell r="L74" t="str">
            <v>Health Care</v>
          </cell>
          <cell r="M74" t="str">
            <v>Hospital</v>
          </cell>
          <cell r="N74" t="str">
            <v>Any</v>
          </cell>
          <cell r="O74" t="str">
            <v>Any</v>
          </cell>
        </row>
        <row r="75">
          <cell r="B75" t="str">
            <v>School - Secondary</v>
          </cell>
          <cell r="C75" t="str">
            <v>Assembly</v>
          </cell>
          <cell r="E75" t="str">
            <v>Assembly</v>
          </cell>
          <cell r="L75" t="str">
            <v>Health Care</v>
          </cell>
          <cell r="M75" t="str">
            <v>OtherHealth</v>
          </cell>
          <cell r="N75" t="str">
            <v>Any</v>
          </cell>
          <cell r="O75" t="str">
            <v>Any</v>
          </cell>
        </row>
        <row r="76">
          <cell r="B76" t="str">
            <v>Workshop</v>
          </cell>
          <cell r="C76" t="str">
            <v>Other</v>
          </cell>
          <cell r="E76" t="str">
            <v>Other</v>
          </cell>
          <cell r="F76" t="str">
            <v>Other</v>
          </cell>
          <cell r="L76" t="str">
            <v>Other</v>
          </cell>
          <cell r="M76" t="str">
            <v>Other</v>
          </cell>
          <cell r="N76" t="str">
            <v>Any</v>
          </cell>
          <cell r="O76" t="str">
            <v>Any</v>
          </cell>
        </row>
        <row r="77">
          <cell r="B77" t="str">
            <v>Skilled Nursing</v>
          </cell>
        </row>
        <row r="78">
          <cell r="B78" t="str">
            <v>Warehouse</v>
          </cell>
        </row>
        <row r="79">
          <cell r="B79" t="str">
            <v>Other</v>
          </cell>
        </row>
        <row r="81">
          <cell r="E81" t="str">
            <v>Characteristics</v>
          </cell>
        </row>
        <row r="82">
          <cell r="C82" t="str">
            <v>NPPC BUILDTYPE</v>
          </cell>
          <cell r="E82" t="str">
            <v>Primary Activity</v>
          </cell>
          <cell r="F82" t="str">
            <v>Gross Floor Area</v>
          </cell>
          <cell r="G82" t="str">
            <v>Number of Stories</v>
          </cell>
          <cell r="H82" t="str">
            <v>Other</v>
          </cell>
          <cell r="I82" t="str">
            <v>Note</v>
          </cell>
        </row>
        <row r="83">
          <cell r="C83" t="str">
            <v>Large Off</v>
          </cell>
          <cell r="E83" t="str">
            <v>Office</v>
          </cell>
          <cell r="F83" t="str">
            <v>&gt; 100,000</v>
          </cell>
          <cell r="G83" t="str">
            <v>Any</v>
          </cell>
        </row>
        <row r="84">
          <cell r="C84" t="str">
            <v>Medium Off</v>
          </cell>
          <cell r="E84" t="str">
            <v>Office</v>
          </cell>
          <cell r="F84" t="str">
            <v>20,000 to 100,000</v>
          </cell>
          <cell r="G84" t="str">
            <v>Any</v>
          </cell>
        </row>
        <row r="85">
          <cell r="C85" t="str">
            <v>Small Off</v>
          </cell>
          <cell r="E85" t="str">
            <v>Office</v>
          </cell>
          <cell r="F85" t="str">
            <v>&lt; 20,000</v>
          </cell>
          <cell r="G85" t="str">
            <v>Any</v>
          </cell>
        </row>
        <row r="86">
          <cell r="C86" t="str">
            <v>Big Box</v>
          </cell>
          <cell r="E86" t="str">
            <v>Retail</v>
          </cell>
          <cell r="F86" t="str">
            <v>&gt; 50,000</v>
          </cell>
          <cell r="G86">
            <v>1</v>
          </cell>
          <cell r="I86" t="str">
            <v>Includes some stores that have groceries inside</v>
          </cell>
        </row>
        <row r="87">
          <cell r="C87" t="str">
            <v>Small Box</v>
          </cell>
          <cell r="E87" t="str">
            <v>Retail</v>
          </cell>
          <cell r="F87" t="str">
            <v>&lt;50,000</v>
          </cell>
          <cell r="G87">
            <v>1</v>
          </cell>
        </row>
        <row r="88">
          <cell r="C88" t="str">
            <v>High End</v>
          </cell>
          <cell r="E88" t="str">
            <v>Retail</v>
          </cell>
          <cell r="F88" t="str">
            <v>&lt; 20,000</v>
          </cell>
          <cell r="G88">
            <v>1</v>
          </cell>
          <cell r="H88" t="str">
            <v>and LPD &gt; 2.0 w/sf</v>
          </cell>
        </row>
        <row r="89">
          <cell r="C89" t="str">
            <v>Anchor</v>
          </cell>
          <cell r="E89" t="str">
            <v>Retail</v>
          </cell>
          <cell r="F89" t="str">
            <v>&gt; 50,000</v>
          </cell>
          <cell r="G89" t="str">
            <v>&gt;1</v>
          </cell>
        </row>
        <row r="90">
          <cell r="C90" t="str">
            <v>K-12</v>
          </cell>
          <cell r="E90" t="str">
            <v>School</v>
          </cell>
          <cell r="F90" t="str">
            <v>Any</v>
          </cell>
          <cell r="G90" t="str">
            <v>Any</v>
          </cell>
        </row>
        <row r="91">
          <cell r="C91" t="str">
            <v>University</v>
          </cell>
          <cell r="E91" t="str">
            <v>School</v>
          </cell>
          <cell r="F91" t="str">
            <v>Any</v>
          </cell>
          <cell r="G91" t="str">
            <v>Any</v>
          </cell>
        </row>
        <row r="92">
          <cell r="C92" t="str">
            <v>Warehouse</v>
          </cell>
          <cell r="E92" t="str">
            <v>Warehouse</v>
          </cell>
          <cell r="F92" t="str">
            <v>Any</v>
          </cell>
          <cell r="G92" t="str">
            <v>Any</v>
          </cell>
        </row>
        <row r="93">
          <cell r="C93" t="str">
            <v>Supermarket</v>
          </cell>
          <cell r="E93" t="str">
            <v>Retail Food</v>
          </cell>
          <cell r="F93" t="str">
            <v>&gt; 5000</v>
          </cell>
          <cell r="G93" t="str">
            <v>Any</v>
          </cell>
        </row>
        <row r="94">
          <cell r="C94" t="str">
            <v>MIniMart</v>
          </cell>
          <cell r="E94" t="str">
            <v>Retail Food</v>
          </cell>
          <cell r="F94" t="str">
            <v>&lt;= 5000</v>
          </cell>
          <cell r="G94" t="str">
            <v>Any</v>
          </cell>
        </row>
        <row r="95">
          <cell r="C95" t="str">
            <v>Restaurant</v>
          </cell>
          <cell r="E95" t="str">
            <v>Retail Food</v>
          </cell>
          <cell r="F95" t="str">
            <v>Any</v>
          </cell>
          <cell r="G95" t="str">
            <v>Any</v>
          </cell>
        </row>
        <row r="96">
          <cell r="C96" t="str">
            <v>Lodging</v>
          </cell>
          <cell r="E96" t="str">
            <v>Lodging</v>
          </cell>
          <cell r="F96" t="str">
            <v>Any</v>
          </cell>
          <cell r="G96" t="str">
            <v>Any</v>
          </cell>
        </row>
        <row r="97">
          <cell r="C97" t="str">
            <v>Hospital</v>
          </cell>
          <cell r="E97" t="str">
            <v>Health Care</v>
          </cell>
          <cell r="F97" t="str">
            <v>Any</v>
          </cell>
          <cell r="G97" t="str">
            <v>Any</v>
          </cell>
        </row>
        <row r="98">
          <cell r="C98" t="str">
            <v>OtherHealth</v>
          </cell>
          <cell r="E98" t="str">
            <v>Health Care</v>
          </cell>
          <cell r="F98" t="str">
            <v>Any</v>
          </cell>
          <cell r="G98" t="str">
            <v>Any</v>
          </cell>
        </row>
        <row r="99">
          <cell r="C99" t="str">
            <v>Other</v>
          </cell>
          <cell r="E99" t="str">
            <v>Other</v>
          </cell>
          <cell r="F99" t="str">
            <v>Any</v>
          </cell>
          <cell r="G99" t="str">
            <v>Any</v>
          </cell>
        </row>
      </sheetData>
      <sheetData sheetId="15">
        <row r="4">
          <cell r="C4" t="str">
            <v>PRE2002</v>
          </cell>
        </row>
        <row r="12">
          <cell r="C12" t="str">
            <v>_PRE2013</v>
          </cell>
          <cell r="D12" t="str">
            <v>Com_Master_7P.xlsm!_PRE2013</v>
          </cell>
        </row>
      </sheetData>
      <sheetData sheetId="16">
        <row r="11">
          <cell r="B11" t="e">
            <v>#REF!</v>
          </cell>
        </row>
        <row r="12">
          <cell r="B12" t="e">
            <v>#REF!</v>
          </cell>
          <cell r="C12" t="e">
            <v>#REF!</v>
          </cell>
          <cell r="D12" t="e">
            <v>#REF!</v>
          </cell>
          <cell r="E12" t="e">
            <v>#REF!</v>
          </cell>
          <cell r="F12" t="e">
            <v>#REF!</v>
          </cell>
          <cell r="G12" t="e">
            <v>#REF!</v>
          </cell>
          <cell r="H12" t="e">
            <v>#REF!</v>
          </cell>
          <cell r="I12" t="e">
            <v>#REF!</v>
          </cell>
          <cell r="J12" t="e">
            <v>#REF!</v>
          </cell>
          <cell r="K12" t="e">
            <v>#REF!</v>
          </cell>
          <cell r="L12" t="e">
            <v>#REF!</v>
          </cell>
          <cell r="M12" t="e">
            <v>#REF!</v>
          </cell>
          <cell r="N12" t="e">
            <v>#REF!</v>
          </cell>
          <cell r="O12" t="e">
            <v>#REF!</v>
          </cell>
          <cell r="P12" t="e">
            <v>#REF!</v>
          </cell>
          <cell r="Q12" t="e">
            <v>#REF!</v>
          </cell>
          <cell r="R12" t="e">
            <v>#REF!</v>
          </cell>
          <cell r="S12" t="e">
            <v>#REF!</v>
          </cell>
          <cell r="T12" t="e">
            <v>#REF!</v>
          </cell>
          <cell r="U12" t="e">
            <v>#REF!</v>
          </cell>
        </row>
        <row r="13">
          <cell r="B13" t="e">
            <v>#REF!</v>
          </cell>
          <cell r="C13" t="e">
            <v>#REF!</v>
          </cell>
          <cell r="D13" t="e">
            <v>#REF!</v>
          </cell>
          <cell r="E13" t="e">
            <v>#REF!</v>
          </cell>
          <cell r="F13" t="e">
            <v>#REF!</v>
          </cell>
          <cell r="G13" t="e">
            <v>#REF!</v>
          </cell>
          <cell r="H13" t="e">
            <v>#REF!</v>
          </cell>
          <cell r="I13" t="e">
            <v>#REF!</v>
          </cell>
          <cell r="J13" t="e">
            <v>#REF!</v>
          </cell>
          <cell r="K13" t="e">
            <v>#REF!</v>
          </cell>
          <cell r="L13" t="e">
            <v>#REF!</v>
          </cell>
          <cell r="M13" t="e">
            <v>#REF!</v>
          </cell>
          <cell r="N13" t="e">
            <v>#REF!</v>
          </cell>
          <cell r="O13" t="e">
            <v>#REF!</v>
          </cell>
          <cell r="P13" t="e">
            <v>#REF!</v>
          </cell>
          <cell r="Q13" t="e">
            <v>#REF!</v>
          </cell>
          <cell r="R13" t="e">
            <v>#REF!</v>
          </cell>
          <cell r="S13" t="e">
            <v>#REF!</v>
          </cell>
          <cell r="T13" t="e">
            <v>#REF!</v>
          </cell>
          <cell r="U13" t="e">
            <v>#REF!</v>
          </cell>
        </row>
        <row r="14">
          <cell r="B14" t="e">
            <v>#REF!</v>
          </cell>
          <cell r="C14" t="e">
            <v>#REF!</v>
          </cell>
          <cell r="F14" t="e">
            <v>#REF!</v>
          </cell>
          <cell r="J14" t="e">
            <v>#REF!</v>
          </cell>
          <cell r="L14" t="e">
            <v>#REF!</v>
          </cell>
          <cell r="M14" t="e">
            <v>#REF!</v>
          </cell>
          <cell r="O14" t="e">
            <v>#REF!</v>
          </cell>
          <cell r="P14" t="e">
            <v>#REF!</v>
          </cell>
          <cell r="Q14" t="e">
            <v>#REF!</v>
          </cell>
          <cell r="S14" t="e">
            <v>#REF!</v>
          </cell>
          <cell r="T14" t="e">
            <v>#REF!</v>
          </cell>
          <cell r="U14" t="e">
            <v>#REF!</v>
          </cell>
        </row>
        <row r="15">
          <cell r="B15" t="e">
            <v>#REF!</v>
          </cell>
          <cell r="C15" t="e">
            <v>#REF!</v>
          </cell>
          <cell r="D15" t="e">
            <v>#REF!</v>
          </cell>
          <cell r="E15" t="e">
            <v>#REF!</v>
          </cell>
          <cell r="F15" t="e">
            <v>#REF!</v>
          </cell>
          <cell r="G15" t="e">
            <v>#REF!</v>
          </cell>
          <cell r="H15" t="e">
            <v>#REF!</v>
          </cell>
          <cell r="I15" t="e">
            <v>#REF!</v>
          </cell>
          <cell r="J15" t="e">
            <v>#REF!</v>
          </cell>
          <cell r="K15" t="e">
            <v>#REF!</v>
          </cell>
          <cell r="L15" t="e">
            <v>#REF!</v>
          </cell>
          <cell r="M15" t="e">
            <v>#REF!</v>
          </cell>
          <cell r="N15" t="e">
            <v>#REF!</v>
          </cell>
          <cell r="O15" t="e">
            <v>#REF!</v>
          </cell>
          <cell r="P15" t="e">
            <v>#REF!</v>
          </cell>
          <cell r="Q15" t="e">
            <v>#REF!</v>
          </cell>
          <cell r="R15" t="e">
            <v>#REF!</v>
          </cell>
          <cell r="S15" t="e">
            <v>#REF!</v>
          </cell>
          <cell r="T15" t="e">
            <v>#REF!</v>
          </cell>
          <cell r="U15" t="e">
            <v>#REF!</v>
          </cell>
        </row>
        <row r="16">
          <cell r="B16" t="e">
            <v>#REF!</v>
          </cell>
          <cell r="C16" t="e">
            <v>#REF!</v>
          </cell>
          <cell r="F16" t="e">
            <v>#REF!</v>
          </cell>
          <cell r="J16" t="e">
            <v>#REF!</v>
          </cell>
          <cell r="L16" t="e">
            <v>#REF!</v>
          </cell>
          <cell r="M16" t="e">
            <v>#REF!</v>
          </cell>
          <cell r="O16" t="e">
            <v>#REF!</v>
          </cell>
          <cell r="P16" t="e">
            <v>#REF!</v>
          </cell>
          <cell r="Q16" t="e">
            <v>#REF!</v>
          </cell>
          <cell r="S16" t="e">
            <v>#REF!</v>
          </cell>
          <cell r="T16" t="e">
            <v>#REF!</v>
          </cell>
          <cell r="U16" t="e">
            <v>#REF!</v>
          </cell>
        </row>
        <row r="18">
          <cell r="C18" t="e">
            <v>#REF!</v>
          </cell>
          <cell r="D18" t="e">
            <v>#REF!</v>
          </cell>
          <cell r="E18" t="e">
            <v>#REF!</v>
          </cell>
          <cell r="F18" t="e">
            <v>#REF!</v>
          </cell>
          <cell r="G18" t="e">
            <v>#REF!</v>
          </cell>
          <cell r="H18" t="e">
            <v>#REF!</v>
          </cell>
          <cell r="I18" t="e">
            <v>#REF!</v>
          </cell>
          <cell r="J18" t="e">
            <v>#REF!</v>
          </cell>
          <cell r="K18" t="e">
            <v>#REF!</v>
          </cell>
          <cell r="L18" t="e">
            <v>#REF!</v>
          </cell>
          <cell r="M18" t="e">
            <v>#REF!</v>
          </cell>
          <cell r="N18" t="e">
            <v>#REF!</v>
          </cell>
          <cell r="O18" t="e">
            <v>#REF!</v>
          </cell>
          <cell r="P18" t="e">
            <v>#REF!</v>
          </cell>
          <cell r="Q18" t="e">
            <v>#REF!</v>
          </cell>
          <cell r="R18" t="e">
            <v>#REF!</v>
          </cell>
          <cell r="S18" t="e">
            <v>#REF!</v>
          </cell>
          <cell r="T18" t="e">
            <v>#REF!</v>
          </cell>
        </row>
        <row r="19">
          <cell r="B19" t="str">
            <v>E_EUITYP</v>
          </cell>
          <cell r="C19" t="e">
            <v>#REF!</v>
          </cell>
          <cell r="D19" t="e">
            <v>#REF!</v>
          </cell>
          <cell r="E19" t="e">
            <v>#REF!</v>
          </cell>
          <cell r="F19" t="e">
            <v>#REF!</v>
          </cell>
          <cell r="G19" t="e">
            <v>#REF!</v>
          </cell>
          <cell r="H19" t="e">
            <v>#REF!</v>
          </cell>
          <cell r="I19" t="e">
            <v>#REF!</v>
          </cell>
          <cell r="J19" t="e">
            <v>#REF!</v>
          </cell>
          <cell r="K19" t="e">
            <v>#REF!</v>
          </cell>
          <cell r="L19" t="e">
            <v>#REF!</v>
          </cell>
          <cell r="M19" t="e">
            <v>#REF!</v>
          </cell>
          <cell r="N19" t="e">
            <v>#REF!</v>
          </cell>
          <cell r="O19" t="e">
            <v>#REF!</v>
          </cell>
          <cell r="P19" t="e">
            <v>#REF!</v>
          </cell>
          <cell r="Q19" t="e">
            <v>#REF!</v>
          </cell>
          <cell r="R19" t="e">
            <v>#REF!</v>
          </cell>
          <cell r="S19" t="e">
            <v>#REF!</v>
          </cell>
          <cell r="T19" t="e">
            <v>#REF!</v>
          </cell>
        </row>
        <row r="20">
          <cell r="B20" t="str">
            <v>E_EUIREG</v>
          </cell>
          <cell r="C20" t="e">
            <v>#REF!</v>
          </cell>
          <cell r="F20" t="e">
            <v>#REF!</v>
          </cell>
          <cell r="J20" t="e">
            <v>#REF!</v>
          </cell>
          <cell r="L20" t="e">
            <v>#REF!</v>
          </cell>
          <cell r="M20" t="e">
            <v>#REF!</v>
          </cell>
          <cell r="O20" t="e">
            <v>#REF!</v>
          </cell>
          <cell r="P20" t="e">
            <v>#REF!</v>
          </cell>
          <cell r="Q20" t="e">
            <v>#REF!</v>
          </cell>
          <cell r="S20" t="e">
            <v>#REF!</v>
          </cell>
          <cell r="T20" t="e">
            <v>#REF!</v>
          </cell>
        </row>
        <row r="22">
          <cell r="B22" t="str">
            <v>ElecHtEUITYPHeat</v>
          </cell>
          <cell r="C22">
            <v>2</v>
          </cell>
          <cell r="D22">
            <v>2</v>
          </cell>
          <cell r="E22">
            <v>2</v>
          </cell>
          <cell r="F22">
            <v>2</v>
          </cell>
          <cell r="G22">
            <v>2.2000000000000002</v>
          </cell>
          <cell r="H22">
            <v>3</v>
          </cell>
          <cell r="I22">
            <v>3</v>
          </cell>
          <cell r="J22">
            <v>3</v>
          </cell>
          <cell r="K22">
            <v>4</v>
          </cell>
          <cell r="L22">
            <v>2</v>
          </cell>
          <cell r="M22">
            <v>5</v>
          </cell>
          <cell r="N22">
            <v>4</v>
          </cell>
          <cell r="O22">
            <v>4</v>
          </cell>
          <cell r="P22">
            <v>4</v>
          </cell>
          <cell r="Q22">
            <v>6</v>
          </cell>
          <cell r="R22">
            <v>5</v>
          </cell>
          <cell r="S22">
            <v>4</v>
          </cell>
          <cell r="T22">
            <v>4</v>
          </cell>
        </row>
        <row r="23">
          <cell r="B23" t="str">
            <v>GasHtEUITYPHeat</v>
          </cell>
          <cell r="C23">
            <v>0.1</v>
          </cell>
          <cell r="D23">
            <v>0.1</v>
          </cell>
          <cell r="E23">
            <v>0.1</v>
          </cell>
          <cell r="F23">
            <v>0.1</v>
          </cell>
          <cell r="G23">
            <v>0.1</v>
          </cell>
          <cell r="H23">
            <v>0.1</v>
          </cell>
          <cell r="I23">
            <v>0.1</v>
          </cell>
          <cell r="J23">
            <v>0.1</v>
          </cell>
          <cell r="K23">
            <v>0.1</v>
          </cell>
          <cell r="L23">
            <v>0.1</v>
          </cell>
          <cell r="M23">
            <v>0.1</v>
          </cell>
          <cell r="N23">
            <v>0.1</v>
          </cell>
          <cell r="O23">
            <v>0.1</v>
          </cell>
          <cell r="P23">
            <v>0.1</v>
          </cell>
          <cell r="Q23">
            <v>0.2</v>
          </cell>
          <cell r="R23">
            <v>0.1</v>
          </cell>
          <cell r="S23">
            <v>0.1</v>
          </cell>
          <cell r="T23">
            <v>0.1</v>
          </cell>
        </row>
        <row r="24">
          <cell r="B24" t="str">
            <v>HtPmpHtEUITYPHeat</v>
          </cell>
          <cell r="C24">
            <v>1</v>
          </cell>
          <cell r="D24">
            <v>1</v>
          </cell>
          <cell r="E24">
            <v>1</v>
          </cell>
          <cell r="F24">
            <v>1</v>
          </cell>
          <cell r="G24">
            <v>1.1000000000000001</v>
          </cell>
          <cell r="H24">
            <v>1.5</v>
          </cell>
          <cell r="I24">
            <v>1.5</v>
          </cell>
          <cell r="J24">
            <v>1.5</v>
          </cell>
          <cell r="K24">
            <v>2</v>
          </cell>
          <cell r="L24">
            <v>1</v>
          </cell>
          <cell r="M24">
            <v>2.5</v>
          </cell>
          <cell r="N24">
            <v>2</v>
          </cell>
          <cell r="O24">
            <v>2</v>
          </cell>
          <cell r="P24">
            <v>2</v>
          </cell>
          <cell r="Q24">
            <v>3</v>
          </cell>
          <cell r="R24">
            <v>2.5</v>
          </cell>
          <cell r="S24">
            <v>2</v>
          </cell>
          <cell r="T24">
            <v>2</v>
          </cell>
        </row>
        <row r="25">
          <cell r="B25" t="str">
            <v>ThermsTYPHeat</v>
          </cell>
          <cell r="C25">
            <v>0.27</v>
          </cell>
          <cell r="D25">
            <v>0.27</v>
          </cell>
          <cell r="E25">
            <v>0.27</v>
          </cell>
          <cell r="F25">
            <v>0.28999999999999998</v>
          </cell>
          <cell r="G25">
            <v>0.28999999999999998</v>
          </cell>
          <cell r="H25">
            <v>0.28999999999999998</v>
          </cell>
          <cell r="I25">
            <v>0.28999999999999998</v>
          </cell>
          <cell r="J25">
            <v>0.28999999999999998</v>
          </cell>
          <cell r="K25">
            <v>0.28999999999999998</v>
          </cell>
          <cell r="L25">
            <v>0.17</v>
          </cell>
          <cell r="M25">
            <v>0.5</v>
          </cell>
          <cell r="N25">
            <v>0.5</v>
          </cell>
          <cell r="O25">
            <v>0.5</v>
          </cell>
          <cell r="P25">
            <v>0.3</v>
          </cell>
          <cell r="Q25">
            <v>0.5</v>
          </cell>
          <cell r="R25">
            <v>0.5</v>
          </cell>
          <cell r="S25">
            <v>0.4</v>
          </cell>
          <cell r="T25">
            <v>0.6</v>
          </cell>
        </row>
        <row r="27">
          <cell r="B27" t="str">
            <v>EUITYPCool</v>
          </cell>
          <cell r="C27">
            <v>2.5</v>
          </cell>
          <cell r="D27">
            <v>1.8</v>
          </cell>
          <cell r="E27">
            <v>1</v>
          </cell>
          <cell r="F27">
            <v>1.2</v>
          </cell>
          <cell r="G27">
            <v>2.5</v>
          </cell>
          <cell r="H27">
            <v>3.5</v>
          </cell>
          <cell r="I27">
            <v>4</v>
          </cell>
          <cell r="J27">
            <v>0.7</v>
          </cell>
          <cell r="K27">
            <v>3</v>
          </cell>
          <cell r="L27">
            <v>0.5</v>
          </cell>
          <cell r="M27">
            <v>4</v>
          </cell>
          <cell r="N27">
            <v>6</v>
          </cell>
          <cell r="O27">
            <v>5</v>
          </cell>
          <cell r="P27">
            <v>2.5</v>
          </cell>
          <cell r="Q27">
            <v>2</v>
          </cell>
          <cell r="R27">
            <v>3</v>
          </cell>
          <cell r="S27">
            <v>2.5</v>
          </cell>
          <cell r="T27">
            <v>2.5</v>
          </cell>
        </row>
        <row r="28">
          <cell r="B28" t="str">
            <v>EUITYPVent</v>
          </cell>
          <cell r="C28" t="e">
            <v>#REF!</v>
          </cell>
          <cell r="D28" t="e">
            <v>#REF!</v>
          </cell>
          <cell r="E28" t="e">
            <v>#REF!</v>
          </cell>
          <cell r="F28" t="e">
            <v>#REF!</v>
          </cell>
          <cell r="G28">
            <v>2</v>
          </cell>
          <cell r="H28">
            <v>2.8</v>
          </cell>
          <cell r="I28">
            <v>2.6</v>
          </cell>
          <cell r="J28">
            <v>2.2999999999999998</v>
          </cell>
          <cell r="K28">
            <v>2</v>
          </cell>
          <cell r="L28">
            <v>0.5</v>
          </cell>
          <cell r="M28">
            <v>3.5</v>
          </cell>
          <cell r="N28">
            <v>4</v>
          </cell>
          <cell r="O28">
            <v>5</v>
          </cell>
          <cell r="P28">
            <v>2.5</v>
          </cell>
          <cell r="Q28">
            <v>7</v>
          </cell>
          <cell r="R28">
            <v>4.7</v>
          </cell>
          <cell r="S28">
            <v>2</v>
          </cell>
          <cell r="T28">
            <v>2</v>
          </cell>
        </row>
        <row r="29">
          <cell r="B29" t="str">
            <v>EUITYPWater</v>
          </cell>
          <cell r="C29">
            <v>0.5</v>
          </cell>
          <cell r="D29">
            <v>0.5</v>
          </cell>
          <cell r="E29">
            <v>0.5</v>
          </cell>
          <cell r="F29">
            <v>0.1</v>
          </cell>
          <cell r="G29">
            <v>0.1</v>
          </cell>
          <cell r="H29">
            <v>0.1</v>
          </cell>
          <cell r="I29">
            <v>0.1</v>
          </cell>
          <cell r="J29">
            <v>0.1</v>
          </cell>
          <cell r="K29">
            <v>1</v>
          </cell>
          <cell r="L29">
            <v>0.1</v>
          </cell>
          <cell r="M29">
            <v>1</v>
          </cell>
          <cell r="N29">
            <v>1</v>
          </cell>
          <cell r="O29">
            <v>1</v>
          </cell>
          <cell r="P29">
            <v>1</v>
          </cell>
          <cell r="Q29">
            <v>0.7</v>
          </cell>
          <cell r="R29">
            <v>0.5</v>
          </cell>
          <cell r="S29">
            <v>0.1</v>
          </cell>
          <cell r="T29">
            <v>0.1</v>
          </cell>
        </row>
        <row r="30">
          <cell r="B30" t="str">
            <v>EUITYPCook</v>
          </cell>
          <cell r="C30">
            <v>0.2</v>
          </cell>
          <cell r="D30">
            <v>0.1</v>
          </cell>
          <cell r="E30">
            <v>0</v>
          </cell>
          <cell r="F30">
            <v>1</v>
          </cell>
          <cell r="G30">
            <v>0.2</v>
          </cell>
          <cell r="H30">
            <v>0</v>
          </cell>
          <cell r="I30">
            <v>0</v>
          </cell>
          <cell r="J30">
            <v>0.5</v>
          </cell>
          <cell r="K30">
            <v>1</v>
          </cell>
          <cell r="L30">
            <v>0</v>
          </cell>
          <cell r="M30">
            <v>4</v>
          </cell>
          <cell r="N30">
            <v>8</v>
          </cell>
          <cell r="O30">
            <v>10</v>
          </cell>
          <cell r="P30">
            <v>1.5</v>
          </cell>
          <cell r="Q30">
            <v>0.7</v>
          </cell>
          <cell r="R30">
            <v>0</v>
          </cell>
          <cell r="S30">
            <v>0.1</v>
          </cell>
          <cell r="T30">
            <v>0.1</v>
          </cell>
        </row>
        <row r="31">
          <cell r="B31" t="str">
            <v>EUITYPRefr</v>
          </cell>
          <cell r="C31">
            <v>0.03</v>
          </cell>
          <cell r="D31">
            <v>0.03</v>
          </cell>
          <cell r="E31">
            <v>0.03</v>
          </cell>
          <cell r="F31">
            <v>15</v>
          </cell>
          <cell r="G31">
            <v>0.2</v>
          </cell>
          <cell r="H31">
            <v>0.03</v>
          </cell>
          <cell r="I31">
            <v>0.03</v>
          </cell>
          <cell r="J31">
            <v>0.5</v>
          </cell>
          <cell r="K31">
            <v>1</v>
          </cell>
          <cell r="L31">
            <v>0.03</v>
          </cell>
          <cell r="M31">
            <v>26</v>
          </cell>
          <cell r="N31">
            <v>36</v>
          </cell>
          <cell r="O31">
            <v>11</v>
          </cell>
          <cell r="P31">
            <v>1.5</v>
          </cell>
          <cell r="Q31">
            <v>1</v>
          </cell>
          <cell r="R31">
            <v>0.5</v>
          </cell>
          <cell r="S31">
            <v>2</v>
          </cell>
          <cell r="T31">
            <v>2</v>
          </cell>
        </row>
        <row r="32">
          <cell r="B32" t="str">
            <v>EUITYPLght</v>
          </cell>
          <cell r="C32" t="e">
            <v>#REF!</v>
          </cell>
          <cell r="D32" t="e">
            <v>#REF!</v>
          </cell>
          <cell r="E32" t="e">
            <v>#REF!</v>
          </cell>
          <cell r="F32" t="e">
            <v>#REF!</v>
          </cell>
          <cell r="G32" t="e">
            <v>#REF!</v>
          </cell>
          <cell r="H32" t="e">
            <v>#REF!</v>
          </cell>
          <cell r="I32" t="e">
            <v>#REF!</v>
          </cell>
          <cell r="J32" t="e">
            <v>#REF!</v>
          </cell>
          <cell r="K32" t="e">
            <v>#REF!</v>
          </cell>
          <cell r="L32" t="e">
            <v>#REF!</v>
          </cell>
          <cell r="M32" t="e">
            <v>#REF!</v>
          </cell>
          <cell r="N32" t="e">
            <v>#REF!</v>
          </cell>
          <cell r="O32" t="e">
            <v>#REF!</v>
          </cell>
          <cell r="P32" t="e">
            <v>#REF!</v>
          </cell>
          <cell r="Q32" t="e">
            <v>#REF!</v>
          </cell>
          <cell r="R32" t="e">
            <v>#REF!</v>
          </cell>
          <cell r="S32" t="e">
            <v>#REF!</v>
          </cell>
          <cell r="T32" t="e">
            <v>#REF!</v>
          </cell>
        </row>
        <row r="33">
          <cell r="B33" t="str">
            <v>EUITYPMisc</v>
          </cell>
          <cell r="C33">
            <v>5</v>
          </cell>
          <cell r="D33">
            <v>5</v>
          </cell>
          <cell r="E33">
            <v>4</v>
          </cell>
          <cell r="F33">
            <v>4</v>
          </cell>
          <cell r="G33">
            <v>2</v>
          </cell>
          <cell r="H33">
            <v>2</v>
          </cell>
          <cell r="I33">
            <v>2</v>
          </cell>
          <cell r="J33">
            <v>1</v>
          </cell>
          <cell r="K33">
            <v>6</v>
          </cell>
          <cell r="L33">
            <v>1.2</v>
          </cell>
          <cell r="M33">
            <v>2</v>
          </cell>
          <cell r="N33">
            <v>3</v>
          </cell>
          <cell r="O33">
            <v>3</v>
          </cell>
          <cell r="P33">
            <v>3.5</v>
          </cell>
          <cell r="Q33">
            <v>6</v>
          </cell>
          <cell r="R33">
            <v>3</v>
          </cell>
          <cell r="S33">
            <v>5</v>
          </cell>
          <cell r="T33">
            <v>5</v>
          </cell>
        </row>
        <row r="35">
          <cell r="B35" t="str">
            <v>ElecHtEUITYPTotal</v>
          </cell>
          <cell r="C35" t="e">
            <v>#REF!</v>
          </cell>
          <cell r="D35" t="e">
            <v>#REF!</v>
          </cell>
          <cell r="E35" t="e">
            <v>#REF!</v>
          </cell>
          <cell r="F35" t="e">
            <v>#REF!</v>
          </cell>
          <cell r="G35" t="e">
            <v>#REF!</v>
          </cell>
          <cell r="H35" t="e">
            <v>#REF!</v>
          </cell>
          <cell r="I35" t="e">
            <v>#REF!</v>
          </cell>
          <cell r="J35" t="e">
            <v>#REF!</v>
          </cell>
          <cell r="K35" t="e">
            <v>#REF!</v>
          </cell>
          <cell r="L35" t="e">
            <v>#REF!</v>
          </cell>
          <cell r="M35" t="e">
            <v>#REF!</v>
          </cell>
          <cell r="N35" t="e">
            <v>#REF!</v>
          </cell>
          <cell r="O35" t="e">
            <v>#REF!</v>
          </cell>
          <cell r="P35" t="e">
            <v>#REF!</v>
          </cell>
          <cell r="Q35" t="e">
            <v>#REF!</v>
          </cell>
          <cell r="R35" t="e">
            <v>#REF!</v>
          </cell>
          <cell r="S35" t="e">
            <v>#REF!</v>
          </cell>
          <cell r="T35" t="e">
            <v>#REF!</v>
          </cell>
        </row>
        <row r="36">
          <cell r="B36" t="str">
            <v>GasHtEUITYPTotal</v>
          </cell>
          <cell r="C36" t="e">
            <v>#REF!</v>
          </cell>
          <cell r="D36" t="e">
            <v>#REF!</v>
          </cell>
          <cell r="E36" t="e">
            <v>#REF!</v>
          </cell>
          <cell r="F36" t="e">
            <v>#REF!</v>
          </cell>
          <cell r="G36" t="e">
            <v>#REF!</v>
          </cell>
          <cell r="H36" t="e">
            <v>#REF!</v>
          </cell>
          <cell r="I36" t="e">
            <v>#REF!</v>
          </cell>
          <cell r="J36" t="e">
            <v>#REF!</v>
          </cell>
          <cell r="K36" t="e">
            <v>#REF!</v>
          </cell>
          <cell r="L36" t="e">
            <v>#REF!</v>
          </cell>
          <cell r="M36" t="e">
            <v>#REF!</v>
          </cell>
          <cell r="N36" t="e">
            <v>#REF!</v>
          </cell>
          <cell r="O36" t="e">
            <v>#REF!</v>
          </cell>
          <cell r="P36" t="e">
            <v>#REF!</v>
          </cell>
          <cell r="Q36" t="e">
            <v>#REF!</v>
          </cell>
          <cell r="R36" t="e">
            <v>#REF!</v>
          </cell>
          <cell r="S36" t="e">
            <v>#REF!</v>
          </cell>
          <cell r="T36" t="e">
            <v>#REF!</v>
          </cell>
        </row>
        <row r="37">
          <cell r="B37" t="str">
            <v>HtPmpHtEUITYPTotal</v>
          </cell>
          <cell r="C37" t="e">
            <v>#REF!</v>
          </cell>
          <cell r="D37" t="e">
            <v>#REF!</v>
          </cell>
          <cell r="E37" t="e">
            <v>#REF!</v>
          </cell>
          <cell r="F37" t="e">
            <v>#REF!</v>
          </cell>
          <cell r="G37" t="e">
            <v>#REF!</v>
          </cell>
          <cell r="H37" t="e">
            <v>#REF!</v>
          </cell>
          <cell r="I37" t="e">
            <v>#REF!</v>
          </cell>
          <cell r="J37" t="e">
            <v>#REF!</v>
          </cell>
          <cell r="K37" t="e">
            <v>#REF!</v>
          </cell>
          <cell r="L37" t="e">
            <v>#REF!</v>
          </cell>
          <cell r="M37" t="e">
            <v>#REF!</v>
          </cell>
          <cell r="N37" t="e">
            <v>#REF!</v>
          </cell>
          <cell r="O37" t="e">
            <v>#REF!</v>
          </cell>
          <cell r="P37" t="e">
            <v>#REF!</v>
          </cell>
          <cell r="Q37" t="e">
            <v>#REF!</v>
          </cell>
          <cell r="R37" t="e">
            <v>#REF!</v>
          </cell>
          <cell r="S37" t="e">
            <v>#REF!</v>
          </cell>
          <cell r="T37" t="e">
            <v>#REF!</v>
          </cell>
        </row>
        <row r="38">
          <cell r="C38" t="e">
            <v>#REF!</v>
          </cell>
          <cell r="D38" t="e">
            <v>#REF!</v>
          </cell>
          <cell r="E38" t="e">
            <v>#REF!</v>
          </cell>
          <cell r="F38" t="e">
            <v>#REF!</v>
          </cell>
          <cell r="G38" t="e">
            <v>#REF!</v>
          </cell>
          <cell r="H38" t="e">
            <v>#REF!</v>
          </cell>
          <cell r="I38" t="e">
            <v>#REF!</v>
          </cell>
          <cell r="J38" t="e">
            <v>#REF!</v>
          </cell>
          <cell r="K38" t="e">
            <v>#REF!</v>
          </cell>
          <cell r="L38" t="e">
            <v>#REF!</v>
          </cell>
          <cell r="M38" t="e">
            <v>#REF!</v>
          </cell>
          <cell r="N38" t="e">
            <v>#REF!</v>
          </cell>
          <cell r="O38" t="e">
            <v>#REF!</v>
          </cell>
          <cell r="P38" t="e">
            <v>#REF!</v>
          </cell>
          <cell r="Q38" t="e">
            <v>#REF!</v>
          </cell>
          <cell r="R38" t="e">
            <v>#REF!</v>
          </cell>
          <cell r="S38" t="e">
            <v>#REF!</v>
          </cell>
          <cell r="T38" t="e">
            <v>#REF!</v>
          </cell>
        </row>
        <row r="39">
          <cell r="B39" t="str">
            <v>EUITYP Space Heat Weigheted Elec EUI by Type</v>
          </cell>
          <cell r="C39" t="e">
            <v>#REF!</v>
          </cell>
          <cell r="D39" t="e">
            <v>#REF!</v>
          </cell>
          <cell r="E39" t="e">
            <v>#REF!</v>
          </cell>
          <cell r="F39" t="e">
            <v>#REF!</v>
          </cell>
          <cell r="G39" t="e">
            <v>#REF!</v>
          </cell>
          <cell r="H39" t="e">
            <v>#REF!</v>
          </cell>
          <cell r="I39" t="e">
            <v>#REF!</v>
          </cell>
          <cell r="J39" t="e">
            <v>#REF!</v>
          </cell>
          <cell r="K39" t="e">
            <v>#REF!</v>
          </cell>
          <cell r="L39" t="e">
            <v>#REF!</v>
          </cell>
          <cell r="M39" t="e">
            <v>#REF!</v>
          </cell>
          <cell r="N39" t="e">
            <v>#REF!</v>
          </cell>
          <cell r="O39" t="e">
            <v>#REF!</v>
          </cell>
          <cell r="P39" t="e">
            <v>#REF!</v>
          </cell>
          <cell r="Q39" t="e">
            <v>#REF!</v>
          </cell>
          <cell r="R39" t="e">
            <v>#REF!</v>
          </cell>
          <cell r="S39" t="e">
            <v>#REF!</v>
          </cell>
          <cell r="T39" t="e">
            <v>#REF!</v>
          </cell>
        </row>
        <row r="41">
          <cell r="B41" t="str">
            <v>LPD</v>
          </cell>
          <cell r="C41">
            <v>1.1000000000000001</v>
          </cell>
          <cell r="D41">
            <v>1.3</v>
          </cell>
          <cell r="E41">
            <v>1.6</v>
          </cell>
          <cell r="F41">
            <v>1.5</v>
          </cell>
          <cell r="G41">
            <v>1.5</v>
          </cell>
          <cell r="H41">
            <v>2</v>
          </cell>
          <cell r="I41">
            <v>1.5</v>
          </cell>
          <cell r="J41">
            <v>1.1000000000000001</v>
          </cell>
          <cell r="K41">
            <v>1.2</v>
          </cell>
          <cell r="L41">
            <v>0.9</v>
          </cell>
          <cell r="M41">
            <v>1.6</v>
          </cell>
          <cell r="N41">
            <v>1.4</v>
          </cell>
          <cell r="O41">
            <v>1.3</v>
          </cell>
          <cell r="P41">
            <v>1.4</v>
          </cell>
          <cell r="Q41">
            <v>1.2</v>
          </cell>
          <cell r="R41">
            <v>1.3</v>
          </cell>
          <cell r="S41">
            <v>1</v>
          </cell>
          <cell r="T41">
            <v>1</v>
          </cell>
        </row>
        <row r="42">
          <cell r="B42" t="str">
            <v>HOURSLght</v>
          </cell>
          <cell r="C42" t="e">
            <v>#REF!</v>
          </cell>
          <cell r="D42" t="e">
            <v>#REF!</v>
          </cell>
          <cell r="E42" t="e">
            <v>#REF!</v>
          </cell>
          <cell r="F42" t="e">
            <v>#REF!</v>
          </cell>
          <cell r="G42" t="e">
            <v>#REF!</v>
          </cell>
          <cell r="H42" t="e">
            <v>#REF!</v>
          </cell>
          <cell r="I42" t="e">
            <v>#REF!</v>
          </cell>
          <cell r="J42" t="e">
            <v>#REF!</v>
          </cell>
          <cell r="K42" t="e">
            <v>#REF!</v>
          </cell>
          <cell r="L42" t="e">
            <v>#REF!</v>
          </cell>
          <cell r="M42" t="e">
            <v>#REF!</v>
          </cell>
          <cell r="N42" t="e">
            <v>#REF!</v>
          </cell>
          <cell r="O42" t="e">
            <v>#REF!</v>
          </cell>
          <cell r="P42" t="e">
            <v>#REF!</v>
          </cell>
          <cell r="Q42" t="e">
            <v>#REF!</v>
          </cell>
          <cell r="R42" t="e">
            <v>#REF!</v>
          </cell>
          <cell r="S42" t="e">
            <v>#REF!</v>
          </cell>
          <cell r="T42" t="e">
            <v>#REF!</v>
          </cell>
        </row>
        <row r="43">
          <cell r="B43" t="str">
            <v>LPDAdjust</v>
          </cell>
          <cell r="C43" t="e">
            <v>#REF!</v>
          </cell>
          <cell r="D43" t="e">
            <v>#REF!</v>
          </cell>
          <cell r="E43" t="e">
            <v>#REF!</v>
          </cell>
          <cell r="F43" t="e">
            <v>#REF!</v>
          </cell>
          <cell r="G43" t="e">
            <v>#REF!</v>
          </cell>
          <cell r="H43" t="e">
            <v>#REF!</v>
          </cell>
          <cell r="I43" t="e">
            <v>#REF!</v>
          </cell>
          <cell r="J43" t="e">
            <v>#REF!</v>
          </cell>
          <cell r="K43" t="e">
            <v>#REF!</v>
          </cell>
          <cell r="L43" t="e">
            <v>#REF!</v>
          </cell>
          <cell r="M43" t="e">
            <v>#REF!</v>
          </cell>
          <cell r="N43" t="e">
            <v>#REF!</v>
          </cell>
          <cell r="O43" t="e">
            <v>#REF!</v>
          </cell>
          <cell r="P43" t="e">
            <v>#REF!</v>
          </cell>
          <cell r="Q43" t="e">
            <v>#REF!</v>
          </cell>
          <cell r="R43" t="e">
            <v>#REF!</v>
          </cell>
          <cell r="S43" t="e">
            <v>#REF!</v>
          </cell>
          <cell r="T43" t="e">
            <v>#REF!</v>
          </cell>
        </row>
        <row r="44">
          <cell r="B44" t="str">
            <v>KWHLght</v>
          </cell>
          <cell r="C44" t="e">
            <v>#REF!</v>
          </cell>
          <cell r="D44" t="e">
            <v>#REF!</v>
          </cell>
          <cell r="E44" t="e">
            <v>#REF!</v>
          </cell>
          <cell r="F44" t="e">
            <v>#REF!</v>
          </cell>
          <cell r="G44" t="e">
            <v>#REF!</v>
          </cell>
          <cell r="H44" t="e">
            <v>#REF!</v>
          </cell>
          <cell r="I44" t="e">
            <v>#REF!</v>
          </cell>
          <cell r="J44" t="e">
            <v>#REF!</v>
          </cell>
          <cell r="K44" t="e">
            <v>#REF!</v>
          </cell>
          <cell r="L44" t="e">
            <v>#REF!</v>
          </cell>
          <cell r="M44" t="e">
            <v>#REF!</v>
          </cell>
          <cell r="N44" t="e">
            <v>#REF!</v>
          </cell>
          <cell r="O44" t="e">
            <v>#REF!</v>
          </cell>
          <cell r="P44" t="e">
            <v>#REF!</v>
          </cell>
          <cell r="Q44" t="e">
            <v>#REF!</v>
          </cell>
          <cell r="R44" t="e">
            <v>#REF!</v>
          </cell>
          <cell r="S44" t="e">
            <v>#REF!</v>
          </cell>
          <cell r="T44" t="e">
            <v>#REF!</v>
          </cell>
        </row>
        <row r="46">
          <cell r="B46" t="str">
            <v>VPD</v>
          </cell>
          <cell r="C46">
            <v>0.6</v>
          </cell>
          <cell r="D46">
            <v>0.6</v>
          </cell>
          <cell r="E46">
            <v>0.6</v>
          </cell>
          <cell r="F46">
            <v>0.6</v>
          </cell>
          <cell r="G46">
            <v>0.6</v>
          </cell>
          <cell r="H46">
            <v>0.6</v>
          </cell>
          <cell r="I46">
            <v>0.6</v>
          </cell>
          <cell r="J46">
            <v>0.8</v>
          </cell>
          <cell r="K46">
            <v>0.6</v>
          </cell>
          <cell r="L46">
            <v>0.6</v>
          </cell>
          <cell r="M46">
            <v>1.8</v>
          </cell>
          <cell r="N46">
            <v>1.6</v>
          </cell>
          <cell r="O46">
            <v>2.6</v>
          </cell>
          <cell r="P46">
            <v>1.3</v>
          </cell>
          <cell r="Q46">
            <v>1.3</v>
          </cell>
          <cell r="R46">
            <v>1.3</v>
          </cell>
          <cell r="S46">
            <v>1.3</v>
          </cell>
          <cell r="T46">
            <v>1.3</v>
          </cell>
        </row>
        <row r="47">
          <cell r="B47" t="str">
            <v>KWHVent</v>
          </cell>
          <cell r="C47" t="e">
            <v>#REF!</v>
          </cell>
          <cell r="D47" t="e">
            <v>#REF!</v>
          </cell>
          <cell r="E47" t="e">
            <v>#REF!</v>
          </cell>
          <cell r="F47" t="e">
            <v>#REF!</v>
          </cell>
          <cell r="G47" t="e">
            <v>#REF!</v>
          </cell>
          <cell r="H47" t="e">
            <v>#REF!</v>
          </cell>
          <cell r="I47" t="e">
            <v>#REF!</v>
          </cell>
          <cell r="J47" t="e">
            <v>#REF!</v>
          </cell>
          <cell r="K47" t="e">
            <v>#REF!</v>
          </cell>
          <cell r="L47" t="e">
            <v>#REF!</v>
          </cell>
          <cell r="M47" t="e">
            <v>#REF!</v>
          </cell>
          <cell r="N47" t="e">
            <v>#REF!</v>
          </cell>
          <cell r="O47" t="e">
            <v>#REF!</v>
          </cell>
          <cell r="P47" t="e">
            <v>#REF!</v>
          </cell>
          <cell r="Q47" t="e">
            <v>#REF!</v>
          </cell>
          <cell r="R47" t="e">
            <v>#REF!</v>
          </cell>
          <cell r="S47" t="e">
            <v>#REF!</v>
          </cell>
          <cell r="T47" t="e">
            <v>#REF!</v>
          </cell>
        </row>
        <row r="49">
          <cell r="B49" t="str">
            <v>HVACElecHt</v>
          </cell>
          <cell r="C49" t="e">
            <v>#REF!</v>
          </cell>
          <cell r="D49" t="e">
            <v>#REF!</v>
          </cell>
          <cell r="E49" t="e">
            <v>#REF!</v>
          </cell>
          <cell r="F49" t="e">
            <v>#REF!</v>
          </cell>
          <cell r="G49">
            <v>6.7</v>
          </cell>
          <cell r="H49">
            <v>9.3000000000000007</v>
          </cell>
          <cell r="I49">
            <v>9.6</v>
          </cell>
          <cell r="J49">
            <v>6</v>
          </cell>
          <cell r="K49">
            <v>9</v>
          </cell>
          <cell r="L49">
            <v>3</v>
          </cell>
          <cell r="M49">
            <v>12.5</v>
          </cell>
          <cell r="N49">
            <v>14</v>
          </cell>
          <cell r="O49">
            <v>14</v>
          </cell>
          <cell r="P49">
            <v>9</v>
          </cell>
          <cell r="Q49">
            <v>15</v>
          </cell>
          <cell r="R49">
            <v>12.7</v>
          </cell>
          <cell r="S49">
            <v>8.5</v>
          </cell>
          <cell r="T49">
            <v>8.5</v>
          </cell>
        </row>
        <row r="50">
          <cell r="B50" t="str">
            <v>HVACGasHt</v>
          </cell>
          <cell r="C50" t="e">
            <v>#REF!</v>
          </cell>
          <cell r="D50" t="e">
            <v>#REF!</v>
          </cell>
          <cell r="E50" t="e">
            <v>#REF!</v>
          </cell>
          <cell r="F50" t="e">
            <v>#REF!</v>
          </cell>
          <cell r="G50">
            <v>4.5999999999999996</v>
          </cell>
          <cell r="H50">
            <v>6.4</v>
          </cell>
          <cell r="I50">
            <v>6.6999999999999993</v>
          </cell>
          <cell r="J50">
            <v>3.0999999999999996</v>
          </cell>
          <cell r="K50">
            <v>5.0999999999999996</v>
          </cell>
          <cell r="L50">
            <v>1.1000000000000001</v>
          </cell>
          <cell r="M50">
            <v>7.6</v>
          </cell>
          <cell r="N50">
            <v>10.1</v>
          </cell>
          <cell r="O50">
            <v>10.1</v>
          </cell>
          <cell r="P50">
            <v>5.0999999999999996</v>
          </cell>
          <cell r="Q50">
            <v>9.1999999999999993</v>
          </cell>
          <cell r="R50">
            <v>7.8000000000000007</v>
          </cell>
          <cell r="S50">
            <v>4.5999999999999996</v>
          </cell>
          <cell r="T50">
            <v>4.5999999999999996</v>
          </cell>
        </row>
        <row r="51">
          <cell r="B51" t="str">
            <v>HVACHtPmpHt</v>
          </cell>
          <cell r="C51" t="e">
            <v>#REF!</v>
          </cell>
          <cell r="D51" t="e">
            <v>#REF!</v>
          </cell>
          <cell r="E51" t="e">
            <v>#REF!</v>
          </cell>
          <cell r="F51" t="e">
            <v>#REF!</v>
          </cell>
          <cell r="G51">
            <v>5.6</v>
          </cell>
          <cell r="H51">
            <v>7.8</v>
          </cell>
          <cell r="I51">
            <v>8.1</v>
          </cell>
          <cell r="J51">
            <v>4.5</v>
          </cell>
          <cell r="K51">
            <v>7</v>
          </cell>
          <cell r="L51">
            <v>2</v>
          </cell>
          <cell r="M51">
            <v>10</v>
          </cell>
          <cell r="N51">
            <v>12</v>
          </cell>
          <cell r="O51">
            <v>12</v>
          </cell>
          <cell r="P51">
            <v>7</v>
          </cell>
          <cell r="Q51">
            <v>12</v>
          </cell>
          <cell r="R51">
            <v>10.199999999999999</v>
          </cell>
          <cell r="S51">
            <v>6.5</v>
          </cell>
          <cell r="T51">
            <v>6.5</v>
          </cell>
        </row>
        <row r="52">
          <cell r="B52" t="str">
            <v>Elec HVAC EUI All Fuel Weighted Btype</v>
          </cell>
          <cell r="C52" t="e">
            <v>#REF!</v>
          </cell>
          <cell r="D52" t="e">
            <v>#REF!</v>
          </cell>
          <cell r="E52" t="e">
            <v>#REF!</v>
          </cell>
          <cell r="F52" t="e">
            <v>#REF!</v>
          </cell>
          <cell r="G52" t="e">
            <v>#REF!</v>
          </cell>
          <cell r="H52" t="e">
            <v>#REF!</v>
          </cell>
          <cell r="I52" t="e">
            <v>#REF!</v>
          </cell>
          <cell r="J52" t="e">
            <v>#REF!</v>
          </cell>
          <cell r="K52" t="e">
            <v>#REF!</v>
          </cell>
          <cell r="L52" t="e">
            <v>#REF!</v>
          </cell>
          <cell r="M52" t="e">
            <v>#REF!</v>
          </cell>
          <cell r="N52" t="e">
            <v>#REF!</v>
          </cell>
          <cell r="O52" t="e">
            <v>#REF!</v>
          </cell>
          <cell r="P52" t="e">
            <v>#REF!</v>
          </cell>
          <cell r="Q52" t="e">
            <v>#REF!</v>
          </cell>
          <cell r="R52" t="e">
            <v>#REF!</v>
          </cell>
          <cell r="S52" t="e">
            <v>#REF!</v>
          </cell>
          <cell r="T52" t="e">
            <v>#REF!</v>
          </cell>
        </row>
        <row r="53">
          <cell r="B53" t="str">
            <v>Elec HVAC EUI All Fuel Weighted Act</v>
          </cell>
          <cell r="C53" t="e">
            <v>#REF!</v>
          </cell>
          <cell r="F53" t="e">
            <v>#REF!</v>
          </cell>
          <cell r="J53" t="e">
            <v>#REF!</v>
          </cell>
          <cell r="M53" t="e">
            <v>#REF!</v>
          </cell>
        </row>
        <row r="64">
          <cell r="B64" t="str">
            <v>CBSA2001 e-EUI Raw - GasHt</v>
          </cell>
          <cell r="C64">
            <v>16</v>
          </cell>
          <cell r="D64">
            <v>15</v>
          </cell>
          <cell r="E64">
            <v>13</v>
          </cell>
          <cell r="F64">
            <v>29</v>
          </cell>
          <cell r="G64">
            <v>11</v>
          </cell>
          <cell r="H64">
            <v>16</v>
          </cell>
          <cell r="I64">
            <v>15</v>
          </cell>
          <cell r="J64">
            <v>6.2</v>
          </cell>
          <cell r="K64">
            <v>34</v>
          </cell>
          <cell r="L64">
            <v>12.6</v>
          </cell>
          <cell r="M64">
            <v>52</v>
          </cell>
          <cell r="O64">
            <v>40</v>
          </cell>
          <cell r="P64">
            <v>17</v>
          </cell>
          <cell r="Q64" t="str">
            <v>Q</v>
          </cell>
          <cell r="T64">
            <v>16</v>
          </cell>
        </row>
        <row r="65">
          <cell r="B65" t="str">
            <v>CBSA2001 e-EUI Corrected - GasHt</v>
          </cell>
          <cell r="F65">
            <v>35</v>
          </cell>
          <cell r="L65">
            <v>6.8</v>
          </cell>
          <cell r="Q65" t="str">
            <v>Q</v>
          </cell>
        </row>
        <row r="66">
          <cell r="B66" t="str">
            <v>CBSA2001 e-EUI Raw - GasHt - %ACT</v>
          </cell>
          <cell r="C66">
            <v>15</v>
          </cell>
          <cell r="F66">
            <v>18.5</v>
          </cell>
          <cell r="Q66" t="str">
            <v>Q</v>
          </cell>
        </row>
        <row r="67">
          <cell r="B67" t="str">
            <v>CBSA2001 g-EUI Raw - Gas Ht (kBtu/sf)</v>
          </cell>
          <cell r="J67">
            <v>29</v>
          </cell>
          <cell r="L67">
            <v>17</v>
          </cell>
          <cell r="M67">
            <v>73</v>
          </cell>
          <cell r="O67">
            <v>281</v>
          </cell>
          <cell r="P67">
            <v>120</v>
          </cell>
          <cell r="Q67" t="str">
            <v>Q</v>
          </cell>
          <cell r="T67">
            <v>50</v>
          </cell>
        </row>
        <row r="68">
          <cell r="C68">
            <v>27</v>
          </cell>
          <cell r="F68">
            <v>29</v>
          </cell>
        </row>
        <row r="70">
          <cell r="B70" t="str">
            <v>CBSA2001 e-EUI Raw - ElecHt</v>
          </cell>
          <cell r="C70">
            <v>20</v>
          </cell>
          <cell r="D70">
            <v>23</v>
          </cell>
          <cell r="E70">
            <v>15</v>
          </cell>
          <cell r="F70" t="str">
            <v>Q</v>
          </cell>
          <cell r="G70">
            <v>10</v>
          </cell>
          <cell r="H70">
            <v>28</v>
          </cell>
          <cell r="I70">
            <v>22</v>
          </cell>
          <cell r="J70">
            <v>17</v>
          </cell>
          <cell r="K70" t="str">
            <v>Q</v>
          </cell>
          <cell r="L70">
            <v>6.6</v>
          </cell>
          <cell r="M70">
            <v>38</v>
          </cell>
          <cell r="N70">
            <v>71</v>
          </cell>
          <cell r="O70">
            <v>45</v>
          </cell>
          <cell r="P70">
            <v>20</v>
          </cell>
          <cell r="Q70" t="str">
            <v>Q</v>
          </cell>
          <cell r="T70">
            <v>13</v>
          </cell>
        </row>
        <row r="71">
          <cell r="B71" t="str">
            <v>CBSA2001 e-EUI Corrected - ElectHt</v>
          </cell>
          <cell r="G71">
            <v>12</v>
          </cell>
          <cell r="H71">
            <v>30</v>
          </cell>
          <cell r="I71">
            <v>22</v>
          </cell>
          <cell r="Q71" t="str">
            <v>Q</v>
          </cell>
        </row>
        <row r="72">
          <cell r="B72" t="str">
            <v>CBSA2001 e-EUI Raw - ElecHt - %ACT</v>
          </cell>
          <cell r="C72">
            <v>19</v>
          </cell>
          <cell r="F72">
            <v>17</v>
          </cell>
          <cell r="Q72" t="str">
            <v>Q</v>
          </cell>
        </row>
        <row r="74">
          <cell r="B74" t="str">
            <v>CBECS1999 - West - AllHt - Mean</v>
          </cell>
          <cell r="C74">
            <v>17.600000000000001</v>
          </cell>
          <cell r="F74">
            <v>17.899999999999999</v>
          </cell>
          <cell r="J74">
            <v>8.1999999999999993</v>
          </cell>
          <cell r="L74">
            <v>5.4</v>
          </cell>
          <cell r="M74" t="str">
            <v>Q</v>
          </cell>
          <cell r="O74" t="str">
            <v>Q</v>
          </cell>
          <cell r="P74">
            <v>10.9</v>
          </cell>
          <cell r="Q74">
            <v>25.6</v>
          </cell>
          <cell r="R74">
            <v>15.9</v>
          </cell>
          <cell r="T74" t="str">
            <v>Q</v>
          </cell>
        </row>
        <row r="75">
          <cell r="B75" t="str">
            <v>CBECS1999 - West - AllHt - 95%CI</v>
          </cell>
        </row>
        <row r="76">
          <cell r="B76" t="str">
            <v>CBECS1999 - US - AllHt - Mean</v>
          </cell>
          <cell r="C76">
            <v>18.7</v>
          </cell>
          <cell r="F76">
            <v>14.7</v>
          </cell>
          <cell r="J76">
            <v>8.6999999999999993</v>
          </cell>
          <cell r="L76">
            <v>6.5</v>
          </cell>
          <cell r="M76">
            <v>49</v>
          </cell>
          <cell r="O76">
            <v>34</v>
          </cell>
          <cell r="P76">
            <v>12.7</v>
          </cell>
          <cell r="Q76">
            <v>27</v>
          </cell>
          <cell r="R76">
            <v>16.7</v>
          </cell>
          <cell r="T76">
            <v>24.4</v>
          </cell>
          <cell r="U76">
            <v>2.7</v>
          </cell>
        </row>
        <row r="77">
          <cell r="B77" t="str">
            <v>CBECS1999 - US - AllHt - 95%CI</v>
          </cell>
          <cell r="C77" t="str">
            <v>17 - 21</v>
          </cell>
          <cell r="F77" t="str">
            <v>12 - 19</v>
          </cell>
          <cell r="J77" t="str">
            <v>7.8 - 9.6</v>
          </cell>
          <cell r="L77" t="str">
            <v>5.3 - 7.7</v>
          </cell>
          <cell r="M77" t="str">
            <v>37 - 60</v>
          </cell>
          <cell r="O77" t="str">
            <v>25 - 43</v>
          </cell>
          <cell r="P77" t="str">
            <v xml:space="preserve"> 11 - 14</v>
          </cell>
          <cell r="Q77" t="str">
            <v>25 - 29</v>
          </cell>
          <cell r="R77" t="str">
            <v>14 - 19</v>
          </cell>
          <cell r="T77" t="str">
            <v>18 - 31</v>
          </cell>
          <cell r="U77" t="str">
            <v>1 - 4.4</v>
          </cell>
        </row>
        <row r="79">
          <cell r="B79" t="str">
            <v>CBECS2003 Mean US in kWh/sf</v>
          </cell>
          <cell r="C79">
            <v>17.3</v>
          </cell>
          <cell r="F79">
            <v>19.2</v>
          </cell>
          <cell r="J79">
            <v>11</v>
          </cell>
          <cell r="L79">
            <v>7.6</v>
          </cell>
          <cell r="M79">
            <v>49.4</v>
          </cell>
          <cell r="O79">
            <v>38.4</v>
          </cell>
          <cell r="P79">
            <v>13.5</v>
          </cell>
          <cell r="Q79">
            <v>27.5</v>
          </cell>
          <cell r="R79">
            <v>16.100000000000001</v>
          </cell>
          <cell r="S79">
            <v>12.5</v>
          </cell>
          <cell r="T79">
            <v>22.5</v>
          </cell>
        </row>
        <row r="80">
          <cell r="B80" t="str">
            <v>CBECS2003 Mean US in therms/sf</v>
          </cell>
          <cell r="C80">
            <v>0.28100000000000003</v>
          </cell>
          <cell r="F80">
            <v>0.33500000000000002</v>
          </cell>
          <cell r="J80">
            <v>0.38100000000000001</v>
          </cell>
          <cell r="L80">
            <v>0.24099999999999999</v>
          </cell>
          <cell r="M80">
            <v>0.51700000000000002</v>
          </cell>
          <cell r="O80">
            <v>1.45</v>
          </cell>
          <cell r="P80">
            <v>0.504</v>
          </cell>
          <cell r="Q80">
            <v>1.1299999999999999</v>
          </cell>
          <cell r="R80">
            <v>0.51800000000000002</v>
          </cell>
          <cell r="S80">
            <v>0.375</v>
          </cell>
          <cell r="T80">
            <v>0.69699999999999995</v>
          </cell>
        </row>
        <row r="83">
          <cell r="B83" t="str">
            <v>CBSA 2002-2004 New Bldg Elec in kWh/sf</v>
          </cell>
          <cell r="C83">
            <v>17.8</v>
          </cell>
          <cell r="F83">
            <v>21.6</v>
          </cell>
          <cell r="J83">
            <v>9.6</v>
          </cell>
          <cell r="K83">
            <v>12.7</v>
          </cell>
          <cell r="L83">
            <v>15.1</v>
          </cell>
          <cell r="M83">
            <v>46.6</v>
          </cell>
          <cell r="O83">
            <v>86.2</v>
          </cell>
          <cell r="P83">
            <v>10.6</v>
          </cell>
          <cell r="Q83">
            <v>25.3</v>
          </cell>
          <cell r="R83">
            <v>14.3</v>
          </cell>
          <cell r="S83">
            <v>13.3</v>
          </cell>
          <cell r="T83">
            <v>18.3</v>
          </cell>
        </row>
        <row r="84">
          <cell r="B84" t="str">
            <v>CBSA 2002-2004 New Bldg Gas in therms/sf</v>
          </cell>
          <cell r="C84">
            <v>0.11</v>
          </cell>
          <cell r="F84">
            <v>0.21</v>
          </cell>
          <cell r="J84">
            <v>0.3</v>
          </cell>
          <cell r="K84">
            <v>0.18</v>
          </cell>
          <cell r="L84">
            <v>0.18</v>
          </cell>
          <cell r="M84">
            <v>0.61</v>
          </cell>
          <cell r="O84">
            <v>1.57</v>
          </cell>
          <cell r="P84">
            <v>0.23</v>
          </cell>
          <cell r="Q84">
            <v>1.07</v>
          </cell>
          <cell r="R84">
            <v>0.69</v>
          </cell>
          <cell r="S84">
            <v>0.37</v>
          </cell>
          <cell r="T84">
            <v>0.22</v>
          </cell>
        </row>
        <row r="85">
          <cell r="B85" t="str">
            <v>CBSA 2002-2004 New Bldg All Fuel kBtu/sf</v>
          </cell>
          <cell r="C85">
            <v>71.7</v>
          </cell>
          <cell r="F85">
            <v>95.5</v>
          </cell>
          <cell r="J85">
            <v>61.4</v>
          </cell>
          <cell r="K85">
            <v>62.2</v>
          </cell>
          <cell r="L85">
            <v>70.5</v>
          </cell>
          <cell r="M85">
            <v>219.8</v>
          </cell>
          <cell r="O85">
            <v>451</v>
          </cell>
          <cell r="P85">
            <v>64</v>
          </cell>
          <cell r="Q85">
            <v>193.5</v>
          </cell>
          <cell r="R85">
            <v>111.8</v>
          </cell>
          <cell r="S85">
            <v>83.1</v>
          </cell>
          <cell r="T85">
            <v>102.5</v>
          </cell>
        </row>
        <row r="86">
          <cell r="B86" t="str">
            <v>CBSA 2002-2004 New Bldg Elec in kBtu/sf</v>
          </cell>
          <cell r="C86">
            <v>60.733600000000003</v>
          </cell>
          <cell r="F86">
            <v>73.699200000000005</v>
          </cell>
        </row>
        <row r="87">
          <cell r="B87" t="str">
            <v>CBSA 2002-2004 New Bldg Gas in kBtu/sf</v>
          </cell>
          <cell r="C87">
            <v>11</v>
          </cell>
          <cell r="F87">
            <v>21</v>
          </cell>
        </row>
        <row r="90">
          <cell r="C90" t="str">
            <v>Electricity Energy Intensity (kWh/square foot)</v>
          </cell>
        </row>
        <row r="91">
          <cell r="B91" t="str">
            <v>CBECS2003</v>
          </cell>
          <cell r="C91" t="str">
            <v xml:space="preserve">Total  </v>
          </cell>
          <cell r="D91" t="str">
            <v>Space Heat-
ing</v>
          </cell>
          <cell r="E91" t="str">
            <v>Cool-
ing</v>
          </cell>
          <cell r="F91" t="str">
            <v>Venti-
lation</v>
          </cell>
          <cell r="G91" t="str">
            <v>Water Heat-
ing</v>
          </cell>
          <cell r="H91" t="str">
            <v>Light-
ing</v>
          </cell>
          <cell r="I91" t="str">
            <v>Cook-
ing</v>
          </cell>
          <cell r="J91" t="str">
            <v>Refrig-
eration</v>
          </cell>
          <cell r="K91" t="str">
            <v>Office Equip-
ment</v>
          </cell>
          <cell r="L91" t="str">
            <v>Com-
puters</v>
          </cell>
          <cell r="M91" t="str">
            <v>Other</v>
          </cell>
          <cell r="O91" t="str">
            <v>Sum EQ, COMP, OTH</v>
          </cell>
          <cell r="P91" t="str">
            <v>HVAC EUI</v>
          </cell>
        </row>
        <row r="92">
          <cell r="B92" t="str">
            <v>Principal Building Activity</v>
          </cell>
        </row>
        <row r="93">
          <cell r="B93" t="str">
            <v>Education ....................</v>
          </cell>
          <cell r="C93">
            <v>11</v>
          </cell>
          <cell r="D93">
            <v>0.5</v>
          </cell>
          <cell r="E93">
            <v>2.2000000000000002</v>
          </cell>
          <cell r="F93">
            <v>2.5</v>
          </cell>
          <cell r="G93">
            <v>0.3</v>
          </cell>
          <cell r="H93">
            <v>3.4</v>
          </cell>
          <cell r="I93" t="str">
            <v>(*)</v>
          </cell>
          <cell r="J93">
            <v>0.5</v>
          </cell>
          <cell r="K93">
            <v>0.1</v>
          </cell>
          <cell r="L93">
            <v>1</v>
          </cell>
          <cell r="M93">
            <v>0.6</v>
          </cell>
          <cell r="O93">
            <v>1.7000000000000002</v>
          </cell>
          <cell r="P93">
            <v>5.2</v>
          </cell>
        </row>
        <row r="94">
          <cell r="B94" t="str">
            <v>Food Sales ...................</v>
          </cell>
          <cell r="C94">
            <v>49.4</v>
          </cell>
          <cell r="D94">
            <v>1.5</v>
          </cell>
          <cell r="E94">
            <v>2.9</v>
          </cell>
          <cell r="F94">
            <v>1.8</v>
          </cell>
          <cell r="G94" t="str">
            <v>Q</v>
          </cell>
          <cell r="H94">
            <v>10.9</v>
          </cell>
          <cell r="I94">
            <v>0.6</v>
          </cell>
          <cell r="J94">
            <v>28.2</v>
          </cell>
          <cell r="K94">
            <v>0.5</v>
          </cell>
          <cell r="L94">
            <v>0.4</v>
          </cell>
          <cell r="M94">
            <v>2.4</v>
          </cell>
          <cell r="O94">
            <v>3.3</v>
          </cell>
          <cell r="P94">
            <v>6.2</v>
          </cell>
        </row>
        <row r="95">
          <cell r="B95" t="str">
            <v>Food Service .................</v>
          </cell>
          <cell r="C95">
            <v>38.4</v>
          </cell>
          <cell r="D95">
            <v>1.8</v>
          </cell>
          <cell r="E95">
            <v>5</v>
          </cell>
          <cell r="F95">
            <v>4.3</v>
          </cell>
          <cell r="G95">
            <v>1.8</v>
          </cell>
          <cell r="H95">
            <v>7.5</v>
          </cell>
          <cell r="I95">
            <v>2.4</v>
          </cell>
          <cell r="J95">
            <v>12.3</v>
          </cell>
          <cell r="K95">
            <v>0.3</v>
          </cell>
          <cell r="L95">
            <v>0.3</v>
          </cell>
          <cell r="M95">
            <v>2.6</v>
          </cell>
          <cell r="O95">
            <v>3.2</v>
          </cell>
          <cell r="P95">
            <v>11.1</v>
          </cell>
        </row>
        <row r="96">
          <cell r="B96" t="str">
            <v>Health Care ..................</v>
          </cell>
          <cell r="C96">
            <v>22.9</v>
          </cell>
          <cell r="D96">
            <v>0.5</v>
          </cell>
          <cell r="E96">
            <v>3.1</v>
          </cell>
          <cell r="F96">
            <v>3.9</v>
          </cell>
          <cell r="G96">
            <v>0.2</v>
          </cell>
          <cell r="H96">
            <v>9.6999999999999993</v>
          </cell>
          <cell r="I96">
            <v>0.1</v>
          </cell>
          <cell r="J96">
            <v>0.8</v>
          </cell>
          <cell r="K96">
            <v>0.3</v>
          </cell>
          <cell r="L96">
            <v>0.9</v>
          </cell>
          <cell r="M96">
            <v>3.3</v>
          </cell>
          <cell r="O96">
            <v>4.5</v>
          </cell>
          <cell r="P96">
            <v>7.5</v>
          </cell>
        </row>
        <row r="97">
          <cell r="B97" t="str">
            <v xml:space="preserve">  Inpatient ..................</v>
          </cell>
          <cell r="C97">
            <v>27.5</v>
          </cell>
          <cell r="D97">
            <v>0.5</v>
          </cell>
          <cell r="E97">
            <v>3.8</v>
          </cell>
          <cell r="F97">
            <v>5.9</v>
          </cell>
          <cell r="G97">
            <v>0.3</v>
          </cell>
          <cell r="H97">
            <v>11.7</v>
          </cell>
          <cell r="I97">
            <v>0.1</v>
          </cell>
          <cell r="J97">
            <v>0.6</v>
          </cell>
          <cell r="K97">
            <v>0.3</v>
          </cell>
          <cell r="L97">
            <v>1</v>
          </cell>
          <cell r="M97">
            <v>3.2</v>
          </cell>
          <cell r="O97">
            <v>4.5</v>
          </cell>
          <cell r="P97">
            <v>10.199999999999999</v>
          </cell>
        </row>
        <row r="98">
          <cell r="B98" t="str">
            <v xml:space="preserve">  Outpatient .................</v>
          </cell>
          <cell r="C98">
            <v>16.100000000000001</v>
          </cell>
          <cell r="D98">
            <v>0.7</v>
          </cell>
          <cell r="E98">
            <v>2.1</v>
          </cell>
          <cell r="F98">
            <v>1</v>
          </cell>
          <cell r="G98">
            <v>0.1</v>
          </cell>
          <cell r="H98">
            <v>6.6</v>
          </cell>
          <cell r="I98" t="str">
            <v>(*)</v>
          </cell>
          <cell r="J98">
            <v>1</v>
          </cell>
          <cell r="K98">
            <v>0.4</v>
          </cell>
          <cell r="L98">
            <v>0.8</v>
          </cell>
          <cell r="M98">
            <v>3.5</v>
          </cell>
          <cell r="O98">
            <v>4.7</v>
          </cell>
          <cell r="P98">
            <v>3.8</v>
          </cell>
        </row>
        <row r="99">
          <cell r="B99" t="str">
            <v>Lodging ......................</v>
          </cell>
          <cell r="C99">
            <v>13.5</v>
          </cell>
          <cell r="D99">
            <v>0.8</v>
          </cell>
          <cell r="E99">
            <v>1.4</v>
          </cell>
          <cell r="F99">
            <v>0.8</v>
          </cell>
          <cell r="G99">
            <v>0.7</v>
          </cell>
          <cell r="H99">
            <v>7.1</v>
          </cell>
          <cell r="I99">
            <v>0.1</v>
          </cell>
          <cell r="J99">
            <v>0.7</v>
          </cell>
          <cell r="K99" t="str">
            <v>Q</v>
          </cell>
          <cell r="L99">
            <v>0.4</v>
          </cell>
          <cell r="M99">
            <v>1.4</v>
          </cell>
          <cell r="O99">
            <v>1.7999999999999998</v>
          </cell>
          <cell r="P99">
            <v>3</v>
          </cell>
        </row>
        <row r="100">
          <cell r="B100" t="str">
            <v>Mercantile ...................</v>
          </cell>
          <cell r="C100">
            <v>19.2</v>
          </cell>
          <cell r="D100">
            <v>1.5</v>
          </cell>
          <cell r="E100">
            <v>2.9</v>
          </cell>
          <cell r="F100">
            <v>1.8</v>
          </cell>
          <cell r="G100">
            <v>1</v>
          </cell>
          <cell r="H100">
            <v>8.1</v>
          </cell>
          <cell r="I100">
            <v>0.1</v>
          </cell>
          <cell r="J100">
            <v>1.3</v>
          </cell>
          <cell r="K100">
            <v>0.2</v>
          </cell>
          <cell r="L100">
            <v>0.3</v>
          </cell>
          <cell r="M100">
            <v>2.2000000000000002</v>
          </cell>
          <cell r="O100">
            <v>2.7</v>
          </cell>
          <cell r="P100">
            <v>6.2</v>
          </cell>
        </row>
        <row r="101">
          <cell r="B101" t="str">
            <v xml:space="preserve">  Retail (Other Than Mall) ...</v>
          </cell>
          <cell r="C101">
            <v>14.3</v>
          </cell>
          <cell r="D101">
            <v>0.4</v>
          </cell>
          <cell r="E101">
            <v>1.7</v>
          </cell>
          <cell r="F101">
            <v>1.1000000000000001</v>
          </cell>
          <cell r="G101">
            <v>0.1</v>
          </cell>
          <cell r="H101">
            <v>7.5</v>
          </cell>
          <cell r="I101" t="str">
            <v>(*)</v>
          </cell>
          <cell r="J101">
            <v>1.5</v>
          </cell>
          <cell r="K101">
            <v>0.2</v>
          </cell>
          <cell r="L101">
            <v>0.3</v>
          </cell>
          <cell r="M101">
            <v>1.5</v>
          </cell>
          <cell r="O101">
            <v>2</v>
          </cell>
          <cell r="P101">
            <v>3.2</v>
          </cell>
        </row>
        <row r="102">
          <cell r="B102" t="str">
            <v xml:space="preserve">  Enclosed and Strip Malls ...</v>
          </cell>
          <cell r="C102">
            <v>22.3</v>
          </cell>
          <cell r="D102">
            <v>2.2000000000000002</v>
          </cell>
          <cell r="E102">
            <v>3.6</v>
          </cell>
          <cell r="F102">
            <v>2.2000000000000002</v>
          </cell>
          <cell r="G102">
            <v>1.5</v>
          </cell>
          <cell r="H102">
            <v>8.4</v>
          </cell>
          <cell r="I102">
            <v>0.1</v>
          </cell>
          <cell r="J102">
            <v>1.2</v>
          </cell>
          <cell r="K102">
            <v>0.2</v>
          </cell>
          <cell r="L102">
            <v>0.3</v>
          </cell>
          <cell r="M102">
            <v>2.6</v>
          </cell>
          <cell r="O102">
            <v>3.1</v>
          </cell>
          <cell r="P102">
            <v>8</v>
          </cell>
        </row>
        <row r="103">
          <cell r="B103" t="str">
            <v>Office .......................</v>
          </cell>
          <cell r="C103">
            <v>17.3</v>
          </cell>
          <cell r="D103">
            <v>0.8</v>
          </cell>
          <cell r="E103">
            <v>2.4</v>
          </cell>
          <cell r="F103">
            <v>1.5</v>
          </cell>
          <cell r="G103">
            <v>0.2</v>
          </cell>
          <cell r="H103">
            <v>6.8</v>
          </cell>
          <cell r="I103" t="str">
            <v>(*)</v>
          </cell>
          <cell r="J103">
            <v>0.8</v>
          </cell>
          <cell r="K103">
            <v>0.8</v>
          </cell>
          <cell r="L103">
            <v>1.8</v>
          </cell>
          <cell r="M103">
            <v>2.2000000000000002</v>
          </cell>
          <cell r="O103">
            <v>4.8000000000000007</v>
          </cell>
          <cell r="P103">
            <v>4.7</v>
          </cell>
        </row>
        <row r="104">
          <cell r="B104" t="str">
            <v>Public Assembly ..............</v>
          </cell>
          <cell r="C104">
            <v>12.5</v>
          </cell>
          <cell r="D104">
            <v>0.4</v>
          </cell>
          <cell r="E104">
            <v>2.6</v>
          </cell>
          <cell r="F104">
            <v>4.7</v>
          </cell>
          <cell r="G104" t="str">
            <v>(*)</v>
          </cell>
          <cell r="H104">
            <v>2</v>
          </cell>
          <cell r="I104" t="str">
            <v>(*)</v>
          </cell>
          <cell r="J104">
            <v>0.7</v>
          </cell>
          <cell r="K104" t="str">
            <v>Q</v>
          </cell>
          <cell r="L104">
            <v>0.2</v>
          </cell>
          <cell r="M104">
            <v>1.7</v>
          </cell>
          <cell r="O104">
            <v>1.9</v>
          </cell>
          <cell r="P104">
            <v>7.7</v>
          </cell>
        </row>
        <row r="105">
          <cell r="B105" t="str">
            <v>Public Order and Safety ......</v>
          </cell>
          <cell r="C105">
            <v>15.3</v>
          </cell>
          <cell r="D105">
            <v>0.5</v>
          </cell>
          <cell r="E105">
            <v>2.1</v>
          </cell>
          <cell r="F105">
            <v>2.8</v>
          </cell>
          <cell r="G105">
            <v>0.9</v>
          </cell>
          <cell r="H105">
            <v>4.8</v>
          </cell>
          <cell r="I105" t="str">
            <v>(*)</v>
          </cell>
          <cell r="J105">
            <v>0.9</v>
          </cell>
          <cell r="K105">
            <v>0.2</v>
          </cell>
          <cell r="L105">
            <v>0.4</v>
          </cell>
          <cell r="M105">
            <v>2.7</v>
          </cell>
          <cell r="O105">
            <v>3.3000000000000003</v>
          </cell>
          <cell r="P105">
            <v>5.4</v>
          </cell>
        </row>
        <row r="106">
          <cell r="B106" t="str">
            <v>Religious Worship ............</v>
          </cell>
          <cell r="C106">
            <v>4.9000000000000004</v>
          </cell>
          <cell r="D106">
            <v>0.2</v>
          </cell>
          <cell r="E106">
            <v>0.8</v>
          </cell>
          <cell r="F106">
            <v>0.4</v>
          </cell>
          <cell r="G106" t="str">
            <v>(*)</v>
          </cell>
          <cell r="H106">
            <v>1.3</v>
          </cell>
          <cell r="I106" t="str">
            <v>(*)</v>
          </cell>
          <cell r="J106">
            <v>0.5</v>
          </cell>
          <cell r="K106" t="str">
            <v>(*)</v>
          </cell>
          <cell r="L106">
            <v>0.1</v>
          </cell>
          <cell r="M106">
            <v>1.4</v>
          </cell>
          <cell r="O106">
            <v>1.5</v>
          </cell>
          <cell r="P106">
            <v>1.4</v>
          </cell>
        </row>
        <row r="107">
          <cell r="B107" t="str">
            <v>Service ......................</v>
          </cell>
          <cell r="C107">
            <v>11</v>
          </cell>
          <cell r="D107">
            <v>0.4</v>
          </cell>
          <cell r="E107">
            <v>1.1000000000000001</v>
          </cell>
          <cell r="F107">
            <v>1.8</v>
          </cell>
          <cell r="G107" t="str">
            <v>(*)</v>
          </cell>
          <cell r="H107">
            <v>4.5999999999999996</v>
          </cell>
          <cell r="I107" t="str">
            <v>Q</v>
          </cell>
          <cell r="J107">
            <v>0.6</v>
          </cell>
          <cell r="K107">
            <v>0.1</v>
          </cell>
          <cell r="L107">
            <v>0.2</v>
          </cell>
          <cell r="M107">
            <v>2.1</v>
          </cell>
          <cell r="O107">
            <v>2.4000000000000004</v>
          </cell>
          <cell r="P107">
            <v>3.3</v>
          </cell>
        </row>
        <row r="108">
          <cell r="B108" t="str">
            <v>Warehouse and Storage ........</v>
          </cell>
          <cell r="C108">
            <v>7.6</v>
          </cell>
          <cell r="D108">
            <v>0.2</v>
          </cell>
          <cell r="E108">
            <v>0.4</v>
          </cell>
          <cell r="F108">
            <v>0.6</v>
          </cell>
          <cell r="G108">
            <v>0.1</v>
          </cell>
          <cell r="H108">
            <v>4.0999999999999996</v>
          </cell>
          <cell r="I108" t="str">
            <v>Q</v>
          </cell>
          <cell r="J108">
            <v>1.1000000000000001</v>
          </cell>
          <cell r="K108">
            <v>0.1</v>
          </cell>
          <cell r="L108">
            <v>0.1</v>
          </cell>
          <cell r="M108">
            <v>0.9</v>
          </cell>
          <cell r="O108">
            <v>1.1000000000000001</v>
          </cell>
          <cell r="P108">
            <v>1.2000000000000002</v>
          </cell>
        </row>
        <row r="109">
          <cell r="B109" t="str">
            <v>Other ........................</v>
          </cell>
          <cell r="C109">
            <v>22.5</v>
          </cell>
          <cell r="D109">
            <v>0.4</v>
          </cell>
          <cell r="E109">
            <v>2.7</v>
          </cell>
          <cell r="F109">
            <v>1.8</v>
          </cell>
          <cell r="G109">
            <v>0.1</v>
          </cell>
          <cell r="H109">
            <v>10.1</v>
          </cell>
          <cell r="I109" t="str">
            <v>Q</v>
          </cell>
          <cell r="J109">
            <v>1.8</v>
          </cell>
          <cell r="K109" t="str">
            <v>Q</v>
          </cell>
          <cell r="L109">
            <v>0.9</v>
          </cell>
          <cell r="M109">
            <v>3.7</v>
          </cell>
          <cell r="O109">
            <v>4.6000000000000005</v>
          </cell>
          <cell r="P109">
            <v>4.9000000000000004</v>
          </cell>
        </row>
        <row r="110">
          <cell r="B110" t="str">
            <v>Vacant .......................</v>
          </cell>
          <cell r="C110">
            <v>2.4</v>
          </cell>
          <cell r="D110">
            <v>0.1</v>
          </cell>
          <cell r="E110">
            <v>0.2</v>
          </cell>
          <cell r="F110">
            <v>0.2</v>
          </cell>
          <cell r="G110" t="str">
            <v>Q</v>
          </cell>
          <cell r="H110">
            <v>0.7</v>
          </cell>
          <cell r="I110" t="str">
            <v>Q</v>
          </cell>
          <cell r="J110">
            <v>0.1</v>
          </cell>
          <cell r="K110" t="str">
            <v>Q</v>
          </cell>
          <cell r="L110" t="str">
            <v>(*)</v>
          </cell>
          <cell r="M110">
            <v>1.1000000000000001</v>
          </cell>
          <cell r="O110">
            <v>1.1000000000000001</v>
          </cell>
          <cell r="P110">
            <v>0.5</v>
          </cell>
        </row>
        <row r="113">
          <cell r="C113" t="str">
            <v>Total Natural Gas Consumption
(trillion Btu)</v>
          </cell>
          <cell r="H113" t="str">
            <v>Natural Gas Energy Intensity
(thousand Btu/square foot)</v>
          </cell>
          <cell r="O113">
            <v>0.7</v>
          </cell>
          <cell r="P113">
            <v>2</v>
          </cell>
        </row>
        <row r="114">
          <cell r="B114" t="str">
            <v>CBECS2003</v>
          </cell>
          <cell r="C114" t="str">
            <v xml:space="preserve">Total  </v>
          </cell>
          <cell r="D114" t="str">
            <v>Space Heating</v>
          </cell>
          <cell r="E114" t="str">
            <v>Water Heating</v>
          </cell>
          <cell r="F114" t="str">
            <v>Cook-
ing</v>
          </cell>
          <cell r="G114" t="str">
            <v>Other</v>
          </cell>
          <cell r="H114" t="str">
            <v xml:space="preserve">Total  </v>
          </cell>
          <cell r="I114" t="str">
            <v>Space Heating</v>
          </cell>
          <cell r="J114" t="str">
            <v>Water Heating</v>
          </cell>
          <cell r="K114" t="str">
            <v>Cook-
ing</v>
          </cell>
          <cell r="L114" t="str">
            <v>Other</v>
          </cell>
          <cell r="O114" t="str">
            <v>Space Heating Elec Equiv</v>
          </cell>
          <cell r="P114" t="str">
            <v>Heating HP Equiv</v>
          </cell>
          <cell r="R114" t="str">
            <v>CBSA 2002-2004 New Bldg Gas (kBtu/SF Heat)</v>
          </cell>
          <cell r="S114" t="str">
            <v>CBSA 2002-2004 New Bldg Heat Elec Equiv</v>
          </cell>
          <cell r="T114" t="str">
            <v>NEEA Heat HP Equiv</v>
          </cell>
          <cell r="U114" t="str">
            <v>CEUS Gas (kBtu/SF Heat)</v>
          </cell>
          <cell r="V114" t="str">
            <v>CEUS Heat Elec Equiv</v>
          </cell>
          <cell r="W114" t="str">
            <v>CEUS Heat HP Equiv</v>
          </cell>
        </row>
        <row r="115">
          <cell r="B115" t="str">
            <v>Principal Building Activity</v>
          </cell>
        </row>
        <row r="116">
          <cell r="B116" t="str">
            <v>Education ....................</v>
          </cell>
          <cell r="C116">
            <v>268</v>
          </cell>
          <cell r="D116">
            <v>207</v>
          </cell>
          <cell r="E116">
            <v>37</v>
          </cell>
          <cell r="F116">
            <v>5</v>
          </cell>
          <cell r="G116">
            <v>19</v>
          </cell>
          <cell r="H116">
            <v>38.1</v>
          </cell>
          <cell r="I116">
            <v>29.5</v>
          </cell>
          <cell r="J116">
            <v>5.2</v>
          </cell>
          <cell r="K116">
            <v>0.7</v>
          </cell>
          <cell r="L116">
            <v>2.7</v>
          </cell>
          <cell r="N116" t="str">
            <v>Educ</v>
          </cell>
          <cell r="O116">
            <v>6.0521688159437277</v>
          </cell>
          <cell r="P116">
            <v>3.0260844079718638</v>
          </cell>
          <cell r="R116">
            <v>23.2</v>
          </cell>
          <cell r="S116">
            <v>4.7596717467760836</v>
          </cell>
          <cell r="T116">
            <v>2.3798358733880418</v>
          </cell>
          <cell r="U116">
            <v>24</v>
          </cell>
          <cell r="V116">
            <v>4.9237983587338796</v>
          </cell>
        </row>
        <row r="117">
          <cell r="B117" t="str">
            <v>Food Sales ...................</v>
          </cell>
          <cell r="C117">
            <v>39</v>
          </cell>
          <cell r="D117">
            <v>27</v>
          </cell>
          <cell r="E117">
            <v>2</v>
          </cell>
          <cell r="F117">
            <v>8</v>
          </cell>
          <cell r="G117" t="str">
            <v>Q</v>
          </cell>
          <cell r="H117">
            <v>51.7</v>
          </cell>
          <cell r="I117">
            <v>35.6</v>
          </cell>
          <cell r="J117">
            <v>3.2</v>
          </cell>
          <cell r="K117">
            <v>11.2</v>
          </cell>
          <cell r="L117" t="str">
            <v>Q</v>
          </cell>
          <cell r="N117" t="str">
            <v>Groc</v>
          </cell>
          <cell r="O117">
            <v>7.3036342321219214</v>
          </cell>
          <cell r="P117">
            <v>3.6518171160609607</v>
          </cell>
          <cell r="R117">
            <v>40.299999999999997</v>
          </cell>
          <cell r="S117">
            <v>8.2678780773739735</v>
          </cell>
          <cell r="T117">
            <v>4.1339390386869868</v>
          </cell>
          <cell r="U117">
            <v>21.8</v>
          </cell>
          <cell r="V117">
            <v>4.4724501758499411</v>
          </cell>
        </row>
        <row r="118">
          <cell r="B118" t="str">
            <v>Food Service .................</v>
          </cell>
          <cell r="C118">
            <v>203</v>
          </cell>
          <cell r="D118">
            <v>54</v>
          </cell>
          <cell r="E118">
            <v>56</v>
          </cell>
          <cell r="F118">
            <v>91</v>
          </cell>
          <cell r="G118" t="str">
            <v>Q</v>
          </cell>
          <cell r="H118">
            <v>145.6</v>
          </cell>
          <cell r="I118">
            <v>39</v>
          </cell>
          <cell r="J118">
            <v>40</v>
          </cell>
          <cell r="K118">
            <v>65.400000000000006</v>
          </cell>
          <cell r="L118" t="str">
            <v>Q</v>
          </cell>
          <cell r="N118" t="str">
            <v>Restau</v>
          </cell>
          <cell r="O118">
            <v>8.0011723329425539</v>
          </cell>
          <cell r="P118">
            <v>4.000586166471277</v>
          </cell>
        </row>
        <row r="119">
          <cell r="B119" t="str">
            <v>Health Care ..................</v>
          </cell>
          <cell r="C119">
            <v>243</v>
          </cell>
          <cell r="D119">
            <v>136</v>
          </cell>
          <cell r="E119">
            <v>74</v>
          </cell>
          <cell r="F119">
            <v>10</v>
          </cell>
          <cell r="G119">
            <v>23</v>
          </cell>
          <cell r="H119">
            <v>95.3</v>
          </cell>
          <cell r="I119">
            <v>53.6</v>
          </cell>
          <cell r="J119">
            <v>28.9</v>
          </cell>
          <cell r="K119">
            <v>3.8</v>
          </cell>
          <cell r="L119">
            <v>9.1</v>
          </cell>
          <cell r="N119" t="str">
            <v>Health</v>
          </cell>
          <cell r="O119">
            <v>10.996483001172331</v>
          </cell>
          <cell r="P119">
            <v>5.4982415005861656</v>
          </cell>
        </row>
      </sheetData>
      <sheetData sheetId="17">
        <row r="11">
          <cell r="B11" t="str">
            <v>Water Using Devices</v>
          </cell>
        </row>
        <row r="12">
          <cell r="B12" t="str">
            <v>Cooking</v>
          </cell>
          <cell r="C12" t="str">
            <v>Cooking Equipment</v>
          </cell>
          <cell r="D12" t="str">
            <v>Cooking Equipment</v>
          </cell>
          <cell r="E12" t="str">
            <v>CBSA 2014</v>
          </cell>
          <cell r="F12" t="str">
            <v>All</v>
          </cell>
          <cell r="H12" t="str">
            <v>NR</v>
          </cell>
          <cell r="I12">
            <v>0</v>
          </cell>
        </row>
        <row r="13">
          <cell r="B13" t="str">
            <v>HVAC System Improvements</v>
          </cell>
          <cell r="C13" t="str">
            <v>Premium HVAC Equipment</v>
          </cell>
          <cell r="D13" t="str">
            <v>Premium HVAC Equipment</v>
          </cell>
          <cell r="E13" t="str">
            <v>CBSA 2014</v>
          </cell>
          <cell r="F13" t="str">
            <v>All</v>
          </cell>
          <cell r="H13" t="str">
            <v>New</v>
          </cell>
          <cell r="I13">
            <v>0</v>
          </cell>
        </row>
        <row r="14">
          <cell r="B14" t="str">
            <v>HVAC System Improvements</v>
          </cell>
          <cell r="C14" t="str">
            <v>Premium HVAC Equipment</v>
          </cell>
          <cell r="D14" t="str">
            <v>Premium HVAC Equipment</v>
          </cell>
          <cell r="E14" t="str">
            <v>CBSA 2014</v>
          </cell>
          <cell r="F14" t="str">
            <v>All</v>
          </cell>
          <cell r="H14" t="str">
            <v>New</v>
          </cell>
          <cell r="I14">
            <v>0</v>
          </cell>
        </row>
        <row r="15">
          <cell r="B15" t="str">
            <v>Envelope</v>
          </cell>
          <cell r="C15" t="str">
            <v>Glass</v>
          </cell>
          <cell r="D15" t="str">
            <v>Windows</v>
          </cell>
          <cell r="E15" t="str">
            <v>CBSA 2014</v>
          </cell>
          <cell r="F15" t="str">
            <v>All</v>
          </cell>
          <cell r="H15" t="str">
            <v>New</v>
          </cell>
          <cell r="I15">
            <v>0</v>
          </cell>
        </row>
        <row r="16">
          <cell r="B16" t="str">
            <v>Envelope</v>
          </cell>
          <cell r="C16" t="str">
            <v>Glass</v>
          </cell>
          <cell r="D16" t="str">
            <v>Windows</v>
          </cell>
          <cell r="E16" t="str">
            <v>CBSA 2014</v>
          </cell>
          <cell r="F16" t="str">
            <v>All</v>
          </cell>
          <cell r="H16" t="str">
            <v>New</v>
          </cell>
          <cell r="I16">
            <v>0</v>
          </cell>
        </row>
        <row r="17">
          <cell r="B17" t="str">
            <v>Envelope</v>
          </cell>
          <cell r="C17" t="str">
            <v>Glass</v>
          </cell>
          <cell r="D17" t="str">
            <v>Windows</v>
          </cell>
          <cell r="E17" t="str">
            <v>CBSA 2014</v>
          </cell>
          <cell r="F17" t="str">
            <v>All</v>
          </cell>
          <cell r="H17" t="str">
            <v>New</v>
          </cell>
          <cell r="I17">
            <v>0</v>
          </cell>
        </row>
        <row r="18">
          <cell r="B18" t="str">
            <v>HVAC System Improvements</v>
          </cell>
          <cell r="C18" t="str">
            <v>Advanced Rooftop Controller</v>
          </cell>
          <cell r="D18" t="str">
            <v>Advanced Rooftop Controller</v>
          </cell>
          <cell r="E18" t="str">
            <v>CBSA 2014</v>
          </cell>
          <cell r="F18" t="str">
            <v>Most</v>
          </cell>
          <cell r="H18" t="str">
            <v>New</v>
          </cell>
          <cell r="I18">
            <v>0</v>
          </cell>
        </row>
        <row r="19">
          <cell r="B19" t="str">
            <v>HVAC System Improvements</v>
          </cell>
          <cell r="C19" t="str">
            <v>Advanced Rooftop Controller</v>
          </cell>
          <cell r="D19" t="str">
            <v>Advanced Rooftop Controller</v>
          </cell>
          <cell r="E19" t="str">
            <v>CBSA 2014</v>
          </cell>
          <cell r="F19" t="str">
            <v>Most</v>
          </cell>
          <cell r="H19" t="str">
            <v>New</v>
          </cell>
          <cell r="I19">
            <v>0</v>
          </cell>
        </row>
        <row r="20">
          <cell r="B20" t="str">
            <v>HVAC System Improvements</v>
          </cell>
          <cell r="C20" t="str">
            <v>Advanced Rooftop Controller</v>
          </cell>
          <cell r="D20" t="str">
            <v>Advanced Rooftop Controller</v>
          </cell>
          <cell r="E20" t="str">
            <v>CBSA 2014</v>
          </cell>
          <cell r="F20" t="str">
            <v>Most</v>
          </cell>
          <cell r="H20" t="str">
            <v>New</v>
          </cell>
          <cell r="I20">
            <v>0</v>
          </cell>
        </row>
        <row r="21">
          <cell r="B21" t="str">
            <v>Envelope</v>
          </cell>
          <cell r="C21" t="str">
            <v>Variable Speed Chiller</v>
          </cell>
          <cell r="D21" t="str">
            <v>Variable Speed Chiller</v>
          </cell>
          <cell r="E21" t="str">
            <v>CBSA 2014</v>
          </cell>
          <cell r="F21" t="str">
            <v>Some</v>
          </cell>
          <cell r="H21" t="str">
            <v>New</v>
          </cell>
          <cell r="I21">
            <v>0</v>
          </cell>
        </row>
        <row r="22">
          <cell r="B22" t="str">
            <v>Envelope</v>
          </cell>
          <cell r="C22" t="str">
            <v>Variable Speed Chiller</v>
          </cell>
          <cell r="D22" t="str">
            <v>Variable Speed Chiller</v>
          </cell>
          <cell r="E22" t="str">
            <v>CBSA 2014</v>
          </cell>
          <cell r="F22" t="str">
            <v>Some</v>
          </cell>
          <cell r="H22" t="str">
            <v>New</v>
          </cell>
          <cell r="I22">
            <v>0</v>
          </cell>
        </row>
        <row r="23">
          <cell r="B23" t="str">
            <v>Whole Bldg/Meter Level System Improvements</v>
          </cell>
          <cell r="C23" t="str">
            <v>Commercial EM</v>
          </cell>
          <cell r="D23" t="str">
            <v>Commercial Energy Management For Complex systems</v>
          </cell>
          <cell r="E23" t="str">
            <v>CBSA 2014</v>
          </cell>
          <cell r="F23" t="str">
            <v>All</v>
          </cell>
          <cell r="H23" t="str">
            <v>New</v>
          </cell>
          <cell r="I23">
            <v>0</v>
          </cell>
        </row>
        <row r="24">
          <cell r="B24" t="str">
            <v>Whole Bldg/Meter Level System Improvements</v>
          </cell>
          <cell r="C24" t="str">
            <v>Commercial EM</v>
          </cell>
          <cell r="D24" t="str">
            <v>Commercial Energy Management For Complex systems</v>
          </cell>
          <cell r="E24" t="str">
            <v>CBSA 2014</v>
          </cell>
          <cell r="F24" t="str">
            <v>All</v>
          </cell>
          <cell r="H24" t="str">
            <v>New</v>
          </cell>
          <cell r="I24">
            <v>0</v>
          </cell>
        </row>
        <row r="25">
          <cell r="B25" t="str">
            <v>Whole Bldg/Meter Level System Improvements</v>
          </cell>
          <cell r="C25" t="str">
            <v>Commercial EM</v>
          </cell>
          <cell r="D25" t="str">
            <v>Commercial Energy Management For Complex systems</v>
          </cell>
          <cell r="E25" t="str">
            <v>CBSA 2014</v>
          </cell>
          <cell r="F25" t="str">
            <v>All</v>
          </cell>
          <cell r="H25" t="str">
            <v>New</v>
          </cell>
          <cell r="I25">
            <v>0</v>
          </cell>
        </row>
        <row r="26">
          <cell r="B26" t="str">
            <v>HVAC System Improvements</v>
          </cell>
          <cell r="C26" t="str">
            <v>Evaporative Assist Cooling</v>
          </cell>
          <cell r="D26" t="str">
            <v>Evaporative Assist Cooling</v>
          </cell>
          <cell r="E26" t="str">
            <v>CBSA 2014</v>
          </cell>
          <cell r="F26" t="str">
            <v>Some</v>
          </cell>
          <cell r="H26" t="str">
            <v>New</v>
          </cell>
          <cell r="I26">
            <v>0</v>
          </cell>
        </row>
        <row r="27">
          <cell r="B27" t="str">
            <v>HVAC System Improvements</v>
          </cell>
          <cell r="C27" t="str">
            <v>Evaporative Assist Cooling</v>
          </cell>
          <cell r="D27" t="str">
            <v>Evaporative Assist Cooling</v>
          </cell>
          <cell r="E27" t="str">
            <v>CBSA 2014</v>
          </cell>
          <cell r="F27" t="str">
            <v>Some</v>
          </cell>
          <cell r="H27" t="str">
            <v>New</v>
          </cell>
          <cell r="I27">
            <v>0</v>
          </cell>
        </row>
        <row r="28">
          <cell r="B28" t="str">
            <v>HVAC System Improvements</v>
          </cell>
          <cell r="C28" t="str">
            <v>Low Pressure Distribution Complex HVAC</v>
          </cell>
          <cell r="D28" t="str">
            <v>Low Pressure Distribution Complex HVAC</v>
          </cell>
          <cell r="E28" t="str">
            <v>CBSA 2014</v>
          </cell>
          <cell r="F28" t="str">
            <v>Some</v>
          </cell>
          <cell r="H28" t="str">
            <v>New</v>
          </cell>
          <cell r="I28">
            <v>0</v>
          </cell>
        </row>
        <row r="29">
          <cell r="B29" t="str">
            <v>HVAC System Controls</v>
          </cell>
          <cell r="C29" t="str">
            <v>Demand Control Ventilation</v>
          </cell>
          <cell r="D29" t="str">
            <v>Demand Control Ventilation</v>
          </cell>
          <cell r="E29" t="str">
            <v>CBSA 2014</v>
          </cell>
          <cell r="F29" t="str">
            <v>All</v>
          </cell>
          <cell r="H29" t="str">
            <v>New</v>
          </cell>
          <cell r="I29">
            <v>0</v>
          </cell>
        </row>
        <row r="30">
          <cell r="B30" t="str">
            <v>HVAC System Controls</v>
          </cell>
          <cell r="C30" t="str">
            <v>Demand Control Ventilation</v>
          </cell>
          <cell r="D30" t="str">
            <v>Demand Control Ventilation</v>
          </cell>
          <cell r="E30" t="str">
            <v>CBSA 2014</v>
          </cell>
          <cell r="F30" t="str">
            <v>All</v>
          </cell>
          <cell r="H30" t="str">
            <v>New</v>
          </cell>
          <cell r="I30">
            <v>0</v>
          </cell>
        </row>
        <row r="31">
          <cell r="B31" t="str">
            <v>HVAC System Controls</v>
          </cell>
          <cell r="C31" t="str">
            <v>Demand Control Ventilation</v>
          </cell>
          <cell r="D31" t="str">
            <v>Demand Control Ventilation</v>
          </cell>
          <cell r="E31" t="str">
            <v>CBSA 2014</v>
          </cell>
          <cell r="F31" t="str">
            <v>All</v>
          </cell>
          <cell r="H31" t="str">
            <v>New</v>
          </cell>
          <cell r="I31">
            <v>0</v>
          </cell>
        </row>
        <row r="32">
          <cell r="B32" t="str">
            <v>Pumps and Fans</v>
          </cell>
          <cell r="C32" t="str">
            <v>Premium Fume Hood</v>
          </cell>
          <cell r="D32" t="str">
            <v>Premium Fume Hood</v>
          </cell>
          <cell r="E32" t="str">
            <v>CBSA 2014</v>
          </cell>
          <cell r="F32" t="str">
            <v>Some</v>
          </cell>
          <cell r="H32" t="str">
            <v>NR</v>
          </cell>
          <cell r="I32">
            <v>0</v>
          </cell>
        </row>
        <row r="33">
          <cell r="B33" t="str">
            <v>Pumps and Fans</v>
          </cell>
          <cell r="C33" t="str">
            <v>DCV Restaurant Hood</v>
          </cell>
          <cell r="D33" t="str">
            <v>DCV Restaurant Hood</v>
          </cell>
          <cell r="E33" t="str">
            <v>CBSA 2014</v>
          </cell>
          <cell r="F33" t="str">
            <v>Restaurant</v>
          </cell>
          <cell r="H33" t="str">
            <v>Retro</v>
          </cell>
          <cell r="I33">
            <v>0</v>
          </cell>
        </row>
        <row r="34">
          <cell r="B34" t="str">
            <v>Pumps and Fans</v>
          </cell>
          <cell r="C34" t="str">
            <v>DCV Parking Garage</v>
          </cell>
          <cell r="D34" t="str">
            <v>DCV Parking Garage</v>
          </cell>
          <cell r="E34" t="str">
            <v>CBSA 2014</v>
          </cell>
          <cell r="F34" t="str">
            <v>All</v>
          </cell>
          <cell r="H34" t="str">
            <v>Retro</v>
          </cell>
          <cell r="I34" t="str">
            <v>x</v>
          </cell>
        </row>
        <row r="35">
          <cell r="B35" t="str">
            <v>Envelope</v>
          </cell>
          <cell r="C35" t="str">
            <v>Weatherization - School</v>
          </cell>
          <cell r="D35" t="str">
            <v>Weatherization - School</v>
          </cell>
          <cell r="E35" t="str">
            <v>CBSA 2014</v>
          </cell>
          <cell r="F35" t="str">
            <v>K-12</v>
          </cell>
          <cell r="H35" t="str">
            <v>Retro</v>
          </cell>
          <cell r="I35" t="str">
            <v>x</v>
          </cell>
        </row>
        <row r="36">
          <cell r="B36" t="str">
            <v>Computer Technologies</v>
          </cell>
          <cell r="C36" t="str">
            <v>Energy Recovery Ventilator</v>
          </cell>
          <cell r="D36" t="str">
            <v>Heat Recovery Ventilation</v>
          </cell>
          <cell r="E36" t="str">
            <v>CBSA 20154</v>
          </cell>
          <cell r="F36" t="str">
            <v>All</v>
          </cell>
          <cell r="H36" t="str">
            <v>NR</v>
          </cell>
          <cell r="I36">
            <v>0</v>
          </cell>
        </row>
        <row r="37">
          <cell r="B37" t="str">
            <v>Heat Recovery</v>
          </cell>
          <cell r="C37" t="str">
            <v>AC Heat Recovery for Water Heating</v>
          </cell>
          <cell r="D37" t="str">
            <v>AC Heat Recovery for Water Heating</v>
          </cell>
          <cell r="E37" t="str">
            <v>CBSA 2014</v>
          </cell>
          <cell r="F37" t="str">
            <v>All</v>
          </cell>
          <cell r="H37" t="str">
            <v>NR</v>
          </cell>
          <cell r="I37" t="str">
            <v>x</v>
          </cell>
        </row>
        <row r="38">
          <cell r="B38" t="str">
            <v>Whole Bldg/Meter Level System Improvements</v>
          </cell>
          <cell r="C38" t="str">
            <v>Room Occupancy Sensors in Lodging</v>
          </cell>
          <cell r="D38" t="str">
            <v>Room Occupancy Sensors in Lodging</v>
          </cell>
          <cell r="E38" t="str">
            <v>CBSA 2014</v>
          </cell>
          <cell r="F38" t="str">
            <v>Lodging</v>
          </cell>
          <cell r="H38" t="str">
            <v>Retro</v>
          </cell>
          <cell r="I38" t="str">
            <v>x</v>
          </cell>
        </row>
        <row r="39">
          <cell r="B39" t="str">
            <v>HVAC System Improvements</v>
          </cell>
          <cell r="C39" t="str">
            <v>Chiller - chilled water retrofit</v>
          </cell>
          <cell r="D39" t="str">
            <v>Chiller - chilled water retrofit</v>
          </cell>
          <cell r="E39" t="str">
            <v>CBSA 2014</v>
          </cell>
          <cell r="F39" t="str">
            <v>Some</v>
          </cell>
          <cell r="H39" t="str">
            <v>Retro</v>
          </cell>
          <cell r="I39" t="str">
            <v>x</v>
          </cell>
        </row>
        <row r="40">
          <cell r="B40" t="str">
            <v>HVAC System Improvements</v>
          </cell>
          <cell r="C40" t="str">
            <v>Chiller - equip retrofits</v>
          </cell>
          <cell r="D40" t="str">
            <v>Chiller - equip retrofits</v>
          </cell>
          <cell r="E40" t="str">
            <v>CBSA 2014</v>
          </cell>
          <cell r="F40" t="str">
            <v>Some</v>
          </cell>
          <cell r="H40" t="str">
            <v>Retro</v>
          </cell>
          <cell r="I40" t="str">
            <v>x</v>
          </cell>
        </row>
        <row r="41">
          <cell r="B41" t="str">
            <v>Pool System Improvements</v>
          </cell>
          <cell r="C41" t="str">
            <v>Pool Blankets</v>
          </cell>
          <cell r="D41" t="str">
            <v>Pool Blankets</v>
          </cell>
          <cell r="E41" t="str">
            <v>CBSA 2014</v>
          </cell>
          <cell r="F41" t="str">
            <v>Some</v>
          </cell>
          <cell r="H41" t="str">
            <v>Retro</v>
          </cell>
          <cell r="I41" t="str">
            <v>x</v>
          </cell>
        </row>
        <row r="42">
          <cell r="B42" t="str">
            <v>HVAC System Controls</v>
          </cell>
          <cell r="C42" t="str">
            <v>Web-Enabled Thermostats</v>
          </cell>
          <cell r="D42" t="str">
            <v>Web-Enabled Thermostats</v>
          </cell>
          <cell r="E42" t="str">
            <v>CBSA 2014</v>
          </cell>
          <cell r="F42" t="str">
            <v>Some</v>
          </cell>
          <cell r="H42" t="str">
            <v>Retro</v>
          </cell>
          <cell r="I42" t="str">
            <v>x</v>
          </cell>
        </row>
        <row r="43">
          <cell r="B43" t="str">
            <v>HVAC System Controls</v>
          </cell>
          <cell r="C43" t="str">
            <v>Garage CO2 ventilation</v>
          </cell>
          <cell r="D43" t="str">
            <v>Garage CO2 ventilation</v>
          </cell>
          <cell r="E43" t="str">
            <v>CBSA 2014</v>
          </cell>
          <cell r="F43" t="str">
            <v>Some</v>
          </cell>
          <cell r="H43" t="str">
            <v>Retro</v>
          </cell>
          <cell r="I43" t="str">
            <v>x</v>
          </cell>
        </row>
        <row r="44">
          <cell r="B44" t="str">
            <v>Pumps and Fans</v>
          </cell>
          <cell r="C44" t="str">
            <v>Circ Pump ECM and drive</v>
          </cell>
          <cell r="D44" t="str">
            <v>Circ Pump ECM and drive</v>
          </cell>
          <cell r="E44" t="str">
            <v>CBSA 2014</v>
          </cell>
          <cell r="F44" t="str">
            <v>Some</v>
          </cell>
          <cell r="H44" t="str">
            <v>Retro</v>
          </cell>
          <cell r="I44" t="str">
            <v>x</v>
          </cell>
        </row>
        <row r="45">
          <cell r="B45" t="str">
            <v>HVAC System Improvements</v>
          </cell>
          <cell r="C45" t="str">
            <v>VRF</v>
          </cell>
          <cell r="D45" t="str">
            <v>Variable Refrigerant Flow</v>
          </cell>
          <cell r="E45" t="str">
            <v>CBSA 2014</v>
          </cell>
          <cell r="F45" t="str">
            <v>Some</v>
          </cell>
          <cell r="H45" t="str">
            <v>New</v>
          </cell>
          <cell r="I45" t="str">
            <v>x</v>
          </cell>
        </row>
        <row r="46">
          <cell r="B46" t="str">
            <v>HVAC System Improvements</v>
          </cell>
          <cell r="C46" t="str">
            <v>VRF</v>
          </cell>
          <cell r="D46" t="str">
            <v>Variable Refrigerant Flow</v>
          </cell>
          <cell r="E46" t="str">
            <v>CBSA 2014</v>
          </cell>
          <cell r="F46" t="str">
            <v>Some</v>
          </cell>
          <cell r="H46" t="str">
            <v>New</v>
          </cell>
          <cell r="I46" t="str">
            <v>x</v>
          </cell>
        </row>
        <row r="47">
          <cell r="B47" t="str">
            <v>HVAC System Improvements</v>
          </cell>
          <cell r="C47" t="str">
            <v>Evaporator Roof Top HVAC</v>
          </cell>
          <cell r="D47" t="str">
            <v>Evaporator Roof Top HVAC</v>
          </cell>
          <cell r="E47" t="str">
            <v>CBSA 2014</v>
          </cell>
          <cell r="F47" t="str">
            <v>Some</v>
          </cell>
          <cell r="H47" t="str">
            <v>Retro</v>
          </cell>
          <cell r="I47" t="str">
            <v>x</v>
          </cell>
        </row>
        <row r="48">
          <cell r="B48" t="str">
            <v>Envelope</v>
          </cell>
          <cell r="C48" t="str">
            <v>Secondary Glazing Systems</v>
          </cell>
          <cell r="D48" t="str">
            <v>Secondary Glazing Systems</v>
          </cell>
          <cell r="E48" t="str">
            <v>CBSA 2014</v>
          </cell>
          <cell r="F48" t="str">
            <v>All</v>
          </cell>
          <cell r="H48" t="str">
            <v>Retro</v>
          </cell>
          <cell r="I48" t="str">
            <v>x</v>
          </cell>
        </row>
        <row r="49">
          <cell r="B49" t="str">
            <v>Lamps/Ballasts/Fixtures</v>
          </cell>
          <cell r="C49" t="str">
            <v>LPD Package</v>
          </cell>
          <cell r="D49" t="str">
            <v>Lighting Power Density</v>
          </cell>
          <cell r="E49" t="str">
            <v>CBSA 2014</v>
          </cell>
          <cell r="F49" t="str">
            <v>All</v>
          </cell>
          <cell r="H49" t="str">
            <v>New</v>
          </cell>
          <cell r="I49">
            <v>0</v>
          </cell>
        </row>
        <row r="50">
          <cell r="B50" t="str">
            <v>Lamps/Ballasts/Fixtures</v>
          </cell>
          <cell r="C50" t="str">
            <v>LPD Package</v>
          </cell>
          <cell r="D50" t="str">
            <v>Lighting Power Density</v>
          </cell>
          <cell r="E50" t="str">
            <v>CBSA 2014</v>
          </cell>
          <cell r="F50" t="str">
            <v>All</v>
          </cell>
          <cell r="H50" t="str">
            <v>New</v>
          </cell>
          <cell r="I50">
            <v>0</v>
          </cell>
        </row>
        <row r="51">
          <cell r="B51" t="str">
            <v>Lamps/Ballasts/Fixtures</v>
          </cell>
          <cell r="C51" t="str">
            <v>LPD Package</v>
          </cell>
          <cell r="D51" t="str">
            <v>Lighting Power Density</v>
          </cell>
          <cell r="E51" t="str">
            <v>CBSA 2014</v>
          </cell>
          <cell r="F51" t="str">
            <v>All</v>
          </cell>
          <cell r="H51" t="str">
            <v>New</v>
          </cell>
          <cell r="I51">
            <v>0</v>
          </cell>
        </row>
        <row r="52">
          <cell r="B52" t="str">
            <v>Lighting Controls</v>
          </cell>
          <cell r="C52" t="str">
            <v>Top Daylighting</v>
          </cell>
          <cell r="D52" t="str">
            <v>Daylighting with Skylights</v>
          </cell>
          <cell r="E52" t="str">
            <v>CBSA 2014</v>
          </cell>
          <cell r="F52" t="str">
            <v>All</v>
          </cell>
          <cell r="H52" t="str">
            <v>New</v>
          </cell>
          <cell r="I52">
            <v>0</v>
          </cell>
        </row>
        <row r="53">
          <cell r="B53" t="str">
            <v>Lighting Controls</v>
          </cell>
          <cell r="C53" t="str">
            <v>Perimeter Daylighting Controls Advanced</v>
          </cell>
          <cell r="D53" t="str">
            <v>Daylighting with Windows</v>
          </cell>
          <cell r="E53" t="str">
            <v>CBSA 2014</v>
          </cell>
          <cell r="F53" t="str">
            <v>All</v>
          </cell>
          <cell r="H53" t="str">
            <v>New</v>
          </cell>
          <cell r="I53">
            <v>0</v>
          </cell>
        </row>
        <row r="54">
          <cell r="B54" t="str">
            <v>Lighting Controls</v>
          </cell>
          <cell r="C54" t="str">
            <v>Perimeter Daylighting Controls Advanced</v>
          </cell>
          <cell r="D54" t="str">
            <v>Daylighting with Windows</v>
          </cell>
          <cell r="E54" t="str">
            <v>CBSA 2014</v>
          </cell>
          <cell r="F54" t="str">
            <v>All</v>
          </cell>
          <cell r="H54" t="str">
            <v>New</v>
          </cell>
          <cell r="I54">
            <v>0</v>
          </cell>
        </row>
        <row r="55">
          <cell r="B55" t="str">
            <v>Lighting Controls</v>
          </cell>
          <cell r="C55" t="str">
            <v>Lighting Controls Interior</v>
          </cell>
          <cell r="D55" t="str">
            <v>Lighting Controls Interior</v>
          </cell>
          <cell r="E55" t="str">
            <v>CBSA 2014</v>
          </cell>
          <cell r="F55" t="str">
            <v>All</v>
          </cell>
          <cell r="H55" t="str">
            <v>New</v>
          </cell>
          <cell r="I55">
            <v>0</v>
          </cell>
        </row>
        <row r="56">
          <cell r="B56" t="str">
            <v>Lighting Controls</v>
          </cell>
          <cell r="C56" t="str">
            <v>Lighting Controls Interior</v>
          </cell>
          <cell r="D56" t="str">
            <v>Lighting Controls Interior</v>
          </cell>
          <cell r="E56" t="str">
            <v>CBSA 2014</v>
          </cell>
          <cell r="F56" t="str">
            <v>All</v>
          </cell>
          <cell r="H56" t="str">
            <v>New</v>
          </cell>
          <cell r="I56">
            <v>0</v>
          </cell>
        </row>
        <row r="57">
          <cell r="B57" t="str">
            <v>Lamps/Ballasts/Fixtures</v>
          </cell>
          <cell r="C57" t="str">
            <v>Exterior Building Lighting</v>
          </cell>
          <cell r="D57" t="str">
            <v>Exterior Building Lighting</v>
          </cell>
          <cell r="E57" t="str">
            <v>CBSA 2014</v>
          </cell>
          <cell r="F57" t="str">
            <v>All</v>
          </cell>
          <cell r="H57" t="str">
            <v>New</v>
          </cell>
          <cell r="I57">
            <v>0</v>
          </cell>
        </row>
        <row r="58">
          <cell r="B58" t="str">
            <v>Lamps/Ballasts/Fixtures</v>
          </cell>
          <cell r="C58" t="str">
            <v>Exterior Building Lighting</v>
          </cell>
          <cell r="D58" t="str">
            <v>Exterior Building Lighting</v>
          </cell>
          <cell r="E58" t="str">
            <v>CBSA 2014</v>
          </cell>
          <cell r="F58" t="str">
            <v>All</v>
          </cell>
          <cell r="H58" t="str">
            <v>New</v>
          </cell>
          <cell r="I58">
            <v>0</v>
          </cell>
        </row>
        <row r="59">
          <cell r="B59" t="str">
            <v>Lamps/Ballasts/Fixtures</v>
          </cell>
          <cell r="C59" t="str">
            <v>Street and Roadway Lighting</v>
          </cell>
          <cell r="D59" t="str">
            <v>Street and Roadway Lighting</v>
          </cell>
          <cell r="E59" t="str">
            <v>Navigant 2014</v>
          </cell>
          <cell r="F59" t="str">
            <v>Non-Building</v>
          </cell>
          <cell r="H59" t="str">
            <v>New</v>
          </cell>
          <cell r="I59">
            <v>0</v>
          </cell>
        </row>
        <row r="60">
          <cell r="B60" t="str">
            <v>Lamps/Ballasts/Fixtures</v>
          </cell>
          <cell r="C60" t="str">
            <v>Street and Roadway Lighting</v>
          </cell>
          <cell r="D60" t="str">
            <v>Street and Roadway Lighting</v>
          </cell>
          <cell r="E60" t="str">
            <v>Navigant 2014</v>
          </cell>
          <cell r="F60" t="str">
            <v>Non-Building</v>
          </cell>
          <cell r="H60" t="str">
            <v>New</v>
          </cell>
          <cell r="I60">
            <v>0</v>
          </cell>
        </row>
        <row r="61">
          <cell r="B61" t="str">
            <v>Lamps/Ballasts/Fixtures</v>
          </cell>
          <cell r="C61" t="str">
            <v>Parking Lighting</v>
          </cell>
          <cell r="D61" t="str">
            <v>Parking Lighting</v>
          </cell>
          <cell r="E61" t="str">
            <v>CBSA 2014</v>
          </cell>
          <cell r="F61" t="str">
            <v>All</v>
          </cell>
          <cell r="H61" t="str">
            <v>New</v>
          </cell>
          <cell r="I61">
            <v>0</v>
          </cell>
        </row>
        <row r="62">
          <cell r="B62" t="str">
            <v>Lamps/Ballasts/Fixtures</v>
          </cell>
          <cell r="C62" t="str">
            <v>Parking Lighting</v>
          </cell>
          <cell r="D62" t="str">
            <v>Parking Lighting</v>
          </cell>
          <cell r="E62" t="str">
            <v>CBSA 2014</v>
          </cell>
          <cell r="F62" t="str">
            <v>All</v>
          </cell>
          <cell r="H62" t="str">
            <v>New</v>
          </cell>
          <cell r="I62">
            <v>0</v>
          </cell>
        </row>
        <row r="63">
          <cell r="B63" t="e">
            <v>#N/A</v>
          </cell>
          <cell r="C63" t="str">
            <v>Bi-Level Stiarwell Lighting</v>
          </cell>
          <cell r="D63" t="e">
            <v>#N/A</v>
          </cell>
          <cell r="E63" t="e">
            <v>#N/A</v>
          </cell>
          <cell r="F63" t="e">
            <v>#N/A</v>
          </cell>
          <cell r="H63" t="e">
            <v>#N/A</v>
          </cell>
          <cell r="I63" t="e">
            <v>#N/A</v>
          </cell>
        </row>
        <row r="64">
          <cell r="B64" t="str">
            <v>Motors</v>
          </cell>
          <cell r="C64" t="str">
            <v>ECM-VAV</v>
          </cell>
          <cell r="D64" t="str">
            <v>ECM Motors on Variable Air Volume Boxes</v>
          </cell>
          <cell r="E64" t="str">
            <v>CBSA 2014</v>
          </cell>
          <cell r="F64" t="str">
            <v>All</v>
          </cell>
          <cell r="H64" t="str">
            <v>New</v>
          </cell>
          <cell r="I64">
            <v>0</v>
          </cell>
        </row>
        <row r="65">
          <cell r="B65" t="str">
            <v>Motors</v>
          </cell>
          <cell r="C65" t="str">
            <v>ECM-VAV</v>
          </cell>
          <cell r="D65" t="str">
            <v>ECM Motors on Variable Air Volume Boxes</v>
          </cell>
          <cell r="E65" t="str">
            <v>CBSA 2014</v>
          </cell>
          <cell r="F65" t="str">
            <v>All</v>
          </cell>
          <cell r="H65" t="str">
            <v>New</v>
          </cell>
          <cell r="I65">
            <v>0</v>
          </cell>
        </row>
        <row r="66">
          <cell r="B66" t="str">
            <v>Pool System Improvements</v>
          </cell>
          <cell r="C66" t="str">
            <v>Pool pumps</v>
          </cell>
          <cell r="D66" t="str">
            <v>Pool pumps</v>
          </cell>
          <cell r="E66" t="str">
            <v>CBSA 2014</v>
          </cell>
          <cell r="F66" t="str">
            <v>Some</v>
          </cell>
          <cell r="H66" t="str">
            <v>Retro</v>
          </cell>
          <cell r="I66" t="str">
            <v>x</v>
          </cell>
        </row>
        <row r="67">
          <cell r="B67" t="str">
            <v>Motors</v>
          </cell>
          <cell r="C67" t="str">
            <v>MotorsRewind</v>
          </cell>
          <cell r="D67" t="str">
            <v>Motors - Rewind</v>
          </cell>
          <cell r="E67" t="str">
            <v>CBSA 2014</v>
          </cell>
          <cell r="F67" t="str">
            <v>All</v>
          </cell>
          <cell r="H67" t="str">
            <v>New</v>
          </cell>
          <cell r="I67" t="str">
            <v>x</v>
          </cell>
        </row>
        <row r="68">
          <cell r="B68" t="str">
            <v>Motors</v>
          </cell>
          <cell r="C68" t="str">
            <v>MotorsRewind</v>
          </cell>
          <cell r="D68" t="str">
            <v>Motors - Rewind</v>
          </cell>
          <cell r="E68" t="str">
            <v>CBSA 2014</v>
          </cell>
          <cell r="F68" t="str">
            <v>All</v>
          </cell>
          <cell r="H68" t="str">
            <v>New</v>
          </cell>
          <cell r="I68" t="str">
            <v>x</v>
          </cell>
        </row>
        <row r="69">
          <cell r="B69" t="str">
            <v>Process Loads System Improvements</v>
          </cell>
          <cell r="C69" t="str">
            <v>Municipal Sewage Treatment</v>
          </cell>
          <cell r="D69" t="str">
            <v>Municipal Sewage Treatment</v>
          </cell>
          <cell r="E69" t="str">
            <v>2013 EPA Flow rates</v>
          </cell>
          <cell r="F69" t="str">
            <v>Non-Building</v>
          </cell>
          <cell r="H69" t="str">
            <v>Retro</v>
          </cell>
          <cell r="I69">
            <v>0</v>
          </cell>
        </row>
        <row r="70">
          <cell r="B70" t="str">
            <v>Process Loads System Improvements</v>
          </cell>
          <cell r="C70" t="str">
            <v>Municipal Water Supply</v>
          </cell>
          <cell r="D70" t="str">
            <v>Municipal Water Supply</v>
          </cell>
          <cell r="E70" t="str">
            <v>2013 EPA Flow rates</v>
          </cell>
          <cell r="F70" t="str">
            <v>Non-Building</v>
          </cell>
          <cell r="H70" t="str">
            <v>Retro</v>
          </cell>
          <cell r="I70">
            <v>0</v>
          </cell>
        </row>
        <row r="71">
          <cell r="B71" t="str">
            <v>Process Loads System Controls</v>
          </cell>
          <cell r="C71" t="str">
            <v>Engine Generator Block Heaters</v>
          </cell>
          <cell r="D71" t="str">
            <v>Engine Generator Block Heaters</v>
          </cell>
          <cell r="E71" t="str">
            <v>No Control</v>
          </cell>
          <cell r="F71" t="str">
            <v>All</v>
          </cell>
          <cell r="H71" t="str">
            <v>Retro</v>
          </cell>
          <cell r="I71" t="str">
            <v>x</v>
          </cell>
        </row>
        <row r="72">
          <cell r="B72" t="str">
            <v>Refrigeration System Improvements</v>
          </cell>
          <cell r="C72" t="str">
            <v>Grocery Refrigeration Bundle</v>
          </cell>
          <cell r="D72" t="str">
            <v>Grocery Refrigeration Bundle</v>
          </cell>
          <cell r="E72" t="str">
            <v>CBSA 2014</v>
          </cell>
          <cell r="F72" t="str">
            <v>Grocery</v>
          </cell>
          <cell r="H72" t="str">
            <v>Retro</v>
          </cell>
          <cell r="I72">
            <v>0</v>
          </cell>
        </row>
        <row r="73">
          <cell r="B73" t="str">
            <v>Packaged Refrigeration</v>
          </cell>
          <cell r="C73" t="str">
            <v>Packaged Refrigeration Equipment</v>
          </cell>
          <cell r="D73" t="str">
            <v>Packaged Refrigeration Equipment</v>
          </cell>
          <cell r="E73" t="str">
            <v>CBSA 2014</v>
          </cell>
          <cell r="F73" t="str">
            <v>Grocery</v>
          </cell>
          <cell r="H73" t="str">
            <v>New</v>
          </cell>
          <cell r="I73">
            <v>0</v>
          </cell>
        </row>
        <row r="74">
          <cell r="B74" t="str">
            <v>Refrigeration System Improvements</v>
          </cell>
          <cell r="C74" t="str">
            <v>Appliances - Freezers</v>
          </cell>
          <cell r="D74" t="str">
            <v>Appliances - Freezers</v>
          </cell>
          <cell r="E74" t="str">
            <v>Fed Std 2014</v>
          </cell>
          <cell r="F74" t="str">
            <v>All</v>
          </cell>
          <cell r="H74" t="str">
            <v>NR</v>
          </cell>
          <cell r="I74" t="str">
            <v>x</v>
          </cell>
        </row>
        <row r="75">
          <cell r="B75" t="str">
            <v>Refrigeration System Improvements</v>
          </cell>
          <cell r="C75" t="str">
            <v>Appliances - Refrigerators</v>
          </cell>
          <cell r="D75" t="str">
            <v>Appliances - Refrigerators</v>
          </cell>
          <cell r="E75" t="str">
            <v>Fed Std 2014</v>
          </cell>
          <cell r="F75" t="str">
            <v>All</v>
          </cell>
          <cell r="H75" t="str">
            <v>NR</v>
          </cell>
          <cell r="I75" t="str">
            <v>x</v>
          </cell>
        </row>
        <row r="76">
          <cell r="B76" t="str">
            <v>Refrigeration System Controls</v>
          </cell>
          <cell r="C76" t="str">
            <v>Water Cooler Controls</v>
          </cell>
          <cell r="D76" t="str">
            <v>Water Cooler Controls</v>
          </cell>
          <cell r="E76" t="str">
            <v>Uncontrolled</v>
          </cell>
          <cell r="F76" t="str">
            <v>Some</v>
          </cell>
          <cell r="H76" t="str">
            <v>NR</v>
          </cell>
          <cell r="I76" t="str">
            <v>x</v>
          </cell>
        </row>
        <row r="77">
          <cell r="B77" t="str">
            <v>Water Using Devices</v>
          </cell>
          <cell r="C77" t="str">
            <v>WHTanks</v>
          </cell>
          <cell r="D77" t="str">
            <v>DHW - Efficient Tanks</v>
          </cell>
          <cell r="E77" t="str">
            <v>CBSA 2014</v>
          </cell>
          <cell r="F77" t="str">
            <v>Some</v>
          </cell>
          <cell r="H77" t="str">
            <v>New</v>
          </cell>
          <cell r="I77">
            <v>0</v>
          </cell>
        </row>
        <row r="78">
          <cell r="B78" t="str">
            <v>Water Using Devices</v>
          </cell>
          <cell r="C78" t="str">
            <v>WHTanks</v>
          </cell>
          <cell r="D78" t="str">
            <v>DHW - Efficient Tanks</v>
          </cell>
          <cell r="E78" t="str">
            <v>CBSA 2014</v>
          </cell>
          <cell r="F78" t="str">
            <v>Some</v>
          </cell>
          <cell r="H78" t="str">
            <v>New</v>
          </cell>
          <cell r="I78">
            <v>0</v>
          </cell>
        </row>
        <row r="79">
          <cell r="B79" t="str">
            <v>Water Using Devices</v>
          </cell>
          <cell r="C79" t="str">
            <v>Appliances - Clothes Washers</v>
          </cell>
          <cell r="D79" t="str">
            <v>Appliances - Clothes Washers</v>
          </cell>
          <cell r="E79" t="str">
            <v>CBSA 2014</v>
          </cell>
          <cell r="F79" t="str">
            <v>Some</v>
          </cell>
          <cell r="H79" t="str">
            <v>NR</v>
          </cell>
          <cell r="I79" t="str">
            <v>x</v>
          </cell>
        </row>
        <row r="80">
          <cell r="B80" t="str">
            <v>Water Using Devices</v>
          </cell>
          <cell r="C80" t="str">
            <v>Showerheads</v>
          </cell>
          <cell r="D80" t="str">
            <v>DHW - Showerheads</v>
          </cell>
          <cell r="E80" t="str">
            <v>2.5 GPM</v>
          </cell>
          <cell r="F80" t="str">
            <v>Some</v>
          </cell>
          <cell r="H80" t="str">
            <v>Retro</v>
          </cell>
          <cell r="I80" t="str">
            <v>x</v>
          </cell>
        </row>
        <row r="81">
          <cell r="B81" t="str">
            <v>Water Using Devices</v>
          </cell>
          <cell r="C81" t="str">
            <v>Water Heating - GFHX</v>
          </cell>
          <cell r="D81" t="str">
            <v>Water Heating - GFHX</v>
          </cell>
          <cell r="E81" t="str">
            <v>No Heat Recovery</v>
          </cell>
          <cell r="F81" t="str">
            <v>All</v>
          </cell>
          <cell r="H81" t="str">
            <v>New</v>
          </cell>
          <cell r="I81" t="str">
            <v>x</v>
          </cell>
        </row>
        <row r="82">
          <cell r="B82" t="str">
            <v>Water Using Devices</v>
          </cell>
          <cell r="C82" t="str">
            <v>Demand Control Circulating system DHW</v>
          </cell>
          <cell r="D82" t="str">
            <v>Demand Control Circulating system DHW</v>
          </cell>
          <cell r="E82" t="str">
            <v>CBSA 2014</v>
          </cell>
          <cell r="F82" t="str">
            <v>Some</v>
          </cell>
          <cell r="H82" t="str">
            <v>Retro</v>
          </cell>
          <cell r="I82" t="str">
            <v>x</v>
          </cell>
        </row>
        <row r="83">
          <cell r="B83" t="str">
            <v>Water Heaters</v>
          </cell>
          <cell r="C83" t="str">
            <v>Central HPWH MF</v>
          </cell>
          <cell r="D83" t="str">
            <v>Central HPWH MF</v>
          </cell>
          <cell r="E83" t="str">
            <v>CBSA 2014</v>
          </cell>
          <cell r="F83" t="str">
            <v>Multifamily</v>
          </cell>
          <cell r="H83" t="str">
            <v>Retro</v>
          </cell>
          <cell r="I83" t="str">
            <v>x</v>
          </cell>
        </row>
        <row r="84">
          <cell r="B84" t="str">
            <v>Whole Bldg/Meter Level System Improvements</v>
          </cell>
          <cell r="C84" t="str">
            <v>Ultra Low Energy Building</v>
          </cell>
          <cell r="D84" t="str">
            <v>Ultra Low Energy Building</v>
          </cell>
          <cell r="E84" t="str">
            <v>Code</v>
          </cell>
          <cell r="F84" t="str">
            <v>Some</v>
          </cell>
          <cell r="H84" t="str">
            <v>New</v>
          </cell>
          <cell r="I84">
            <v>0</v>
          </cell>
        </row>
        <row r="85">
          <cell r="B85" t="e">
            <v>#N/A</v>
          </cell>
          <cell r="C85" t="str">
            <v>HPLowPowerGSFL</v>
          </cell>
          <cell r="D85" t="e">
            <v>#N/A</v>
          </cell>
          <cell r="E85" t="e">
            <v>#N/A</v>
          </cell>
          <cell r="F85" t="e">
            <v>#N/A</v>
          </cell>
          <cell r="H85" t="e">
            <v>#N/A</v>
          </cell>
          <cell r="I85" t="e">
            <v>#N/A</v>
          </cell>
        </row>
      </sheetData>
      <sheetData sheetId="18">
        <row r="11">
          <cell r="B11" t="str">
            <v>Assembly</v>
          </cell>
        </row>
        <row r="12">
          <cell r="B12" t="str">
            <v>Grocery</v>
          </cell>
          <cell r="C12">
            <v>0.19141181754336017</v>
          </cell>
          <cell r="D12">
            <v>0.80858818245663977</v>
          </cell>
          <cell r="E12">
            <v>1</v>
          </cell>
          <cell r="G12" t="str">
            <v>Grocery</v>
          </cell>
          <cell r="H12">
            <v>0.38592097461312147</v>
          </cell>
          <cell r="I12">
            <v>0.61407902538687853</v>
          </cell>
          <cell r="J12">
            <v>1</v>
          </cell>
          <cell r="L12">
            <v>7.3869835178802537E-2</v>
          </cell>
          <cell r="M12">
            <v>0.80858818245663977</v>
          </cell>
          <cell r="N12">
            <v>0.11754198236455764</v>
          </cell>
          <cell r="O12">
            <v>0.99999999999999989</v>
          </cell>
        </row>
        <row r="13">
          <cell r="B13" t="str">
            <v>Lodging</v>
          </cell>
          <cell r="C13">
            <v>0.75058251470213166</v>
          </cell>
          <cell r="D13">
            <v>0.24941748529786834</v>
          </cell>
          <cell r="E13">
            <v>1</v>
          </cell>
          <cell r="G13" t="str">
            <v>Lodging</v>
          </cell>
          <cell r="H13">
            <v>0.59526013213262075</v>
          </cell>
          <cell r="I13">
            <v>0.40473986786737931</v>
          </cell>
          <cell r="J13">
            <v>1</v>
          </cell>
          <cell r="L13">
            <v>0.44679184687802564</v>
          </cell>
          <cell r="M13">
            <v>0.24941748529786834</v>
          </cell>
          <cell r="N13">
            <v>0.30379066782410608</v>
          </cell>
          <cell r="O13">
            <v>1</v>
          </cell>
        </row>
        <row r="14">
          <cell r="B14" t="str">
            <v>Office</v>
          </cell>
          <cell r="C14">
            <v>0.51635908187299928</v>
          </cell>
          <cell r="D14">
            <v>0.48364091812700072</v>
          </cell>
          <cell r="E14">
            <v>1</v>
          </cell>
          <cell r="G14" t="str">
            <v>Office</v>
          </cell>
          <cell r="H14">
            <v>0.45565580415878149</v>
          </cell>
          <cell r="I14">
            <v>0.54434419584121851</v>
          </cell>
          <cell r="J14">
            <v>1</v>
          </cell>
          <cell r="L14">
            <v>0.23528201268553159</v>
          </cell>
          <cell r="M14">
            <v>0.48364091812700072</v>
          </cell>
          <cell r="N14">
            <v>0.28107706918746772</v>
          </cell>
          <cell r="O14">
            <v>1</v>
          </cell>
        </row>
        <row r="15">
          <cell r="B15" t="str">
            <v>Other</v>
          </cell>
          <cell r="C15">
            <v>0.27428395672737665</v>
          </cell>
          <cell r="D15">
            <v>0.7257160432726234</v>
          </cell>
          <cell r="E15">
            <v>1</v>
          </cell>
          <cell r="G15" t="str">
            <v>Other</v>
          </cell>
          <cell r="H15">
            <v>0.6175903960921354</v>
          </cell>
          <cell r="I15">
            <v>0.38240960390786466</v>
          </cell>
          <cell r="J15">
            <v>1</v>
          </cell>
          <cell r="L15">
            <v>0.16939513747697868</v>
          </cell>
          <cell r="M15">
            <v>0.7257160432726234</v>
          </cell>
          <cell r="N15">
            <v>0.104888819250398</v>
          </cell>
          <cell r="O15">
            <v>1</v>
          </cell>
        </row>
        <row r="16">
          <cell r="B16" t="str">
            <v>Residential Care</v>
          </cell>
          <cell r="C16">
            <v>0.59443378738060659</v>
          </cell>
          <cell r="D16">
            <v>0.40556621261939335</v>
          </cell>
          <cell r="E16">
            <v>1</v>
          </cell>
          <cell r="G16" t="str">
            <v>Residential Care</v>
          </cell>
          <cell r="H16">
            <v>0.57173215680136025</v>
          </cell>
          <cell r="I16">
            <v>0.42826784319863981</v>
          </cell>
          <cell r="J16">
            <v>1</v>
          </cell>
          <cell r="L16">
            <v>0.33985691133471541</v>
          </cell>
          <cell r="M16">
            <v>0.40556621261939335</v>
          </cell>
          <cell r="N16">
            <v>0.25457687604589124</v>
          </cell>
          <cell r="O16">
            <v>1</v>
          </cell>
        </row>
        <row r="17">
          <cell r="B17" t="str">
            <v>Restaurant</v>
          </cell>
          <cell r="C17">
            <v>0.20634715054031719</v>
          </cell>
          <cell r="D17">
            <v>0.79365284945968273</v>
          </cell>
          <cell r="E17">
            <v>1</v>
          </cell>
          <cell r="G17" t="str">
            <v>Restaurant</v>
          </cell>
          <cell r="H17">
            <v>0.1456310681449533</v>
          </cell>
          <cell r="I17">
            <v>0.8543689318550467</v>
          </cell>
          <cell r="J17">
            <v>1</v>
          </cell>
          <cell r="L17">
            <v>3.0050555941853869E-2</v>
          </cell>
          <cell r="M17">
            <v>0.79365284945968273</v>
          </cell>
          <cell r="N17">
            <v>0.17629659459846331</v>
          </cell>
          <cell r="O17">
            <v>1</v>
          </cell>
        </row>
        <row r="18">
          <cell r="B18" t="str">
            <v>Retail/Service</v>
          </cell>
          <cell r="C18">
            <v>0.17516537112508487</v>
          </cell>
          <cell r="D18">
            <v>0.8248346288749151</v>
          </cell>
          <cell r="E18">
            <v>1</v>
          </cell>
          <cell r="G18" t="str">
            <v>Retail/Service</v>
          </cell>
          <cell r="H18">
            <v>0.63140923348225164</v>
          </cell>
          <cell r="I18">
            <v>0.3685907665177483</v>
          </cell>
          <cell r="J18">
            <v>1</v>
          </cell>
          <cell r="L18">
            <v>0.11060103271472398</v>
          </cell>
          <cell r="M18">
            <v>0.8248346288749151</v>
          </cell>
          <cell r="N18">
            <v>6.4564338410360883E-2</v>
          </cell>
          <cell r="O18">
            <v>1</v>
          </cell>
        </row>
        <row r="19">
          <cell r="B19" t="str">
            <v>School K-12</v>
          </cell>
          <cell r="C19">
            <v>0.15222217778811709</v>
          </cell>
          <cell r="D19">
            <v>0.84777782221188291</v>
          </cell>
          <cell r="E19">
            <v>1</v>
          </cell>
          <cell r="G19" t="str">
            <v>School K-12</v>
          </cell>
          <cell r="H19">
            <v>0.38344835656863396</v>
          </cell>
          <cell r="I19">
            <v>0.61655164343136604</v>
          </cell>
          <cell r="J19">
            <v>1</v>
          </cell>
          <cell r="L19">
            <v>5.8369343906151915E-2</v>
          </cell>
          <cell r="M19">
            <v>0.84777782221188291</v>
          </cell>
          <cell r="N19">
            <v>9.3852833881965178E-2</v>
          </cell>
          <cell r="O19">
            <v>1</v>
          </cell>
        </row>
        <row r="20">
          <cell r="B20" t="str">
            <v>Warehouse</v>
          </cell>
          <cell r="C20">
            <v>1.2996176702745714E-2</v>
          </cell>
          <cell r="D20">
            <v>0.98700382329725422</v>
          </cell>
          <cell r="E20">
            <v>1</v>
          </cell>
          <cell r="G20" t="str">
            <v>Warehouse</v>
          </cell>
          <cell r="H20">
            <v>0.49190726224873216</v>
          </cell>
          <cell r="I20">
            <v>0.50809273775126784</v>
          </cell>
          <cell r="J20">
            <v>1</v>
          </cell>
          <cell r="L20">
            <v>6.3929137015483993E-3</v>
          </cell>
          <cell r="M20">
            <v>0.98700382329725422</v>
          </cell>
          <cell r="N20">
            <v>6.6032630011973147E-3</v>
          </cell>
          <cell r="O20">
            <v>0.99999999999999989</v>
          </cell>
        </row>
        <row r="21">
          <cell r="B21" t="str">
            <v>Grand Total</v>
          </cell>
          <cell r="C21">
            <v>0.31549365790667433</v>
          </cell>
          <cell r="D21">
            <v>0.68450634209332561</v>
          </cell>
          <cell r="E21">
            <v>1</v>
          </cell>
          <cell r="G21" t="str">
            <v>Grand Total</v>
          </cell>
          <cell r="H21">
            <v>0.51592151636315642</v>
          </cell>
          <cell r="I21">
            <v>0.48407848363684358</v>
          </cell>
          <cell r="J21">
            <v>1</v>
          </cell>
          <cell r="L21">
            <v>0.16276996639017036</v>
          </cell>
          <cell r="M21">
            <v>0.68450634209332561</v>
          </cell>
          <cell r="N21">
            <v>0.15272369151650397</v>
          </cell>
          <cell r="O21">
            <v>1</v>
          </cell>
        </row>
        <row r="25">
          <cell r="B25" t="str">
            <v>Built-up share - for Com_Master -CHAR</v>
          </cell>
        </row>
        <row r="27">
          <cell r="B27" t="str">
            <v>Multizone Systems Only</v>
          </cell>
          <cell r="C27" t="str">
            <v>Everything But SZ ducted systems</v>
          </cell>
          <cell r="G27" t="str">
            <v>Custom work in this table</v>
          </cell>
          <cell r="K27" t="str">
            <v>Electric</v>
          </cell>
          <cell r="L27" t="str">
            <v>Gas</v>
          </cell>
          <cell r="M27" t="str">
            <v>HP</v>
          </cell>
          <cell r="N27" t="str">
            <v>Total</v>
          </cell>
          <cell r="P27" t="str">
            <v>Everything But SZ Ducted</v>
          </cell>
        </row>
        <row r="28">
          <cell r="B28">
            <v>0.13911514778937467</v>
          </cell>
          <cell r="C28">
            <v>0.27379566641599334</v>
          </cell>
          <cell r="G28" t="str">
            <v>Not all formulas are the same</v>
          </cell>
          <cell r="I28" t="str">
            <v>Large Off</v>
          </cell>
          <cell r="J28" t="str">
            <v>&gt;50,000</v>
          </cell>
          <cell r="K28">
            <v>0.20943280302167308</v>
          </cell>
          <cell r="L28">
            <v>0.54037060186620078</v>
          </cell>
          <cell r="M28">
            <v>0.25019659511212627</v>
          </cell>
          <cell r="N28">
            <v>1.0000000000000002</v>
          </cell>
          <cell r="P28">
            <v>0.72977881629252517</v>
          </cell>
        </row>
        <row r="29">
          <cell r="B29">
            <v>0</v>
          </cell>
          <cell r="C29">
            <v>0.20656505403266429</v>
          </cell>
          <cell r="G29" t="str">
            <v>Pulling from different parts of this worksheet</v>
          </cell>
          <cell r="I29" t="str">
            <v>Medium Off</v>
          </cell>
          <cell r="J29" t="str">
            <v>5,000 to 50,000</v>
          </cell>
          <cell r="K29">
            <v>0.22131165109110185</v>
          </cell>
          <cell r="L29">
            <v>0.51430081857580845</v>
          </cell>
          <cell r="M29">
            <v>0.26438753033308959</v>
          </cell>
          <cell r="N29">
            <v>0.99999999999999989</v>
          </cell>
          <cell r="P29">
            <v>0.46635610541382266</v>
          </cell>
        </row>
        <row r="30">
          <cell r="B30">
            <v>0.53</v>
          </cell>
          <cell r="C30">
            <v>0.53</v>
          </cell>
          <cell r="I30" t="str">
            <v>Small Off</v>
          </cell>
          <cell r="J30" t="str">
            <v>&lt;5,000</v>
          </cell>
          <cell r="K30">
            <v>0.30640942705415353</v>
          </cell>
          <cell r="L30">
            <v>0.3275419203320854</v>
          </cell>
          <cell r="M30">
            <v>0.36604865261376096</v>
          </cell>
          <cell r="N30">
            <v>0.99999999999999989</v>
          </cell>
          <cell r="P30">
            <v>0.18010901567330029</v>
          </cell>
        </row>
        <row r="31">
          <cell r="B31">
            <v>5.6924185465057203E-2</v>
          </cell>
          <cell r="C31">
            <v>0.68482020855141457</v>
          </cell>
          <cell r="I31" t="str">
            <v>Xlarge Ret</v>
          </cell>
          <cell r="J31" t="str">
            <v>&gt;100,000</v>
          </cell>
          <cell r="K31">
            <v>5.2995881766435368E-2</v>
          </cell>
          <cell r="L31">
            <v>0.91606730000738101</v>
          </cell>
          <cell r="M31">
            <v>3.0936818226183656E-2</v>
          </cell>
          <cell r="N31">
            <v>1</v>
          </cell>
          <cell r="P31">
            <v>0.2530928144049488</v>
          </cell>
        </row>
        <row r="32">
          <cell r="B32">
            <v>0.25506362599984067</v>
          </cell>
          <cell r="C32">
            <v>0.37830047353246543</v>
          </cell>
          <cell r="I32" t="str">
            <v>Large Ret</v>
          </cell>
          <cell r="J32" t="str">
            <v>50,000 - 100,000</v>
          </cell>
          <cell r="K32">
            <v>1.0593107738682607E-2</v>
          </cell>
          <cell r="L32">
            <v>0.98322307122393326</v>
          </cell>
          <cell r="M32">
            <v>6.1838210373840949E-3</v>
          </cell>
          <cell r="N32">
            <v>1</v>
          </cell>
          <cell r="P32">
            <v>0.2530928144049488</v>
          </cell>
        </row>
        <row r="33">
          <cell r="B33">
            <v>0.16716328428783481</v>
          </cell>
          <cell r="C33">
            <v>0.46120223430256424</v>
          </cell>
          <cell r="I33" t="str">
            <v>Medium Ret</v>
          </cell>
          <cell r="J33" t="str">
            <v>5000 - 50,000</v>
          </cell>
          <cell r="K33">
            <v>0.12006240959495594</v>
          </cell>
          <cell r="L33">
            <v>0.80985008893074606</v>
          </cell>
          <cell r="M33">
            <v>7.0087501474297986E-2</v>
          </cell>
          <cell r="N33">
            <v>1</v>
          </cell>
          <cell r="P33">
            <v>0.2530928144049488</v>
          </cell>
        </row>
        <row r="34">
          <cell r="B34">
            <v>2.8348285792584815E-2</v>
          </cell>
          <cell r="C34">
            <v>0.52265270042747103</v>
          </cell>
          <cell r="I34" t="str">
            <v>Small Ret</v>
          </cell>
          <cell r="J34" t="str">
            <v>&lt;5000</v>
          </cell>
          <cell r="K34">
            <v>0.2732917310450087</v>
          </cell>
          <cell r="L34">
            <v>0.56717178566142912</v>
          </cell>
          <cell r="M34">
            <v>0.15953648329356207</v>
          </cell>
          <cell r="N34">
            <v>0.99999999999999989</v>
          </cell>
          <cell r="P34">
            <v>0.2530928144049488</v>
          </cell>
        </row>
        <row r="35">
          <cell r="B35">
            <v>0</v>
          </cell>
          <cell r="C35">
            <v>5.8610362131589246E-2</v>
          </cell>
          <cell r="I35" t="str">
            <v>School K-12</v>
          </cell>
          <cell r="J35" t="str">
            <v>Any</v>
          </cell>
          <cell r="K35">
            <v>5.8369343906151915E-2</v>
          </cell>
          <cell r="L35">
            <v>0.84777782221188291</v>
          </cell>
          <cell r="M35">
            <v>9.3852833881965178E-2</v>
          </cell>
          <cell r="N35">
            <v>1</v>
          </cell>
          <cell r="P35">
            <v>0.45489304544728093</v>
          </cell>
        </row>
        <row r="36">
          <cell r="B36">
            <v>1.9041724473909054E-2</v>
          </cell>
          <cell r="C36">
            <v>0.2530928144049488</v>
          </cell>
          <cell r="I36" t="str">
            <v>University</v>
          </cell>
          <cell r="J36" t="str">
            <v>Any</v>
          </cell>
          <cell r="K36">
            <v>5.8369343906151915E-2</v>
          </cell>
          <cell r="L36">
            <v>0.84777782221188291</v>
          </cell>
          <cell r="M36">
            <v>9.3852833881965178E-2</v>
          </cell>
          <cell r="N36">
            <v>1</v>
          </cell>
          <cell r="P36">
            <v>0.45489304544728093</v>
          </cell>
        </row>
        <row r="37">
          <cell r="B37">
            <v>0.21392277044122734</v>
          </cell>
          <cell r="C37">
            <v>0.45489304544728093</v>
          </cell>
          <cell r="I37" t="str">
            <v>Warehouse</v>
          </cell>
          <cell r="J37" t="str">
            <v>Any</v>
          </cell>
          <cell r="K37">
            <v>6.3929137015483993E-3</v>
          </cell>
          <cell r="L37">
            <v>0.98700382329725422</v>
          </cell>
          <cell r="M37">
            <v>6.6032630011973147E-3</v>
          </cell>
          <cell r="N37">
            <v>0.99999999999999989</v>
          </cell>
          <cell r="P37">
            <v>0.68364721407456519</v>
          </cell>
        </row>
        <row r="38">
          <cell r="B38">
            <v>0.72</v>
          </cell>
          <cell r="C38">
            <v>0.72</v>
          </cell>
          <cell r="I38" t="str">
            <v>Supermarket</v>
          </cell>
          <cell r="J38" t="str">
            <v>&gt; 5000</v>
          </cell>
          <cell r="K38">
            <v>3.9182634298973458E-2</v>
          </cell>
          <cell r="L38">
            <v>0.46957192737561176</v>
          </cell>
          <cell r="M38">
            <v>6.234756715808213E-2</v>
          </cell>
          <cell r="N38">
            <v>0.57110212883266731</v>
          </cell>
          <cell r="P38">
            <v>0.20656505403266429</v>
          </cell>
        </row>
        <row r="39">
          <cell r="B39">
            <v>0</v>
          </cell>
          <cell r="C39">
            <v>0.68364721407456519</v>
          </cell>
          <cell r="I39" t="str">
            <v>MiniMart</v>
          </cell>
          <cell r="J39" t="str">
            <v>&lt; 5000</v>
          </cell>
          <cell r="K39">
            <v>9.8940421863423066E-3</v>
          </cell>
          <cell r="L39">
            <v>0.86606113087441317</v>
          </cell>
          <cell r="M39">
            <v>1.5743440192688529E-2</v>
          </cell>
          <cell r="N39">
            <v>0.89169861325344391</v>
          </cell>
          <cell r="P39">
            <v>0.20656505403266429</v>
          </cell>
        </row>
        <row r="40">
          <cell r="I40" t="str">
            <v>Restaurant</v>
          </cell>
          <cell r="J40" t="str">
            <v>Any</v>
          </cell>
          <cell r="K40">
            <v>3.0050555941853869E-2</v>
          </cell>
          <cell r="L40">
            <v>0.79365284945968273</v>
          </cell>
          <cell r="M40">
            <v>0.17629659459846331</v>
          </cell>
          <cell r="N40">
            <v>1</v>
          </cell>
          <cell r="P40">
            <v>5.8610362131589246E-2</v>
          </cell>
        </row>
        <row r="41">
          <cell r="I41" t="str">
            <v>Lodging</v>
          </cell>
          <cell r="J41" t="str">
            <v>Any</v>
          </cell>
          <cell r="K41">
            <v>0.44679184687802564</v>
          </cell>
          <cell r="L41">
            <v>0.24941748529786834</v>
          </cell>
          <cell r="M41">
            <v>0.30379066782410608</v>
          </cell>
          <cell r="N41">
            <v>1</v>
          </cell>
          <cell r="P41">
            <v>0.68482020855141457</v>
          </cell>
        </row>
        <row r="42">
          <cell r="I42" t="str">
            <v>Hospital</v>
          </cell>
          <cell r="J42" t="str">
            <v>Any</v>
          </cell>
          <cell r="K42">
            <v>0.33985691133471541</v>
          </cell>
          <cell r="L42">
            <v>0.40556621261939335</v>
          </cell>
          <cell r="M42">
            <v>0.25457687604589124</v>
          </cell>
          <cell r="N42">
            <v>1</v>
          </cell>
          <cell r="P42">
            <v>0.53</v>
          </cell>
        </row>
        <row r="43">
          <cell r="I43" t="str">
            <v>Residential Care</v>
          </cell>
          <cell r="J43" t="str">
            <v>Any</v>
          </cell>
          <cell r="K43">
            <v>0.33985691133471541</v>
          </cell>
          <cell r="L43">
            <v>0.40556621261939335</v>
          </cell>
          <cell r="M43">
            <v>0.25457687604589124</v>
          </cell>
          <cell r="N43">
            <v>1</v>
          </cell>
          <cell r="P43">
            <v>0.53</v>
          </cell>
        </row>
        <row r="44">
          <cell r="I44" t="str">
            <v>Assembly</v>
          </cell>
          <cell r="J44" t="str">
            <v>Any</v>
          </cell>
          <cell r="K44">
            <v>0.10640191237323121</v>
          </cell>
          <cell r="L44">
            <v>0.77815390025512432</v>
          </cell>
          <cell r="M44">
            <v>0.11544418737164447</v>
          </cell>
          <cell r="N44">
            <v>1</v>
          </cell>
          <cell r="P44">
            <v>0.27379566641599334</v>
          </cell>
        </row>
        <row r="45">
          <cell r="I45" t="str">
            <v>Other</v>
          </cell>
          <cell r="J45" t="str">
            <v>Any</v>
          </cell>
          <cell r="K45">
            <v>0.16939513747697868</v>
          </cell>
          <cell r="L45">
            <v>0.7257160432726234</v>
          </cell>
          <cell r="M45">
            <v>0.104888819250398</v>
          </cell>
          <cell r="N45">
            <v>1</v>
          </cell>
          <cell r="P45">
            <v>0.46120223430256424</v>
          </cell>
        </row>
        <row r="48">
          <cell r="B48" t="str">
            <v>Site_ID</v>
          </cell>
          <cell r="C48" t="str">
            <v>(All)</v>
          </cell>
        </row>
        <row r="49">
          <cell r="B49" t="str">
            <v>Fan_Ctr</v>
          </cell>
          <cell r="C49" t="str">
            <v>(All)</v>
          </cell>
        </row>
        <row r="50">
          <cell r="B50" t="str">
            <v>DistSys</v>
          </cell>
          <cell r="C50" t="str">
            <v>(All)</v>
          </cell>
        </row>
        <row r="51">
          <cell r="B51" t="str">
            <v>Equip_Type</v>
          </cell>
          <cell r="C51" t="str">
            <v>(All)</v>
          </cell>
        </row>
        <row r="52">
          <cell r="B52" t="str">
            <v>DistSys_Detail</v>
          </cell>
          <cell r="C52" t="str">
            <v>(All)</v>
          </cell>
        </row>
        <row r="54">
          <cell r="B54" t="str">
            <v>Sum of Heat_Frac_Sf_PNW_Heated</v>
          </cell>
          <cell r="D54" t="str">
            <v>Column Labels</v>
          </cell>
        </row>
        <row r="55">
          <cell r="B55" t="str">
            <v>Row Labels</v>
          </cell>
          <cell r="C55" t="str">
            <v>Size_Group</v>
          </cell>
          <cell r="D55" t="str">
            <v>Electricity</v>
          </cell>
          <cell r="E55" t="str">
            <v>Natural Gas</v>
          </cell>
          <cell r="F55" t="str">
            <v>Grand Total</v>
          </cell>
          <cell r="G55" t="str">
            <v>SF</v>
          </cell>
        </row>
        <row r="56">
          <cell r="B56" t="str">
            <v>Assembly</v>
          </cell>
          <cell r="C56" t="str">
            <v>&lt;5,001</v>
          </cell>
          <cell r="D56">
            <v>0.28968678369813988</v>
          </cell>
          <cell r="E56">
            <v>0.71031321630186006</v>
          </cell>
          <cell r="F56">
            <v>1</v>
          </cell>
          <cell r="G56">
            <v>10791889.418072201</v>
          </cell>
        </row>
        <row r="57">
          <cell r="C57" t="str">
            <v>100,001+</v>
          </cell>
          <cell r="D57">
            <v>0.18435982906228074</v>
          </cell>
          <cell r="E57">
            <v>0.81564017093771923</v>
          </cell>
          <cell r="F57">
            <v>1</v>
          </cell>
          <cell r="G57">
            <v>47585686.482744053</v>
          </cell>
        </row>
        <row r="58">
          <cell r="C58" t="str">
            <v>20,001-50,000</v>
          </cell>
          <cell r="D58">
            <v>0.20157557375693722</v>
          </cell>
          <cell r="E58">
            <v>0.79842442624306276</v>
          </cell>
          <cell r="F58">
            <v>1</v>
          </cell>
          <cell r="G58">
            <v>75093057.6555399</v>
          </cell>
        </row>
        <row r="59">
          <cell r="C59" t="str">
            <v>5,001-20,000</v>
          </cell>
          <cell r="D59">
            <v>0.28320940685422302</v>
          </cell>
          <cell r="E59">
            <v>0.71679059314577698</v>
          </cell>
          <cell r="F59">
            <v>1</v>
          </cell>
          <cell r="G59">
            <v>133312634.77726388</v>
          </cell>
        </row>
        <row r="60">
          <cell r="C60" t="str">
            <v>50,001-100,000</v>
          </cell>
          <cell r="D60">
            <v>0.12313805305365039</v>
          </cell>
          <cell r="E60">
            <v>0.87686194694634967</v>
          </cell>
          <cell r="F60">
            <v>1</v>
          </cell>
          <cell r="G60">
            <v>56800309.557055436</v>
          </cell>
          <cell r="O60" t="str">
            <v>Electric</v>
          </cell>
          <cell r="P60" t="str">
            <v>Gas</v>
          </cell>
        </row>
        <row r="61">
          <cell r="B61" t="str">
            <v>Grocery</v>
          </cell>
          <cell r="C61" t="str">
            <v>&lt;5,001</v>
          </cell>
          <cell r="D61">
            <v>0.53042807262438818</v>
          </cell>
          <cell r="E61">
            <v>0.46957192737561176</v>
          </cell>
          <cell r="F61">
            <v>1</v>
          </cell>
          <cell r="G61">
            <v>9815889.4471183456</v>
          </cell>
          <cell r="I61" t="str">
            <v>&lt;5,001</v>
          </cell>
          <cell r="J61">
            <v>0.53042807262438818</v>
          </cell>
          <cell r="K61">
            <v>0.46957192737561176</v>
          </cell>
          <cell r="L61">
            <v>1</v>
          </cell>
          <cell r="M61">
            <v>9815889.4471183456</v>
          </cell>
          <cell r="N61" t="str">
            <v>&gt; 5000</v>
          </cell>
          <cell r="O61">
            <v>0.53042807262438818</v>
          </cell>
          <cell r="P61">
            <v>0.46957192737561176</v>
          </cell>
        </row>
        <row r="62">
          <cell r="C62" t="str">
            <v>20,001-50,000</v>
          </cell>
          <cell r="D62">
            <v>3.5142286878275322E-2</v>
          </cell>
          <cell r="E62">
            <v>0.96485771312172464</v>
          </cell>
          <cell r="F62">
            <v>1</v>
          </cell>
          <cell r="G62">
            <v>23241500.137925949</v>
          </cell>
          <cell r="I62" t="str">
            <v>20,001-50,000</v>
          </cell>
          <cell r="J62">
            <v>3.5142286878275322E-2</v>
          </cell>
          <cell r="K62">
            <v>0.96485771312172464</v>
          </cell>
          <cell r="L62">
            <v>1</v>
          </cell>
          <cell r="M62">
            <v>23241500.137925949</v>
          </cell>
          <cell r="N62" t="str">
            <v>&lt; 5000</v>
          </cell>
          <cell r="O62">
            <v>0.13393886912558689</v>
          </cell>
          <cell r="P62">
            <v>0.86606113087441317</v>
          </cell>
        </row>
        <row r="63">
          <cell r="C63" t="str">
            <v>5,001-20,000</v>
          </cell>
          <cell r="D63">
            <v>0.24107220109261876</v>
          </cell>
          <cell r="E63">
            <v>0.75892779890738127</v>
          </cell>
          <cell r="F63">
            <v>1</v>
          </cell>
          <cell r="G63">
            <v>16084444.905748043</v>
          </cell>
          <cell r="I63" t="str">
            <v>5,001-20,000</v>
          </cell>
          <cell r="J63">
            <v>0.24107220109261876</v>
          </cell>
          <cell r="K63">
            <v>0.75892779890738127</v>
          </cell>
          <cell r="L63">
            <v>1</v>
          </cell>
          <cell r="M63">
            <v>16084444.905748043</v>
          </cell>
        </row>
        <row r="64">
          <cell r="C64" t="str">
            <v>50,001-100,000</v>
          </cell>
          <cell r="D64">
            <v>0.16478658283274414</v>
          </cell>
          <cell r="E64">
            <v>0.83521341716725583</v>
          </cell>
          <cell r="F64">
            <v>1</v>
          </cell>
          <cell r="G64">
            <v>18575140.114893399</v>
          </cell>
          <cell r="I64" t="str">
            <v>50,001-100,000</v>
          </cell>
          <cell r="J64">
            <v>0.16478658283274414</v>
          </cell>
          <cell r="K64">
            <v>0.83521341716725583</v>
          </cell>
          <cell r="L64">
            <v>1</v>
          </cell>
          <cell r="M64">
            <v>18575140.114893399</v>
          </cell>
        </row>
        <row r="65">
          <cell r="B65" t="str">
            <v>Lodging</v>
          </cell>
          <cell r="C65" t="str">
            <v>&lt;5,001</v>
          </cell>
          <cell r="D65">
            <v>1</v>
          </cell>
          <cell r="E65">
            <v>0</v>
          </cell>
          <cell r="F65">
            <v>1</v>
          </cell>
          <cell r="G65">
            <v>771154.95824772085</v>
          </cell>
        </row>
        <row r="66">
          <cell r="C66" t="str">
            <v>100,001+</v>
          </cell>
          <cell r="D66">
            <v>0.66932609944359711</v>
          </cell>
          <cell r="E66">
            <v>0.33067390055640283</v>
          </cell>
          <cell r="F66">
            <v>1</v>
          </cell>
          <cell r="G66">
            <v>37478802.645819291</v>
          </cell>
        </row>
        <row r="67">
          <cell r="C67" t="str">
            <v>20,001-50,000</v>
          </cell>
          <cell r="D67">
            <v>0.80938461207249257</v>
          </cell>
          <cell r="E67">
            <v>0.19061538792750743</v>
          </cell>
          <cell r="F67">
            <v>1</v>
          </cell>
          <cell r="G67">
            <v>44511439.869276322</v>
          </cell>
        </row>
        <row r="68">
          <cell r="C68" t="str">
            <v>5,001-20,000</v>
          </cell>
          <cell r="D68">
            <v>0.708233600439651</v>
          </cell>
          <cell r="E68">
            <v>0.29176639956034905</v>
          </cell>
          <cell r="F68">
            <v>1</v>
          </cell>
          <cell r="G68">
            <v>8867151.9690522291</v>
          </cell>
        </row>
        <row r="69">
          <cell r="C69" t="str">
            <v>50,001-100,000</v>
          </cell>
          <cell r="D69">
            <v>0.75967537196550394</v>
          </cell>
          <cell r="E69">
            <v>0.24032462803449609</v>
          </cell>
          <cell r="F69">
            <v>1</v>
          </cell>
          <cell r="G69">
            <v>67217799.666102752</v>
          </cell>
          <cell r="O69" t="str">
            <v>Electric</v>
          </cell>
          <cell r="P69" t="str">
            <v>Gas</v>
          </cell>
          <cell r="T69" t="str">
            <v>SZ Ducted</v>
          </cell>
          <cell r="V69" t="str">
            <v>SZ Ducted</v>
          </cell>
          <cell r="W69" t="str">
            <v>Everything but</v>
          </cell>
          <cell r="Y69" t="str">
            <v>Multizone systems</v>
          </cell>
        </row>
        <row r="70">
          <cell r="B70" t="str">
            <v>Office</v>
          </cell>
          <cell r="C70" t="str">
            <v>&lt;5,001</v>
          </cell>
          <cell r="D70">
            <v>0.67245807966791449</v>
          </cell>
          <cell r="E70">
            <v>0.3275419203320854</v>
          </cell>
          <cell r="F70">
            <v>1</v>
          </cell>
          <cell r="G70">
            <v>88922415.770519257</v>
          </cell>
          <cell r="I70" t="str">
            <v>100,001+</v>
          </cell>
          <cell r="J70">
            <v>0.56343603427674449</v>
          </cell>
          <cell r="K70">
            <v>0.43656396572325545</v>
          </cell>
          <cell r="L70">
            <v>1</v>
          </cell>
          <cell r="M70">
            <v>161400968.09734377</v>
          </cell>
          <cell r="N70" t="str">
            <v>&gt;50,000</v>
          </cell>
          <cell r="O70">
            <v>0.45962939813379933</v>
          </cell>
          <cell r="P70">
            <v>0.54037060186620078</v>
          </cell>
          <cell r="S70" t="str">
            <v>100,001+</v>
          </cell>
          <cell r="T70">
            <v>0.20317755500773604</v>
          </cell>
          <cell r="U70" t="str">
            <v>&gt;50,000</v>
          </cell>
          <cell r="V70">
            <v>0.27022118370747483</v>
          </cell>
          <cell r="W70">
            <v>0.72977881629252517</v>
          </cell>
          <cell r="Y70" t="str">
            <v>&lt;5,001</v>
          </cell>
        </row>
        <row r="71">
          <cell r="C71" t="str">
            <v>100,001+</v>
          </cell>
          <cell r="D71">
            <v>0.56343603427674449</v>
          </cell>
          <cell r="E71">
            <v>0.43656396572325545</v>
          </cell>
          <cell r="F71">
            <v>1</v>
          </cell>
          <cell r="G71">
            <v>161400968.09734377</v>
          </cell>
          <cell r="I71" t="str">
            <v>50,001-100,000</v>
          </cell>
          <cell r="J71">
            <v>0.25807624626210907</v>
          </cell>
          <cell r="K71">
            <v>0.74192375373789099</v>
          </cell>
          <cell r="L71">
            <v>1</v>
          </cell>
          <cell r="M71">
            <v>83126914.229880497</v>
          </cell>
          <cell r="N71" t="str">
            <v>5,000 to 50,000</v>
          </cell>
          <cell r="O71">
            <v>0.48569918142419144</v>
          </cell>
          <cell r="P71">
            <v>0.51430081857580845</v>
          </cell>
          <cell r="S71" t="str">
            <v>50,001-100,000</v>
          </cell>
          <cell r="T71">
            <v>0.40039450575540259</v>
          </cell>
          <cell r="U71" t="str">
            <v>5,000 to 50,000</v>
          </cell>
          <cell r="V71">
            <v>0.53364389458617734</v>
          </cell>
          <cell r="W71">
            <v>0.46635610541382266</v>
          </cell>
          <cell r="Y71" t="str">
            <v>100,001+</v>
          </cell>
        </row>
        <row r="72">
          <cell r="C72" t="str">
            <v>20,001-50,000</v>
          </cell>
          <cell r="D72">
            <v>0.34614420585949485</v>
          </cell>
          <cell r="E72">
            <v>0.6538557941405051</v>
          </cell>
          <cell r="F72">
            <v>1</v>
          </cell>
          <cell r="G72">
            <v>121088778.65134136</v>
          </cell>
          <cell r="I72" t="str">
            <v>20,001-50,000</v>
          </cell>
          <cell r="J72">
            <v>0.34614420585949485</v>
          </cell>
          <cell r="K72">
            <v>0.6538557941405051</v>
          </cell>
          <cell r="L72">
            <v>1</v>
          </cell>
          <cell r="M72">
            <v>121088778.65134136</v>
          </cell>
          <cell r="N72" t="str">
            <v>&lt;5,000</v>
          </cell>
          <cell r="O72">
            <v>0.67245807966791449</v>
          </cell>
          <cell r="P72">
            <v>0.3275419203320854</v>
          </cell>
          <cell r="S72" t="str">
            <v>20,001-50,000</v>
          </cell>
          <cell r="T72">
            <v>0.79236371541570771</v>
          </cell>
          <cell r="U72" t="str">
            <v>&lt;5,000</v>
          </cell>
          <cell r="V72">
            <v>0.81989098432669971</v>
          </cell>
          <cell r="W72">
            <v>0.18010901567330029</v>
          </cell>
          <cell r="Y72" t="str">
            <v>20,001-50,000</v>
          </cell>
        </row>
        <row r="73">
          <cell r="C73" t="str">
            <v>5,001-20,000</v>
          </cell>
          <cell r="D73">
            <v>0.59535158312648861</v>
          </cell>
          <cell r="E73">
            <v>0.40464841687351133</v>
          </cell>
          <cell r="F73">
            <v>1</v>
          </cell>
          <cell r="G73">
            <v>154110090.46318847</v>
          </cell>
          <cell r="I73" t="str">
            <v>5,001-20,000</v>
          </cell>
          <cell r="J73">
            <v>0.59535158312648861</v>
          </cell>
          <cell r="K73">
            <v>0.40464841687351133</v>
          </cell>
          <cell r="L73">
            <v>1</v>
          </cell>
          <cell r="M73">
            <v>154110090.46318847</v>
          </cell>
          <cell r="S73" t="str">
            <v>5,001-20,000</v>
          </cell>
          <cell r="T73">
            <v>0.87333850962546711</v>
          </cell>
          <cell r="Y73" t="str">
            <v>5,001-20,000</v>
          </cell>
        </row>
        <row r="74">
          <cell r="C74" t="str">
            <v>50,001-100,000</v>
          </cell>
          <cell r="D74">
            <v>0.25807624626210907</v>
          </cell>
          <cell r="E74">
            <v>0.74192375373789099</v>
          </cell>
          <cell r="F74">
            <v>1</v>
          </cell>
          <cell r="G74">
            <v>83126914.229880497</v>
          </cell>
          <cell r="I74" t="str">
            <v>&lt;5,001</v>
          </cell>
          <cell r="J74">
            <v>0.67245807966791449</v>
          </cell>
          <cell r="K74">
            <v>0.3275419203320854</v>
          </cell>
          <cell r="L74">
            <v>1</v>
          </cell>
          <cell r="M74">
            <v>88922415.770519257</v>
          </cell>
          <cell r="S74" t="str">
            <v>&lt;5,001</v>
          </cell>
          <cell r="T74">
            <v>0.86743113566731078</v>
          </cell>
          <cell r="Y74" t="str">
            <v>50,001-100,000</v>
          </cell>
        </row>
        <row r="75">
          <cell r="B75" t="str">
            <v>Other</v>
          </cell>
          <cell r="C75" t="str">
            <v>&lt;5,001</v>
          </cell>
          <cell r="D75">
            <v>0.36963108384061777</v>
          </cell>
          <cell r="E75">
            <v>0.63036891615938218</v>
          </cell>
          <cell r="F75">
            <v>1</v>
          </cell>
          <cell r="G75">
            <v>11401400.474691771</v>
          </cell>
        </row>
        <row r="76">
          <cell r="C76" t="str">
            <v>100,001+</v>
          </cell>
          <cell r="D76">
            <v>0.11927323464793231</v>
          </cell>
          <cell r="E76">
            <v>0.88072676535206773</v>
          </cell>
          <cell r="F76">
            <v>1</v>
          </cell>
          <cell r="G76">
            <v>60024943.803527087</v>
          </cell>
        </row>
        <row r="77">
          <cell r="C77" t="str">
            <v>20,001-50,000</v>
          </cell>
          <cell r="D77">
            <v>0.28972859528015749</v>
          </cell>
          <cell r="E77">
            <v>0.71027140471984251</v>
          </cell>
          <cell r="F77">
            <v>1</v>
          </cell>
          <cell r="G77">
            <v>67056749.230095625</v>
          </cell>
        </row>
        <row r="78">
          <cell r="C78" t="str">
            <v>5,001-20,000</v>
          </cell>
          <cell r="D78">
            <v>0.19665327325738066</v>
          </cell>
          <cell r="E78">
            <v>0.80334672674261942</v>
          </cell>
          <cell r="F78">
            <v>1</v>
          </cell>
          <cell r="G78">
            <v>90016986.964126915</v>
          </cell>
        </row>
        <row r="79">
          <cell r="C79" t="str">
            <v>50,001-100,000</v>
          </cell>
          <cell r="D79">
            <v>0.58009651662613548</v>
          </cell>
          <cell r="E79">
            <v>0.41990348337386446</v>
          </cell>
          <cell r="F79">
            <v>1</v>
          </cell>
          <cell r="G79">
            <v>46335023.23670388</v>
          </cell>
        </row>
        <row r="80">
          <cell r="B80" t="str">
            <v>Residential Care</v>
          </cell>
          <cell r="C80" t="str">
            <v>&lt;5,001</v>
          </cell>
          <cell r="D80">
            <v>1.3677517552166963E-2</v>
          </cell>
          <cell r="E80">
            <v>0.98632248244783316</v>
          </cell>
          <cell r="F80">
            <v>1</v>
          </cell>
          <cell r="G80">
            <v>617607.67825962591</v>
          </cell>
        </row>
        <row r="81">
          <cell r="C81" t="str">
            <v>100,001+</v>
          </cell>
          <cell r="D81">
            <v>0.65208373998713842</v>
          </cell>
          <cell r="E81">
            <v>0.34791626001286152</v>
          </cell>
          <cell r="F81">
            <v>1</v>
          </cell>
          <cell r="G81">
            <v>29481393.869044412</v>
          </cell>
        </row>
        <row r="82">
          <cell r="C82" t="str">
            <v>20,001-50,000</v>
          </cell>
          <cell r="D82">
            <v>0.58940370199270897</v>
          </cell>
          <cell r="E82">
            <v>0.41059629800729103</v>
          </cell>
          <cell r="F82">
            <v>1</v>
          </cell>
          <cell r="G82">
            <v>45870170.91031719</v>
          </cell>
        </row>
        <row r="83">
          <cell r="C83" t="str">
            <v>5,001-20,000</v>
          </cell>
          <cell r="D83">
            <v>0.43473317164785674</v>
          </cell>
          <cell r="E83">
            <v>0.56526682835214326</v>
          </cell>
          <cell r="F83">
            <v>1</v>
          </cell>
          <cell r="G83">
            <v>21950482.47130106</v>
          </cell>
        </row>
        <row r="84">
          <cell r="C84" t="str">
            <v>50,001-100,000</v>
          </cell>
          <cell r="D84">
            <v>0.7159490279733054</v>
          </cell>
          <cell r="E84">
            <v>0.28405097202669471</v>
          </cell>
          <cell r="F84">
            <v>1</v>
          </cell>
          <cell r="G84">
            <v>19712054.250720531</v>
          </cell>
        </row>
        <row r="85">
          <cell r="B85" t="str">
            <v>Restaurant</v>
          </cell>
          <cell r="C85" t="str">
            <v>&lt;5,001</v>
          </cell>
          <cell r="D85">
            <v>0.222372990309429</v>
          </cell>
          <cell r="E85">
            <v>0.77762700969057108</v>
          </cell>
          <cell r="F85">
            <v>1</v>
          </cell>
          <cell r="G85">
            <v>23327830.483758003</v>
          </cell>
        </row>
        <row r="86">
          <cell r="C86" t="str">
            <v>5,001-20,000</v>
          </cell>
          <cell r="D86">
            <v>0.19083743977042419</v>
          </cell>
          <cell r="E86">
            <v>0.80916256022957589</v>
          </cell>
          <cell r="F86">
            <v>1</v>
          </cell>
          <cell r="G86">
            <v>24104129.2800515</v>
          </cell>
          <cell r="O86" t="str">
            <v>Electric</v>
          </cell>
          <cell r="P86" t="str">
            <v>Gas</v>
          </cell>
        </row>
        <row r="87">
          <cell r="B87" t="str">
            <v>Retail/Service</v>
          </cell>
          <cell r="C87" t="str">
            <v>&lt;5,001</v>
          </cell>
          <cell r="D87">
            <v>0.43282821433857083</v>
          </cell>
          <cell r="E87">
            <v>0.56717178566142912</v>
          </cell>
          <cell r="F87">
            <v>1</v>
          </cell>
          <cell r="G87">
            <v>45229806.543296024</v>
          </cell>
          <cell r="H87">
            <v>0.01</v>
          </cell>
          <cell r="I87" t="str">
            <v>100,001+</v>
          </cell>
          <cell r="J87">
            <v>8.3932699992619028E-2</v>
          </cell>
          <cell r="K87">
            <v>0.91606730000738101</v>
          </cell>
          <cell r="L87">
            <v>1</v>
          </cell>
          <cell r="M87">
            <v>124562026.1368593</v>
          </cell>
          <cell r="N87" t="str">
            <v>&gt;100,000</v>
          </cell>
          <cell r="O87">
            <v>8.3932699992619028E-2</v>
          </cell>
          <cell r="P87">
            <v>0.91606730000738101</v>
          </cell>
        </row>
        <row r="88">
          <cell r="C88" t="str">
            <v>100,001+</v>
          </cell>
          <cell r="D88">
            <v>8.3932699992619028E-2</v>
          </cell>
          <cell r="E88">
            <v>0.91606730000738101</v>
          </cell>
          <cell r="F88">
            <v>1</v>
          </cell>
          <cell r="G88">
            <v>124562026.1368593</v>
          </cell>
          <cell r="H88">
            <v>0.02</v>
          </cell>
          <cell r="I88" t="str">
            <v>50,001-100,000</v>
          </cell>
          <cell r="J88">
            <v>1.6776928776066704E-2</v>
          </cell>
          <cell r="K88">
            <v>0.98322307122393326</v>
          </cell>
          <cell r="L88">
            <v>1</v>
          </cell>
          <cell r="M88">
            <v>29532449.302067615</v>
          </cell>
          <cell r="N88" t="str">
            <v>50,000 - 100,000</v>
          </cell>
          <cell r="O88">
            <v>1.6776928776066704E-2</v>
          </cell>
          <cell r="P88">
            <v>0.98322307122393326</v>
          </cell>
        </row>
        <row r="89">
          <cell r="C89" t="str">
            <v>20,001-50,000</v>
          </cell>
          <cell r="D89">
            <v>0.12300334486769968</v>
          </cell>
          <cell r="E89">
            <v>0.8769966551323003</v>
          </cell>
          <cell r="F89">
            <v>1</v>
          </cell>
          <cell r="G89">
            <v>150479652.53202388</v>
          </cell>
          <cell r="H89">
            <v>0.03</v>
          </cell>
          <cell r="I89" t="str">
            <v>20,001-50,000</v>
          </cell>
          <cell r="J89">
            <v>0.12300334486769968</v>
          </cell>
          <cell r="K89">
            <v>0.8769966551323003</v>
          </cell>
          <cell r="L89">
            <v>1</v>
          </cell>
          <cell r="M89">
            <v>150479652.53202388</v>
          </cell>
          <cell r="N89" t="str">
            <v>5000 - 50,000</v>
          </cell>
          <cell r="O89">
            <v>0.19014991106925394</v>
          </cell>
          <cell r="P89">
            <v>0.80985008893074606</v>
          </cell>
        </row>
        <row r="90">
          <cell r="C90" t="str">
            <v>5,001-20,000</v>
          </cell>
          <cell r="D90">
            <v>0.26113899837633403</v>
          </cell>
          <cell r="E90">
            <v>0.73886100162366586</v>
          </cell>
          <cell r="F90">
            <v>1</v>
          </cell>
          <cell r="G90">
            <v>142334439.47546965</v>
          </cell>
          <cell r="H90">
            <v>0.04</v>
          </cell>
          <cell r="I90" t="str">
            <v>5,001-20,000</v>
          </cell>
          <cell r="J90">
            <v>0.26113899837633403</v>
          </cell>
          <cell r="K90">
            <v>0.73886100162366586</v>
          </cell>
          <cell r="L90">
            <v>1</v>
          </cell>
          <cell r="M90">
            <v>142334439.47546965</v>
          </cell>
          <cell r="N90" t="str">
            <v>&lt;5000</v>
          </cell>
          <cell r="O90">
            <v>0.43282821433857083</v>
          </cell>
          <cell r="P90">
            <v>0.56717178566142912</v>
          </cell>
        </row>
        <row r="91">
          <cell r="C91" t="str">
            <v>50,001-100,000</v>
          </cell>
          <cell r="D91">
            <v>1.6776928776066704E-2</v>
          </cell>
          <cell r="E91">
            <v>0.98322307122393326</v>
          </cell>
          <cell r="F91">
            <v>1</v>
          </cell>
          <cell r="G91">
            <v>29532449.302067615</v>
          </cell>
          <cell r="H91">
            <v>0.05</v>
          </cell>
          <cell r="I91" t="str">
            <v>&lt;5,001</v>
          </cell>
          <cell r="J91">
            <v>0.43282821433857083</v>
          </cell>
          <cell r="K91">
            <v>0.56717178566142912</v>
          </cell>
          <cell r="L91">
            <v>1</v>
          </cell>
          <cell r="M91">
            <v>45229806.543296024</v>
          </cell>
        </row>
        <row r="92">
          <cell r="B92" t="str">
            <v>School K-12</v>
          </cell>
          <cell r="C92" t="str">
            <v>&lt;5,001</v>
          </cell>
          <cell r="D92">
            <v>6.8260893508024292E-2</v>
          </cell>
          <cell r="E92">
            <v>0.93173910649197567</v>
          </cell>
          <cell r="F92">
            <v>1</v>
          </cell>
          <cell r="G92">
            <v>2868722.4248554921</v>
          </cell>
        </row>
        <row r="93">
          <cell r="C93" t="str">
            <v>100,001+</v>
          </cell>
          <cell r="D93">
            <v>0.16029926138119366</v>
          </cell>
          <cell r="E93">
            <v>0.83970073861880623</v>
          </cell>
          <cell r="F93">
            <v>1</v>
          </cell>
          <cell r="G93">
            <v>70407779.68745172</v>
          </cell>
        </row>
        <row r="94">
          <cell r="C94" t="str">
            <v>20,001-50,000</v>
          </cell>
          <cell r="D94">
            <v>0.14157569383085569</v>
          </cell>
          <cell r="E94">
            <v>0.85842430616914434</v>
          </cell>
          <cell r="F94">
            <v>1</v>
          </cell>
          <cell r="G94">
            <v>84555158.13868171</v>
          </cell>
        </row>
        <row r="95">
          <cell r="C95" t="str">
            <v>5,001-20,000</v>
          </cell>
          <cell r="D95">
            <v>0.24053328228867543</v>
          </cell>
          <cell r="E95">
            <v>0.75946671771132457</v>
          </cell>
          <cell r="F95">
            <v>1</v>
          </cell>
          <cell r="G95">
            <v>8452418.6872956287</v>
          </cell>
        </row>
        <row r="96">
          <cell r="C96" t="str">
            <v>50,001-100,000</v>
          </cell>
          <cell r="D96">
            <v>0.14934373572795726</v>
          </cell>
          <cell r="E96">
            <v>0.85065626427204277</v>
          </cell>
          <cell r="F96">
            <v>1</v>
          </cell>
          <cell r="G96">
            <v>60468543.335515603</v>
          </cell>
        </row>
        <row r="97">
          <cell r="B97" t="str">
            <v>Warehouse</v>
          </cell>
          <cell r="C97" t="str">
            <v>&lt;5,001</v>
          </cell>
          <cell r="D97">
            <v>0.12838801779438211</v>
          </cell>
          <cell r="E97">
            <v>0.87161198220561797</v>
          </cell>
          <cell r="F97">
            <v>1</v>
          </cell>
          <cell r="G97">
            <v>8938801.4812825639</v>
          </cell>
        </row>
        <row r="98">
          <cell r="C98" t="str">
            <v>100,001+</v>
          </cell>
          <cell r="D98">
            <v>0</v>
          </cell>
          <cell r="E98">
            <v>1</v>
          </cell>
          <cell r="F98">
            <v>1</v>
          </cell>
          <cell r="G98">
            <v>28824886.069673002</v>
          </cell>
        </row>
        <row r="99">
          <cell r="C99" t="str">
            <v>20,001-50,000</v>
          </cell>
          <cell r="D99">
            <v>5.1437746035443866E-3</v>
          </cell>
          <cell r="E99">
            <v>0.99485622539645557</v>
          </cell>
          <cell r="F99">
            <v>1</v>
          </cell>
          <cell r="G99">
            <v>99863887.212485299</v>
          </cell>
        </row>
        <row r="100">
          <cell r="C100" t="str">
            <v>5,001-20,000</v>
          </cell>
          <cell r="D100">
            <v>1.4492053425769444E-2</v>
          </cell>
          <cell r="E100">
            <v>0.98550794657423046</v>
          </cell>
          <cell r="F100">
            <v>1</v>
          </cell>
          <cell r="G100">
            <v>49025622.289909087</v>
          </cell>
        </row>
        <row r="101">
          <cell r="C101" t="str">
            <v>50,001-100,000</v>
          </cell>
          <cell r="D101">
            <v>1.8182350443928772E-2</v>
          </cell>
          <cell r="E101">
            <v>0.9818176495560712</v>
          </cell>
          <cell r="F101">
            <v>1</v>
          </cell>
          <cell r="G101">
            <v>10409150.518417275</v>
          </cell>
        </row>
        <row r="102">
          <cell r="B102" t="str">
            <v>Grand Total</v>
          </cell>
          <cell r="D102">
            <v>0.31344565584888812</v>
          </cell>
          <cell r="E102">
            <v>0.68655434415111194</v>
          </cell>
          <cell r="F102">
            <v>1</v>
          </cell>
          <cell r="G102">
            <v>2514648185.3050141</v>
          </cell>
        </row>
        <row r="105">
          <cell r="B105" t="str">
            <v>Shares of Electric Heat</v>
          </cell>
        </row>
        <row r="106">
          <cell r="B106" t="str">
            <v>Site_ID</v>
          </cell>
          <cell r="C106" t="str">
            <v>(All)</v>
          </cell>
        </row>
        <row r="107">
          <cell r="B107" t="str">
            <v>Fan_Ctr</v>
          </cell>
          <cell r="C107" t="str">
            <v>(All)</v>
          </cell>
        </row>
        <row r="108">
          <cell r="B108" t="str">
            <v>DistSys</v>
          </cell>
          <cell r="C108" t="str">
            <v>(All)</v>
          </cell>
        </row>
        <row r="109">
          <cell r="B109" t="str">
            <v>DistSys_Detail</v>
          </cell>
          <cell r="C109" t="str">
            <v>(All)</v>
          </cell>
        </row>
        <row r="110">
          <cell r="B110" t="str">
            <v>HeatSys_PrimFuel</v>
          </cell>
          <cell r="C110" t="str">
            <v>Electricity</v>
          </cell>
        </row>
        <row r="111">
          <cell r="B111" t="str">
            <v>Equip_Type</v>
          </cell>
          <cell r="C111" t="str">
            <v>(All)</v>
          </cell>
        </row>
        <row r="113">
          <cell r="B113" t="str">
            <v>Sum of Heat_Frac_Sf_PNW_Heated</v>
          </cell>
          <cell r="C113" t="str">
            <v>Column Labels</v>
          </cell>
        </row>
        <row r="114">
          <cell r="B114" t="str">
            <v>Row Labels</v>
          </cell>
          <cell r="C114" t="str">
            <v>CE</v>
          </cell>
          <cell r="D114" t="str">
            <v>HP</v>
          </cell>
          <cell r="E114" t="str">
            <v>HWC</v>
          </cell>
          <cell r="F114" t="str">
            <v>NA</v>
          </cell>
          <cell r="G114" t="str">
            <v>OT</v>
          </cell>
          <cell r="H114" t="str">
            <v>SC</v>
          </cell>
          <cell r="I114" t="str">
            <v>SE</v>
          </cell>
          <cell r="J114" t="str">
            <v>Grand Total</v>
          </cell>
          <cell r="K114" t="str">
            <v>Elect- Non-HP</v>
          </cell>
          <cell r="L114" t="str">
            <v>Elect-HP</v>
          </cell>
        </row>
        <row r="115">
          <cell r="B115" t="str">
            <v>Assembly</v>
          </cell>
          <cell r="C115">
            <v>2.1933371064227269E-2</v>
          </cell>
          <cell r="D115">
            <v>0.52037961228259577</v>
          </cell>
          <cell r="E115">
            <v>8.4869959933207936E-2</v>
          </cell>
          <cell r="F115">
            <v>0.37281705671996906</v>
          </cell>
          <cell r="G115">
            <v>0</v>
          </cell>
          <cell r="H115">
            <v>0</v>
          </cell>
          <cell r="I115">
            <v>0</v>
          </cell>
          <cell r="J115">
            <v>1</v>
          </cell>
          <cell r="K115">
            <v>0.47962038771740423</v>
          </cell>
          <cell r="L115">
            <v>0.52037961228259577</v>
          </cell>
        </row>
        <row r="116">
          <cell r="B116" t="str">
            <v>Grocery</v>
          </cell>
          <cell r="C116">
            <v>0</v>
          </cell>
          <cell r="D116">
            <v>0.61407902538687853</v>
          </cell>
          <cell r="E116">
            <v>0</v>
          </cell>
          <cell r="F116">
            <v>0.38592097461312153</v>
          </cell>
          <cell r="G116">
            <v>0</v>
          </cell>
          <cell r="H116">
            <v>0</v>
          </cell>
          <cell r="I116">
            <v>0</v>
          </cell>
          <cell r="J116">
            <v>1</v>
          </cell>
          <cell r="K116">
            <v>0.38592097461312147</v>
          </cell>
          <cell r="L116">
            <v>0.61407902538687853</v>
          </cell>
        </row>
        <row r="117">
          <cell r="B117" t="str">
            <v>Lodging</v>
          </cell>
          <cell r="C117">
            <v>0</v>
          </cell>
          <cell r="D117">
            <v>0.40473986786737931</v>
          </cell>
          <cell r="E117">
            <v>1.9101566005885497E-2</v>
          </cell>
          <cell r="F117">
            <v>0.56637390858008696</v>
          </cell>
          <cell r="G117">
            <v>0</v>
          </cell>
          <cell r="H117">
            <v>0</v>
          </cell>
          <cell r="I117">
            <v>9.7846575466481386E-3</v>
          </cell>
          <cell r="J117">
            <v>1</v>
          </cell>
          <cell r="K117">
            <v>0.59526013213262075</v>
          </cell>
          <cell r="L117">
            <v>0.40473986786737931</v>
          </cell>
        </row>
        <row r="118">
          <cell r="B118" t="str">
            <v>Office</v>
          </cell>
          <cell r="C118">
            <v>0</v>
          </cell>
          <cell r="D118">
            <v>0.54434419584121851</v>
          </cell>
          <cell r="E118">
            <v>1.3163924041996011E-2</v>
          </cell>
          <cell r="F118">
            <v>0.29977798762598179</v>
          </cell>
          <cell r="G118">
            <v>5.6989236417166553E-3</v>
          </cell>
          <cell r="H118">
            <v>1.8553743341665496E-2</v>
          </cell>
          <cell r="I118">
            <v>0.11846122550742165</v>
          </cell>
          <cell r="J118">
            <v>1</v>
          </cell>
          <cell r="K118">
            <v>0.45565580415878149</v>
          </cell>
          <cell r="L118">
            <v>0.54434419584121851</v>
          </cell>
        </row>
        <row r="119">
          <cell r="B119" t="str">
            <v>Other</v>
          </cell>
          <cell r="C119">
            <v>1.8656133921888154E-2</v>
          </cell>
          <cell r="D119">
            <v>0.38240960390786466</v>
          </cell>
          <cell r="E119">
            <v>3.4723225987817435E-2</v>
          </cell>
          <cell r="F119">
            <v>0.39770544205545494</v>
          </cell>
          <cell r="G119">
            <v>0</v>
          </cell>
          <cell r="H119">
            <v>0</v>
          </cell>
          <cell r="I119">
            <v>0.1665055941269748</v>
          </cell>
          <cell r="J119">
            <v>1</v>
          </cell>
          <cell r="K119">
            <v>0.6175903960921354</v>
          </cell>
          <cell r="L119">
            <v>0.38240960390786466</v>
          </cell>
        </row>
      </sheetData>
      <sheetData sheetId="19">
        <row r="11">
          <cell r="B11">
            <v>2.0434554153352484E-2</v>
          </cell>
        </row>
        <row r="12">
          <cell r="B12">
            <v>3.1863582040406999E-2</v>
          </cell>
        </row>
        <row r="13">
          <cell r="B13">
            <v>5.5794347273117245E-2</v>
          </cell>
        </row>
        <row r="14">
          <cell r="B14">
            <v>0.23374291413554329</v>
          </cell>
        </row>
        <row r="15">
          <cell r="B15">
            <v>0.12270755891365608</v>
          </cell>
        </row>
        <row r="16">
          <cell r="B16">
            <v>4.2121761451219118E-2</v>
          </cell>
        </row>
        <row r="17">
          <cell r="B17">
            <v>1.255060122823257E-2</v>
          </cell>
        </row>
        <row r="18">
          <cell r="B18">
            <v>0.16379453573805774</v>
          </cell>
        </row>
        <row r="19">
          <cell r="B19">
            <v>8.8639553331737689E-2</v>
          </cell>
          <cell r="N19" t="str">
            <v>Data tables from CBSA</v>
          </cell>
        </row>
        <row r="20">
          <cell r="B20">
            <v>2.590476843098345E-3</v>
          </cell>
        </row>
        <row r="21">
          <cell r="B21">
            <v>9.6266945662747766E-2</v>
          </cell>
          <cell r="N21" t="str">
            <v>Site_ID</v>
          </cell>
          <cell r="O21" t="str">
            <v>(All)</v>
          </cell>
        </row>
        <row r="22">
          <cell r="B22">
            <v>1</v>
          </cell>
          <cell r="N22" t="str">
            <v>Fan_Ctr</v>
          </cell>
          <cell r="O22" t="str">
            <v>(All)</v>
          </cell>
        </row>
        <row r="23">
          <cell r="B23">
            <v>7.398534349162611E-2</v>
          </cell>
          <cell r="N23" t="str">
            <v>DistSys</v>
          </cell>
          <cell r="O23" t="str">
            <v>(All)</v>
          </cell>
        </row>
        <row r="24">
          <cell r="N24" t="str">
            <v>Equip_Type</v>
          </cell>
          <cell r="O24" t="str">
            <v>(All)</v>
          </cell>
        </row>
        <row r="25">
          <cell r="N25" t="str">
            <v>DistSys_Detail</v>
          </cell>
          <cell r="O25" t="str">
            <v>(All)</v>
          </cell>
        </row>
        <row r="26">
          <cell r="N26" t="str">
            <v>Vintage</v>
          </cell>
          <cell r="O26" t="str">
            <v>2004-2013</v>
          </cell>
        </row>
        <row r="27">
          <cell r="B27" t="str">
            <v>2004-2013</v>
          </cell>
          <cell r="I27" t="str">
            <v>To CHAR</v>
          </cell>
          <cell r="U27" t="str">
            <v>Vintage</v>
          </cell>
          <cell r="V27" t="str">
            <v>2004-2013</v>
          </cell>
        </row>
        <row r="28">
          <cell r="P28" t="str">
            <v>Values</v>
          </cell>
        </row>
        <row r="29">
          <cell r="B29" t="str">
            <v>Sum of Sf_PNW</v>
          </cell>
          <cell r="E29" t="str">
            <v>SF</v>
          </cell>
          <cell r="F29" t="str">
            <v>SF Share</v>
          </cell>
          <cell r="G29" t="str">
            <v>Cool Frac</v>
          </cell>
          <cell r="J29" t="str">
            <v>SF</v>
          </cell>
          <cell r="K29" t="str">
            <v>SF Share</v>
          </cell>
          <cell r="L29" t="str">
            <v>Cool Frac</v>
          </cell>
          <cell r="N29" t="str">
            <v>Row Labels</v>
          </cell>
          <cell r="O29" t="str">
            <v>Size_Group</v>
          </cell>
          <cell r="P29" t="str">
            <v>Sum of Heat_Frac_Sf_PNW_Heated</v>
          </cell>
          <cell r="Q29" t="str">
            <v>Sum of Cool_Frac_Sf_PNW</v>
          </cell>
          <cell r="S29" t="str">
            <v>Share</v>
          </cell>
          <cell r="U29" t="str">
            <v>Row Labels</v>
          </cell>
          <cell r="V29" t="str">
            <v>Sum of Sf_PNW</v>
          </cell>
        </row>
        <row r="30">
          <cell r="B30">
            <v>165907691.59999999</v>
          </cell>
          <cell r="D30" t="str">
            <v>Assembly</v>
          </cell>
          <cell r="E30">
            <v>165907691.59999999</v>
          </cell>
          <cell r="F30">
            <v>0.12949316922883078</v>
          </cell>
          <cell r="G30">
            <v>0.91177234717447209</v>
          </cell>
          <cell r="I30" t="str">
            <v>Large Off</v>
          </cell>
          <cell r="J30">
            <v>165907691.59999999</v>
          </cell>
          <cell r="K30">
            <v>0.12949316922883078</v>
          </cell>
          <cell r="L30">
            <v>0.95128694884061893</v>
          </cell>
          <cell r="N30" t="str">
            <v>Assembly</v>
          </cell>
          <cell r="P30">
            <v>162680832.55865625</v>
          </cell>
          <cell r="Q30">
            <v>151270045.38443044</v>
          </cell>
          <cell r="R30">
            <v>165907691.59999999</v>
          </cell>
          <cell r="S30">
            <v>0.91177234717447209</v>
          </cell>
          <cell r="U30" t="str">
            <v>Assembly</v>
          </cell>
          <cell r="V30">
            <v>165907691.59999999</v>
          </cell>
        </row>
        <row r="31">
          <cell r="B31">
            <v>26180915.399999999</v>
          </cell>
          <cell r="D31" t="str">
            <v>Supermarket</v>
          </cell>
          <cell r="E31">
            <v>22661825.399999999</v>
          </cell>
          <cell r="F31">
            <v>1.7687857405861318E-2</v>
          </cell>
          <cell r="G31">
            <v>0.92147944946531313</v>
          </cell>
          <cell r="I31" t="str">
            <v>Medium Off</v>
          </cell>
          <cell r="J31">
            <v>22661825.399999999</v>
          </cell>
          <cell r="K31">
            <v>1.7687857405861318E-2</v>
          </cell>
          <cell r="L31">
            <v>0.97665874571205136</v>
          </cell>
          <cell r="N31" t="str">
            <v>Grocery</v>
          </cell>
          <cell r="O31" t="str">
            <v>&lt;5,001</v>
          </cell>
          <cell r="P31">
            <v>3007817.5990934744</v>
          </cell>
          <cell r="Q31">
            <v>2951425.5438271598</v>
          </cell>
          <cell r="R31">
            <v>3519089.9999999995</v>
          </cell>
          <cell r="S31">
            <v>0.83868998628257874</v>
          </cell>
          <cell r="U31" t="str">
            <v>Grocery</v>
          </cell>
          <cell r="V31">
            <v>26180915.399999999</v>
          </cell>
        </row>
        <row r="32">
          <cell r="B32">
            <v>3519089.9999999995</v>
          </cell>
          <cell r="D32" t="str">
            <v>Minimart</v>
          </cell>
          <cell r="E32">
            <v>3519089.9999999995</v>
          </cell>
          <cell r="F32">
            <v>2.7466967474911578E-3</v>
          </cell>
          <cell r="G32">
            <v>0.83868998628257874</v>
          </cell>
          <cell r="I32" t="str">
            <v>Small Off</v>
          </cell>
          <cell r="J32">
            <v>3519089.9999999995</v>
          </cell>
          <cell r="K32">
            <v>2.7466967474911578E-3</v>
          </cell>
          <cell r="L32">
            <v>0.91122609210258287</v>
          </cell>
          <cell r="O32" t="str">
            <v>5,001-20,000</v>
          </cell>
          <cell r="P32">
            <v>3986446.8767986465</v>
          </cell>
          <cell r="Q32">
            <v>3879036.8423711793</v>
          </cell>
          <cell r="R32">
            <v>4873991.3999999994</v>
          </cell>
          <cell r="S32">
            <v>0.79586452334962665</v>
          </cell>
          <cell r="U32" t="str">
            <v>&lt;5,001</v>
          </cell>
          <cell r="V32">
            <v>3519089.9999999995</v>
          </cell>
        </row>
        <row r="33">
          <cell r="B33">
            <v>4873991.3999999994</v>
          </cell>
          <cell r="D33" t="str">
            <v>Hospital</v>
          </cell>
          <cell r="E33">
            <v>40823878</v>
          </cell>
          <cell r="F33">
            <v>3.1863582040406992E-2</v>
          </cell>
          <cell r="I33" t="str">
            <v>Xlarge Ret</v>
          </cell>
          <cell r="J33">
            <v>40823878</v>
          </cell>
          <cell r="K33">
            <v>3.1863582040406992E-2</v>
          </cell>
          <cell r="L33">
            <v>0.98608503921852686</v>
          </cell>
          <cell r="O33" t="str">
            <v>20,001-50,000</v>
          </cell>
          <cell r="P33">
            <v>11467754.274220692</v>
          </cell>
          <cell r="Q33">
            <v>10683291.020562317</v>
          </cell>
          <cell r="R33">
            <v>11467755</v>
          </cell>
          <cell r="S33">
            <v>0.93159393626410025</v>
          </cell>
          <cell r="U33" t="str">
            <v>5,001-20,000</v>
          </cell>
          <cell r="V33">
            <v>4873991.3999999994</v>
          </cell>
        </row>
        <row r="34">
          <cell r="B34">
            <v>11467755</v>
          </cell>
          <cell r="D34" t="str">
            <v>Lodging</v>
          </cell>
          <cell r="E34">
            <v>71484167.200000003</v>
          </cell>
          <cell r="F34">
            <v>5.5794347273117231E-2</v>
          </cell>
          <cell r="G34">
            <v>0.94438859080377269</v>
          </cell>
          <cell r="I34" t="str">
            <v>Large Ret</v>
          </cell>
          <cell r="J34">
            <v>71484167.200000003</v>
          </cell>
          <cell r="K34">
            <v>5.5794347273117231E-2</v>
          </cell>
          <cell r="L34">
            <v>0.77181511362305244</v>
          </cell>
          <cell r="O34" t="str">
            <v>50,001-100,000</v>
          </cell>
          <cell r="P34">
            <v>6320078.5305375494</v>
          </cell>
          <cell r="Q34">
            <v>6320078.5305375513</v>
          </cell>
          <cell r="R34">
            <v>6320079</v>
          </cell>
          <cell r="S34">
            <v>0.99999992571889551</v>
          </cell>
          <cell r="U34" t="str">
            <v>20,001-50,000</v>
          </cell>
          <cell r="V34">
            <v>11467755</v>
          </cell>
        </row>
        <row r="35">
          <cell r="B35">
            <v>6320079</v>
          </cell>
          <cell r="D35" t="str">
            <v>Large Off</v>
          </cell>
          <cell r="E35">
            <v>148846158</v>
          </cell>
          <cell r="F35">
            <v>0.11617641437279382</v>
          </cell>
          <cell r="G35">
            <v>0.95128694884061893</v>
          </cell>
          <cell r="I35" t="str">
            <v>Medium Ret</v>
          </cell>
          <cell r="J35">
            <v>148846158</v>
          </cell>
          <cell r="K35">
            <v>0.11617641437279382</v>
          </cell>
          <cell r="L35">
            <v>0.90527535536267667</v>
          </cell>
          <cell r="N35" t="str">
            <v>Lodging</v>
          </cell>
          <cell r="P35">
            <v>67358224.807189479</v>
          </cell>
          <cell r="Q35">
            <v>67508831.926789269</v>
          </cell>
          <cell r="R35">
            <v>71484167.200000003</v>
          </cell>
          <cell r="S35">
            <v>0.94438859080377269</v>
          </cell>
          <cell r="U35" t="str">
            <v>50,001-100,000</v>
          </cell>
          <cell r="V35">
            <v>6320079</v>
          </cell>
        </row>
        <row r="36">
          <cell r="B36">
            <v>40823878</v>
          </cell>
          <cell r="D36" t="str">
            <v>Medium Off</v>
          </cell>
          <cell r="E36">
            <v>127597664</v>
          </cell>
          <cell r="F36">
            <v>9.9591681001699198E-2</v>
          </cell>
          <cell r="G36">
            <v>0.97665874571205136</v>
          </cell>
          <cell r="I36" t="str">
            <v>Small Ret</v>
          </cell>
          <cell r="J36">
            <v>127597664</v>
          </cell>
          <cell r="K36">
            <v>9.9591681001699198E-2</v>
          </cell>
          <cell r="L36">
            <v>0.53668215741883951</v>
          </cell>
          <cell r="N36" t="str">
            <v>Office</v>
          </cell>
          <cell r="O36" t="str">
            <v>&lt;5,001</v>
          </cell>
          <cell r="P36">
            <v>23029482.214190245</v>
          </cell>
          <cell r="Q36">
            <v>20985065.432742432</v>
          </cell>
          <cell r="R36">
            <v>23029482.600000001</v>
          </cell>
          <cell r="S36">
            <v>0.91122609210258287</v>
          </cell>
          <cell r="U36" t="str">
            <v>Hospital</v>
          </cell>
          <cell r="V36">
            <v>40823878</v>
          </cell>
        </row>
        <row r="37">
          <cell r="B37">
            <v>71484167.200000003</v>
          </cell>
          <cell r="D37" t="str">
            <v>Small Off</v>
          </cell>
          <cell r="E37">
            <v>23029482.600000001</v>
          </cell>
          <cell r="F37">
            <v>1.7974818761050219E-2</v>
          </cell>
          <cell r="G37">
            <v>0.91122609210258287</v>
          </cell>
          <cell r="I37" t="str">
            <v>School K-12</v>
          </cell>
          <cell r="J37">
            <v>23029482.600000001</v>
          </cell>
          <cell r="K37">
            <v>1.7974818761050219E-2</v>
          </cell>
          <cell r="L37">
            <v>0.96128535178408803</v>
          </cell>
          <cell r="O37" t="str">
            <v>5,001-20,000</v>
          </cell>
          <cell r="P37">
            <v>80784182.574405566</v>
          </cell>
          <cell r="Q37">
            <v>82746734.576799899</v>
          </cell>
          <cell r="R37">
            <v>85725024</v>
          </cell>
          <cell r="S37">
            <v>0.96525764258520241</v>
          </cell>
          <cell r="U37" t="str">
            <v>Lodging</v>
          </cell>
          <cell r="V37">
            <v>71484167.200000003</v>
          </cell>
        </row>
        <row r="38">
          <cell r="B38">
            <v>299473304.60000002</v>
          </cell>
          <cell r="D38" t="str">
            <v>Other</v>
          </cell>
          <cell r="E38">
            <v>157213913</v>
          </cell>
          <cell r="F38">
            <v>0.12270755891365605</v>
          </cell>
          <cell r="G38">
            <v>0.87717751610580841</v>
          </cell>
          <cell r="I38" t="str">
            <v>University</v>
          </cell>
          <cell r="J38">
            <v>157213913</v>
          </cell>
          <cell r="K38">
            <v>0.12270755891365605</v>
          </cell>
          <cell r="L38">
            <v>0</v>
          </cell>
          <cell r="O38" t="str">
            <v>20,001-50,000</v>
          </cell>
          <cell r="P38">
            <v>34539301.857369535</v>
          </cell>
          <cell r="Q38">
            <v>41872639.901227877</v>
          </cell>
          <cell r="R38">
            <v>41872640</v>
          </cell>
          <cell r="S38">
            <v>0.99999999764112979</v>
          </cell>
          <cell r="U38" t="str">
            <v>Office</v>
          </cell>
          <cell r="V38">
            <v>299473304.60000002</v>
          </cell>
        </row>
        <row r="39">
          <cell r="B39">
            <v>23029482.600000001</v>
          </cell>
          <cell r="D39" t="str">
            <v>residential care</v>
          </cell>
          <cell r="E39">
            <v>53966740.100000001</v>
          </cell>
          <cell r="F39">
            <v>4.2121761451219111E-2</v>
          </cell>
          <cell r="G39">
            <v>0.8423386600487599</v>
          </cell>
          <cell r="I39" t="str">
            <v>Warehouse</v>
          </cell>
          <cell r="J39">
            <v>53966740.100000001</v>
          </cell>
          <cell r="K39">
            <v>4.2121761451219111E-2</v>
          </cell>
          <cell r="L39">
            <v>0.18162271351024481</v>
          </cell>
          <cell r="O39" t="str">
            <v>50,001-100,000</v>
          </cell>
          <cell r="P39">
            <v>43034153.216813698</v>
          </cell>
          <cell r="Q39">
            <v>63253424.725206777</v>
          </cell>
          <cell r="R39">
            <v>63929821</v>
          </cell>
          <cell r="S39">
            <v>0.98941970641849253</v>
          </cell>
          <cell r="U39" t="str">
            <v>&lt;5,001</v>
          </cell>
          <cell r="V39">
            <v>23029482.600000001</v>
          </cell>
        </row>
        <row r="40">
          <cell r="B40">
            <v>85725024</v>
          </cell>
          <cell r="D40" t="str">
            <v>Restaurant</v>
          </cell>
          <cell r="E40">
            <v>16079931.400000002</v>
          </cell>
          <cell r="F40">
            <v>1.2550601228232568E-2</v>
          </cell>
          <cell r="G40">
            <v>0.99999997512427186</v>
          </cell>
          <cell r="I40" t="str">
            <v>Supermarket</v>
          </cell>
          <cell r="J40">
            <v>16079931.400000002</v>
          </cell>
          <cell r="K40">
            <v>1.2550601228232568E-2</v>
          </cell>
          <cell r="L40">
            <v>0.92147944946531313</v>
          </cell>
          <cell r="O40" t="str">
            <v>100,001+</v>
          </cell>
          <cell r="P40">
            <v>64636550.250122726</v>
          </cell>
          <cell r="Q40">
            <v>78341982.765261889</v>
          </cell>
          <cell r="R40">
            <v>84916337</v>
          </cell>
          <cell r="S40">
            <v>0.92257845230961733</v>
          </cell>
          <cell r="U40" t="str">
            <v>5,001-20,000</v>
          </cell>
          <cell r="V40">
            <v>85725024</v>
          </cell>
        </row>
        <row r="41">
          <cell r="B41">
            <v>41872640</v>
          </cell>
          <cell r="D41" t="str">
            <v>Xlarge Ret</v>
          </cell>
          <cell r="E41">
            <v>59225697</v>
          </cell>
          <cell r="F41">
            <v>4.6226447552576613E-2</v>
          </cell>
          <cell r="G41">
            <v>0.98608503921852686</v>
          </cell>
          <cell r="I41" t="str">
            <v>MiniMart</v>
          </cell>
          <cell r="J41">
            <v>59225697</v>
          </cell>
          <cell r="K41">
            <v>4.6226447552576613E-2</v>
          </cell>
          <cell r="L41">
            <v>0.83868998628257874</v>
          </cell>
          <cell r="N41" t="str">
            <v>Other</v>
          </cell>
          <cell r="P41">
            <v>153654082.32473806</v>
          </cell>
          <cell r="Q41">
            <v>137904509.70261467</v>
          </cell>
          <cell r="R41">
            <v>157213913</v>
          </cell>
          <cell r="S41">
            <v>0.87717751610580841</v>
          </cell>
          <cell r="U41" t="str">
            <v>20,001-50,000</v>
          </cell>
          <cell r="V41">
            <v>41872640</v>
          </cell>
        </row>
        <row r="42">
          <cell r="B42">
            <v>63929821</v>
          </cell>
          <cell r="D42" t="str">
            <v>Large Ret</v>
          </cell>
          <cell r="E42">
            <v>72646954</v>
          </cell>
          <cell r="F42">
            <v>5.6701917901201666E-2</v>
          </cell>
          <cell r="G42">
            <v>0.77181511362305244</v>
          </cell>
          <cell r="I42" t="str">
            <v>Restaurant</v>
          </cell>
          <cell r="J42">
            <v>72646954</v>
          </cell>
          <cell r="K42">
            <v>5.6701917901201666E-2</v>
          </cell>
          <cell r="L42">
            <v>0.99999997512427186</v>
          </cell>
          <cell r="N42" t="str">
            <v>Residential Care</v>
          </cell>
          <cell r="P42">
            <v>49714392.777311653</v>
          </cell>
          <cell r="Q42">
            <v>45458271.543033682</v>
          </cell>
          <cell r="R42">
            <v>53966740.100000001</v>
          </cell>
          <cell r="S42">
            <v>0.8423386600487599</v>
          </cell>
          <cell r="U42" t="str">
            <v>50,001-100,000</v>
          </cell>
          <cell r="V42">
            <v>63929821</v>
          </cell>
        </row>
        <row r="43">
          <cell r="B43">
            <v>84916337</v>
          </cell>
          <cell r="D43" t="str">
            <v>Medium Ret</v>
          </cell>
          <cell r="E43">
            <v>68116174</v>
          </cell>
          <cell r="F43">
            <v>5.3165583596140417E-2</v>
          </cell>
          <cell r="G43">
            <v>0.90527535536267667</v>
          </cell>
          <cell r="I43" t="str">
            <v>Lodging</v>
          </cell>
          <cell r="J43">
            <v>68116174</v>
          </cell>
          <cell r="K43">
            <v>5.3165583596140417E-2</v>
          </cell>
          <cell r="L43">
            <v>0.94438859080377269</v>
          </cell>
          <cell r="N43" t="str">
            <v>Restaurant</v>
          </cell>
          <cell r="P43">
            <v>15578466.927956199</v>
          </cell>
          <cell r="Q43">
            <v>16079931</v>
          </cell>
          <cell r="R43">
            <v>16079931.400000002</v>
          </cell>
          <cell r="S43">
            <v>0.99999997512427186</v>
          </cell>
          <cell r="U43" t="str">
            <v>100,001+</v>
          </cell>
          <cell r="V43">
            <v>84916337</v>
          </cell>
        </row>
        <row r="44">
          <cell r="B44">
            <v>157213913</v>
          </cell>
          <cell r="D44" t="str">
            <v>Small Ret</v>
          </cell>
          <cell r="E44">
            <v>9866053.6999999993</v>
          </cell>
          <cell r="F44">
            <v>7.7005866881390082E-3</v>
          </cell>
          <cell r="G44">
            <v>0.53668215741883951</v>
          </cell>
          <cell r="I44" t="str">
            <v>Hospital</v>
          </cell>
          <cell r="J44">
            <v>9866053.6999999993</v>
          </cell>
          <cell r="K44">
            <v>7.7005866881390082E-3</v>
          </cell>
          <cell r="L44">
            <v>0</v>
          </cell>
          <cell r="N44" t="str">
            <v>Retail/Service</v>
          </cell>
          <cell r="O44" t="str">
            <v>&lt;5,001</v>
          </cell>
          <cell r="P44">
            <v>9866053.8742124401</v>
          </cell>
          <cell r="Q44">
            <v>5294934.9849261232</v>
          </cell>
          <cell r="R44">
            <v>9866053.6999999993</v>
          </cell>
          <cell r="S44">
            <v>0.53668215741883951</v>
          </cell>
          <cell r="U44" t="str">
            <v>Other</v>
          </cell>
          <cell r="V44">
            <v>157213913</v>
          </cell>
        </row>
        <row r="45">
          <cell r="B45">
            <v>53966740.100000001</v>
          </cell>
          <cell r="D45" t="str">
            <v>School K-12</v>
          </cell>
          <cell r="E45">
            <v>113565709.8</v>
          </cell>
          <cell r="F45">
            <v>8.8639553331737675E-2</v>
          </cell>
          <cell r="G45">
            <v>0.96128535178408803</v>
          </cell>
          <cell r="I45" t="str">
            <v>Residential Care</v>
          </cell>
          <cell r="J45">
            <v>113565709.8</v>
          </cell>
          <cell r="K45">
            <v>8.8639553331737675E-2</v>
          </cell>
          <cell r="L45">
            <v>0.8423386600487599</v>
          </cell>
          <cell r="O45" t="str">
            <v>5,001-20,000</v>
          </cell>
          <cell r="P45">
            <v>62095801.889099516</v>
          </cell>
          <cell r="Q45">
            <v>61663893.623795919</v>
          </cell>
          <cell r="R45">
            <v>68116174</v>
          </cell>
          <cell r="S45">
            <v>0.90527535536267667</v>
          </cell>
          <cell r="U45" t="str">
            <v>Residential Care</v>
          </cell>
          <cell r="V45">
            <v>53966740.100000001</v>
          </cell>
        </row>
        <row r="46">
          <cell r="B46">
            <v>16079931.400000002</v>
          </cell>
          <cell r="D46" t="str">
            <v>University</v>
          </cell>
          <cell r="E46">
            <v>3318939.8</v>
          </cell>
          <cell r="F46">
            <v>2.5904768430983446E-3</v>
          </cell>
          <cell r="I46" t="str">
            <v>Assembly</v>
          </cell>
          <cell r="J46">
            <v>3318939.8</v>
          </cell>
          <cell r="K46">
            <v>2.5904768430983446E-3</v>
          </cell>
          <cell r="L46">
            <v>0.91177234717447209</v>
          </cell>
          <cell r="O46" t="str">
            <v>20,001-50,000</v>
          </cell>
          <cell r="P46">
            <v>72646953.999999955</v>
          </cell>
          <cell r="Q46">
            <v>56070017.055878662</v>
          </cell>
          <cell r="R46">
            <v>72646954</v>
          </cell>
          <cell r="S46">
            <v>0.77181511362305244</v>
          </cell>
          <cell r="U46" t="str">
            <v>Restaurant</v>
          </cell>
          <cell r="V46">
            <v>16079931.400000002</v>
          </cell>
        </row>
        <row r="47">
          <cell r="B47">
            <v>4744164.2</v>
          </cell>
          <cell r="D47" t="str">
            <v>Warehouse</v>
          </cell>
          <cell r="E47">
            <v>123337986.3</v>
          </cell>
          <cell r="F47">
            <v>9.6266945662747752E-2</v>
          </cell>
          <cell r="G47">
            <v>0.18162271351024481</v>
          </cell>
          <cell r="I47" t="str">
            <v>Other</v>
          </cell>
          <cell r="J47">
            <v>123337986.3</v>
          </cell>
          <cell r="K47">
            <v>9.6266945662747752E-2</v>
          </cell>
          <cell r="L47">
            <v>0.87717751610580841</v>
          </cell>
          <cell r="O47" t="str">
            <v>100,001+</v>
          </cell>
          <cell r="P47">
            <v>59225697.00000003</v>
          </cell>
          <cell r="Q47">
            <v>58401573.74898959</v>
          </cell>
          <cell r="R47">
            <v>59225697</v>
          </cell>
          <cell r="S47">
            <v>0.98608503921852686</v>
          </cell>
          <cell r="U47" t="str">
            <v>&lt;5,001</v>
          </cell>
          <cell r="V47">
            <v>4744164.2</v>
          </cell>
        </row>
        <row r="48">
          <cell r="B48">
            <v>11335767.200000001</v>
          </cell>
          <cell r="E48">
            <v>1281208055.9000001</v>
          </cell>
          <cell r="J48">
            <v>1281208055.9000001</v>
          </cell>
          <cell r="K48">
            <v>1</v>
          </cell>
          <cell r="N48" t="str">
            <v>School K-12</v>
          </cell>
          <cell r="P48">
            <v>110527499.14520694</v>
          </cell>
          <cell r="Q48">
            <v>109169053.29570265</v>
          </cell>
          <cell r="R48">
            <v>113565709.8</v>
          </cell>
          <cell r="S48">
            <v>0.96128535178408803</v>
          </cell>
          <cell r="U48" t="str">
            <v>5,001-20,000</v>
          </cell>
          <cell r="V48">
            <v>11335767.200000001</v>
          </cell>
        </row>
        <row r="49">
          <cell r="B49">
            <v>209854878.69999999</v>
          </cell>
          <cell r="N49" t="str">
            <v>Warehouse</v>
          </cell>
          <cell r="P49">
            <v>84732711.903829709</v>
          </cell>
          <cell r="Q49">
            <v>22400979.7506954</v>
          </cell>
          <cell r="R49">
            <v>123337986.3</v>
          </cell>
          <cell r="S49">
            <v>0.18162271351024481</v>
          </cell>
          <cell r="U49" t="str">
            <v>Retail/Service</v>
          </cell>
          <cell r="V49">
            <v>209854878.69999999</v>
          </cell>
        </row>
        <row r="50">
          <cell r="B50">
            <v>9866053.6999999993</v>
          </cell>
          <cell r="N50" t="str">
            <v>Grand Total</v>
          </cell>
          <cell r="P50">
            <v>1118886484.6017523</v>
          </cell>
          <cell r="Q50">
            <v>1042255721.3553934</v>
          </cell>
          <cell r="R50">
            <v>1281208055.9000001</v>
          </cell>
          <cell r="S50">
            <v>0.81349451133699613</v>
          </cell>
          <cell r="U50" t="str">
            <v>&lt;5,001</v>
          </cell>
          <cell r="V50">
            <v>9866053.6999999993</v>
          </cell>
        </row>
        <row r="51">
          <cell r="B51">
            <v>68116174</v>
          </cell>
          <cell r="U51" t="str">
            <v>5,001-20,000</v>
          </cell>
          <cell r="V51">
            <v>68116174</v>
          </cell>
        </row>
        <row r="52">
          <cell r="B52">
            <v>72646954</v>
          </cell>
          <cell r="U52" t="str">
            <v>20,001-50,000</v>
          </cell>
          <cell r="V52">
            <v>72646954</v>
          </cell>
        </row>
        <row r="53">
          <cell r="B53">
            <v>59225697</v>
          </cell>
          <cell r="U53" t="str">
            <v>100,001+</v>
          </cell>
          <cell r="V53">
            <v>59225697</v>
          </cell>
        </row>
        <row r="54">
          <cell r="B54">
            <v>113565709.8</v>
          </cell>
          <cell r="U54" t="str">
            <v>School K-12</v>
          </cell>
          <cell r="V54">
            <v>113565709.8</v>
          </cell>
        </row>
        <row r="55">
          <cell r="B55">
            <v>3318939.8</v>
          </cell>
          <cell r="U55" t="str">
            <v>University</v>
          </cell>
          <cell r="V55">
            <v>3318939.8</v>
          </cell>
        </row>
        <row r="56">
          <cell r="B56">
            <v>123337986.3</v>
          </cell>
          <cell r="U56" t="str">
            <v>Warehouse</v>
          </cell>
          <cell r="V56">
            <v>123337986.3</v>
          </cell>
        </row>
        <row r="57">
          <cell r="B57">
            <v>1281208055.9000001</v>
          </cell>
          <cell r="U57" t="str">
            <v>Grand Total</v>
          </cell>
          <cell r="V57">
            <v>1281208055.9000001</v>
          </cell>
        </row>
        <row r="63">
          <cell r="B63" t="str">
            <v>(All)</v>
          </cell>
        </row>
        <row r="64">
          <cell r="B64" t="str">
            <v>(All)</v>
          </cell>
        </row>
        <row r="65">
          <cell r="B65" t="str">
            <v>(All)</v>
          </cell>
        </row>
        <row r="66">
          <cell r="B66" t="str">
            <v>(All)</v>
          </cell>
        </row>
        <row r="67">
          <cell r="B67" t="str">
            <v>2004-2013</v>
          </cell>
        </row>
        <row r="68">
          <cell r="B68" t="str">
            <v>Electricity</v>
          </cell>
        </row>
        <row r="70">
          <cell r="C70" t="str">
            <v>Column Labels</v>
          </cell>
          <cell r="F70" t="str">
            <v>HP</v>
          </cell>
        </row>
        <row r="71">
          <cell r="B71" t="str">
            <v>Size_Group</v>
          </cell>
          <cell r="C71">
            <v>1</v>
          </cell>
          <cell r="D71">
            <v>3</v>
          </cell>
          <cell r="E71">
            <v>4</v>
          </cell>
          <cell r="F71">
            <v>5</v>
          </cell>
          <cell r="G71">
            <v>6</v>
          </cell>
          <cell r="H71">
            <v>8</v>
          </cell>
          <cell r="I71">
            <v>9</v>
          </cell>
          <cell r="J71">
            <v>10</v>
          </cell>
          <cell r="K71">
            <v>11</v>
          </cell>
          <cell r="L71">
            <v>12</v>
          </cell>
          <cell r="M71">
            <v>13</v>
          </cell>
          <cell r="N71" t="str">
            <v>(blank)</v>
          </cell>
          <cell r="O71" t="str">
            <v>Grand Total</v>
          </cell>
          <cell r="P71" t="str">
            <v>SF</v>
          </cell>
          <cell r="Q71" t="str">
            <v>HP</v>
          </cell>
          <cell r="R71" t="str">
            <v>Elect</v>
          </cell>
        </row>
        <row r="72">
          <cell r="C72">
            <v>3.6534593810539057E-2</v>
          </cell>
          <cell r="D72">
            <v>9.6072243813068336E-2</v>
          </cell>
          <cell r="E72">
            <v>0</v>
          </cell>
          <cell r="F72">
            <v>0.50965114798682787</v>
          </cell>
          <cell r="G72">
            <v>3.1956647213604777E-2</v>
          </cell>
          <cell r="H72">
            <v>0</v>
          </cell>
          <cell r="I72">
            <v>0</v>
          </cell>
          <cell r="J72">
            <v>3.5497740342013101E-3</v>
          </cell>
          <cell r="K72">
            <v>5.8039414061002159E-4</v>
          </cell>
          <cell r="L72">
            <v>0</v>
          </cell>
          <cell r="M72">
            <v>0</v>
          </cell>
          <cell r="N72">
            <v>0.32165519900114858</v>
          </cell>
          <cell r="O72">
            <v>1</v>
          </cell>
          <cell r="P72">
            <v>323583577.89067554</v>
          </cell>
          <cell r="Q72">
            <v>0.50965114798682787</v>
          </cell>
          <cell r="R72">
            <v>0.49034885201317213</v>
          </cell>
        </row>
        <row r="73">
          <cell r="B73" t="str">
            <v>&lt;5,001</v>
          </cell>
          <cell r="C73">
            <v>0</v>
          </cell>
          <cell r="D73">
            <v>0</v>
          </cell>
          <cell r="E73">
            <v>0.18622247697050309</v>
          </cell>
          <cell r="F73">
            <v>0.81377752302949691</v>
          </cell>
          <cell r="G73">
            <v>0</v>
          </cell>
          <cell r="H73">
            <v>0</v>
          </cell>
          <cell r="I73">
            <v>0</v>
          </cell>
          <cell r="J73">
            <v>0</v>
          </cell>
          <cell r="K73">
            <v>0</v>
          </cell>
          <cell r="L73">
            <v>0</v>
          </cell>
          <cell r="M73">
            <v>0</v>
          </cell>
          <cell r="N73">
            <v>0</v>
          </cell>
          <cell r="O73">
            <v>1</v>
          </cell>
          <cell r="P73">
            <v>9815889.4471183456</v>
          </cell>
          <cell r="Q73">
            <v>0.81377752302949691</v>
          </cell>
          <cell r="R73">
            <v>0.18622247697050309</v>
          </cell>
        </row>
        <row r="74">
          <cell r="B74" t="str">
            <v>5,001-20,000</v>
          </cell>
          <cell r="C74">
            <v>0.81202354242998354</v>
          </cell>
          <cell r="D74">
            <v>3.3971992626398925E-2</v>
          </cell>
          <cell r="E74">
            <v>0</v>
          </cell>
          <cell r="F74">
            <v>0.15400446494361758</v>
          </cell>
          <cell r="G74">
            <v>0</v>
          </cell>
          <cell r="H74">
            <v>0</v>
          </cell>
          <cell r="I74">
            <v>0</v>
          </cell>
          <cell r="J74">
            <v>0</v>
          </cell>
          <cell r="K74">
            <v>0</v>
          </cell>
          <cell r="L74">
            <v>0</v>
          </cell>
          <cell r="M74">
            <v>0</v>
          </cell>
          <cell r="N74">
            <v>0</v>
          </cell>
          <cell r="O74">
            <v>1</v>
          </cell>
          <cell r="P74">
            <v>16084444.905748043</v>
          </cell>
          <cell r="Q74">
            <v>0.15400446494361758</v>
          </cell>
          <cell r="R74">
            <v>0.84599553505638236</v>
          </cell>
        </row>
        <row r="75">
          <cell r="B75" t="str">
            <v>20,001-50,000</v>
          </cell>
          <cell r="C75">
            <v>0</v>
          </cell>
          <cell r="D75">
            <v>0</v>
          </cell>
          <cell r="E75">
            <v>0</v>
          </cell>
          <cell r="F75">
            <v>0.18249203765273975</v>
          </cell>
          <cell r="G75">
            <v>0</v>
          </cell>
          <cell r="H75">
            <v>0</v>
          </cell>
          <cell r="I75">
            <v>0.8175079623472602</v>
          </cell>
          <cell r="J75">
            <v>0</v>
          </cell>
          <cell r="K75">
            <v>0</v>
          </cell>
          <cell r="L75">
            <v>0</v>
          </cell>
          <cell r="M75">
            <v>0</v>
          </cell>
          <cell r="N75">
            <v>0</v>
          </cell>
          <cell r="O75">
            <v>1</v>
          </cell>
          <cell r="P75">
            <v>23241500.137925949</v>
          </cell>
          <cell r="Q75">
            <v>0.18249203765273975</v>
          </cell>
          <cell r="R75">
            <v>0.81750796234726031</v>
          </cell>
        </row>
        <row r="76">
          <cell r="C76">
            <v>2.6830345435340821E-2</v>
          </cell>
          <cell r="D76">
            <v>1.3652575123708729E-2</v>
          </cell>
          <cell r="E76">
            <v>2.8001180638092205E-2</v>
          </cell>
          <cell r="F76">
            <v>0.18888064796136644</v>
          </cell>
          <cell r="G76">
            <v>0.57870617384054446</v>
          </cell>
          <cell r="H76">
            <v>0</v>
          </cell>
          <cell r="I76">
            <v>0</v>
          </cell>
          <cell r="J76">
            <v>7.5228886618891851E-3</v>
          </cell>
          <cell r="K76">
            <v>0.10945787462577937</v>
          </cell>
          <cell r="L76">
            <v>0</v>
          </cell>
          <cell r="M76">
            <v>0</v>
          </cell>
          <cell r="N76">
            <v>4.6948313713278858E-2</v>
          </cell>
          <cell r="O76">
            <v>1</v>
          </cell>
          <cell r="P76">
            <v>158846349.10849831</v>
          </cell>
          <cell r="Q76">
            <v>0.18888064796136644</v>
          </cell>
          <cell r="R76">
            <v>0.8111193520386335</v>
          </cell>
        </row>
        <row r="77">
          <cell r="B77" t="str">
            <v>&lt;5,001</v>
          </cell>
          <cell r="C77">
            <v>0</v>
          </cell>
          <cell r="D77">
            <v>0.17664037080346631</v>
          </cell>
          <cell r="E77">
            <v>0</v>
          </cell>
          <cell r="F77">
            <v>0.52490452587958114</v>
          </cell>
          <cell r="G77">
            <v>0</v>
          </cell>
          <cell r="H77">
            <v>0</v>
          </cell>
          <cell r="I77">
            <v>0</v>
          </cell>
          <cell r="J77">
            <v>1.9787254337404303E-2</v>
          </cell>
          <cell r="K77">
            <v>0</v>
          </cell>
          <cell r="L77">
            <v>0</v>
          </cell>
          <cell r="M77">
            <v>0</v>
          </cell>
          <cell r="N77">
            <v>0.27866784897954844</v>
          </cell>
          <cell r="O77">
            <v>1</v>
          </cell>
          <cell r="P77">
            <v>88922415.770519257</v>
          </cell>
          <cell r="Q77">
            <v>0.52490452587958114</v>
          </cell>
          <cell r="R77">
            <v>0.47509547412041886</v>
          </cell>
        </row>
        <row r="78">
          <cell r="B78" t="str">
            <v>5,001-20,000</v>
          </cell>
          <cell r="C78">
            <v>0</v>
          </cell>
          <cell r="D78">
            <v>0</v>
          </cell>
          <cell r="E78">
            <v>4.3228968896827348E-2</v>
          </cell>
          <cell r="F78">
            <v>0.75611452678600732</v>
          </cell>
          <cell r="G78">
            <v>0</v>
          </cell>
          <cell r="H78">
            <v>0</v>
          </cell>
          <cell r="I78">
            <v>0</v>
          </cell>
          <cell r="J78">
            <v>0</v>
          </cell>
          <cell r="K78">
            <v>0</v>
          </cell>
          <cell r="L78">
            <v>3.0685926118516452E-2</v>
          </cell>
          <cell r="M78">
            <v>0</v>
          </cell>
          <cell r="N78">
            <v>0.16997057819864889</v>
          </cell>
          <cell r="O78">
            <v>1</v>
          </cell>
          <cell r="P78">
            <v>154110090.46318847</v>
          </cell>
          <cell r="Q78">
            <v>0.75611452678600732</v>
          </cell>
          <cell r="R78">
            <v>0.24388547321399268</v>
          </cell>
        </row>
        <row r="79">
          <cell r="B79" t="str">
            <v>20,001-50,000</v>
          </cell>
          <cell r="C79">
            <v>0.27157849224769093</v>
          </cell>
          <cell r="D79">
            <v>0.16108600680990617</v>
          </cell>
          <cell r="E79">
            <v>0</v>
          </cell>
          <cell r="F79">
            <v>0.48968672235722216</v>
          </cell>
          <cell r="G79">
            <v>4.2122637341405176E-4</v>
          </cell>
          <cell r="H79">
            <v>0</v>
          </cell>
          <cell r="I79">
            <v>0</v>
          </cell>
          <cell r="J79">
            <v>0</v>
          </cell>
          <cell r="K79">
            <v>0</v>
          </cell>
          <cell r="L79">
            <v>0</v>
          </cell>
          <cell r="M79">
            <v>0</v>
          </cell>
          <cell r="N79">
            <v>7.7227552211766498E-2</v>
          </cell>
          <cell r="O79">
            <v>1</v>
          </cell>
          <cell r="P79">
            <v>121088778.65134136</v>
          </cell>
          <cell r="Q79">
            <v>0.48968672235722216</v>
          </cell>
          <cell r="R79">
            <v>0.5103132776427779</v>
          </cell>
        </row>
        <row r="80">
          <cell r="B80" t="str">
            <v>50,001-100,000</v>
          </cell>
          <cell r="C80">
            <v>0</v>
          </cell>
          <cell r="D80">
            <v>0</v>
          </cell>
          <cell r="E80">
            <v>0</v>
          </cell>
          <cell r="F80">
            <v>0</v>
          </cell>
          <cell r="G80">
            <v>0</v>
          </cell>
          <cell r="H80">
            <v>0</v>
          </cell>
          <cell r="I80">
            <v>0</v>
          </cell>
          <cell r="J80">
            <v>0</v>
          </cell>
          <cell r="K80">
            <v>0</v>
          </cell>
          <cell r="L80">
            <v>0</v>
          </cell>
          <cell r="M80">
            <v>0</v>
          </cell>
          <cell r="N80">
            <v>1</v>
          </cell>
          <cell r="O80">
            <v>1</v>
          </cell>
          <cell r="P80">
            <v>83126914.229880497</v>
          </cell>
          <cell r="Q80">
            <v>0</v>
          </cell>
          <cell r="R80">
            <v>1</v>
          </cell>
        </row>
        <row r="81">
          <cell r="B81" t="str">
            <v>100,001+</v>
          </cell>
          <cell r="C81">
            <v>0</v>
          </cell>
          <cell r="D81">
            <v>9.0247339982572464E-2</v>
          </cell>
          <cell r="E81">
            <v>0</v>
          </cell>
          <cell r="F81">
            <v>3.7300330925293994E-2</v>
          </cell>
          <cell r="G81">
            <v>0</v>
          </cell>
          <cell r="H81">
            <v>0</v>
          </cell>
          <cell r="I81">
            <v>0</v>
          </cell>
          <cell r="J81">
            <v>6.1086377136007814E-4</v>
          </cell>
          <cell r="K81">
            <v>0</v>
          </cell>
          <cell r="L81">
            <v>0</v>
          </cell>
          <cell r="M81">
            <v>0</v>
          </cell>
          <cell r="N81">
            <v>0.87184146532077345</v>
          </cell>
          <cell r="O81">
            <v>1</v>
          </cell>
          <cell r="P81">
            <v>161400968.09734377</v>
          </cell>
          <cell r="Q81">
            <v>3.7300330925293994E-2</v>
          </cell>
          <cell r="R81">
            <v>0.96269966907470605</v>
          </cell>
        </row>
        <row r="82">
          <cell r="C82">
            <v>3.0358719899233007E-2</v>
          </cell>
          <cell r="D82">
            <v>7.9022624302837394E-2</v>
          </cell>
          <cell r="E82">
            <v>2.3915459988707082E-2</v>
          </cell>
          <cell r="F82">
            <v>0.41080265497275703</v>
          </cell>
          <cell r="G82">
            <v>5.4849597267194045E-2</v>
          </cell>
          <cell r="H82">
            <v>5.3229117383233899E-3</v>
          </cell>
          <cell r="I82">
            <v>9.1480776677612327E-2</v>
          </cell>
          <cell r="J82">
            <v>8.7343776958000094E-3</v>
          </cell>
          <cell r="K82">
            <v>0</v>
          </cell>
          <cell r="L82">
            <v>0</v>
          </cell>
          <cell r="M82">
            <v>0</v>
          </cell>
          <cell r="N82">
            <v>0.29551287745753574</v>
          </cell>
          <cell r="O82">
            <v>1</v>
          </cell>
          <cell r="P82">
            <v>274835103.70914501</v>
          </cell>
          <cell r="Q82">
            <v>0.41080265497275703</v>
          </cell>
          <cell r="R82">
            <v>0.58919734502724297</v>
          </cell>
        </row>
        <row r="83">
          <cell r="C83">
            <v>4.8491951753153045E-2</v>
          </cell>
          <cell r="D83">
            <v>0</v>
          </cell>
          <cell r="E83">
            <v>7.2786406113312819E-3</v>
          </cell>
          <cell r="F83">
            <v>0.25160789616687884</v>
          </cell>
          <cell r="G83">
            <v>0.31248631124873866</v>
          </cell>
          <cell r="H83">
            <v>0</v>
          </cell>
          <cell r="I83">
            <v>0</v>
          </cell>
          <cell r="J83">
            <v>0.18360090438102558</v>
          </cell>
          <cell r="K83">
            <v>0.17776288985715782</v>
          </cell>
          <cell r="L83">
            <v>0</v>
          </cell>
          <cell r="M83">
            <v>1.383259321048938E-4</v>
          </cell>
          <cell r="N83">
            <v>1.863308004961009E-2</v>
          </cell>
          <cell r="O83">
            <v>1</v>
          </cell>
          <cell r="P83">
            <v>117631709.17964283</v>
          </cell>
          <cell r="Q83">
            <v>0.25160789616687884</v>
          </cell>
          <cell r="R83">
            <v>0.74839210383312116</v>
          </cell>
        </row>
        <row r="84">
          <cell r="C84">
            <v>0</v>
          </cell>
          <cell r="D84">
            <v>0</v>
          </cell>
          <cell r="E84">
            <v>8.4985032383021089E-2</v>
          </cell>
          <cell r="F84">
            <v>0.8667911132476972</v>
          </cell>
          <cell r="G84">
            <v>0</v>
          </cell>
          <cell r="H84">
            <v>0</v>
          </cell>
          <cell r="I84">
            <v>0</v>
          </cell>
          <cell r="J84">
            <v>4.8223854369281734E-2</v>
          </cell>
          <cell r="K84">
            <v>0</v>
          </cell>
          <cell r="L84">
            <v>0</v>
          </cell>
          <cell r="M84">
            <v>0</v>
          </cell>
          <cell r="N84">
            <v>0</v>
          </cell>
          <cell r="O84">
            <v>1</v>
          </cell>
          <cell r="P84">
            <v>47431959.763809502</v>
          </cell>
          <cell r="Q84">
            <v>0.8667911132476972</v>
          </cell>
          <cell r="R84">
            <v>0.1332088867523028</v>
          </cell>
        </row>
        <row r="85">
          <cell r="B85" t="str">
            <v>&lt;5,001</v>
          </cell>
          <cell r="C85">
            <v>0</v>
          </cell>
          <cell r="D85">
            <v>0.30228709576973001</v>
          </cell>
          <cell r="E85">
            <v>0</v>
          </cell>
          <cell r="F85">
            <v>0.6004457335185307</v>
          </cell>
          <cell r="G85">
            <v>0</v>
          </cell>
          <cell r="H85">
            <v>0</v>
          </cell>
          <cell r="I85">
            <v>0</v>
          </cell>
          <cell r="J85">
            <v>3.9538732283492091E-2</v>
          </cell>
          <cell r="K85">
            <v>5.7728438428247104E-2</v>
          </cell>
          <cell r="L85">
            <v>0</v>
          </cell>
          <cell r="M85">
            <v>0</v>
          </cell>
          <cell r="N85">
            <v>0</v>
          </cell>
          <cell r="O85">
            <v>1</v>
          </cell>
          <cell r="P85">
            <v>45229806.543296024</v>
          </cell>
          <cell r="Q85">
            <v>0.6004457335185307</v>
          </cell>
          <cell r="R85">
            <v>0.3995542664814693</v>
          </cell>
        </row>
        <row r="86">
          <cell r="B86" t="str">
            <v>5,001-20,000</v>
          </cell>
          <cell r="C86">
            <v>0.67420376757283751</v>
          </cell>
          <cell r="D86">
            <v>0</v>
          </cell>
          <cell r="E86">
            <v>0</v>
          </cell>
          <cell r="F86">
            <v>0.25959218292260067</v>
          </cell>
          <cell r="G86">
            <v>0</v>
          </cell>
          <cell r="H86">
            <v>0</v>
          </cell>
          <cell r="I86">
            <v>6.6204049504561782E-2</v>
          </cell>
          <cell r="J86">
            <v>0</v>
          </cell>
          <cell r="K86">
            <v>0</v>
          </cell>
          <cell r="L86">
            <v>0</v>
          </cell>
          <cell r="M86">
            <v>0</v>
          </cell>
          <cell r="N86">
            <v>0</v>
          </cell>
          <cell r="O86">
            <v>1</v>
          </cell>
          <cell r="P86">
            <v>142334439.47546965</v>
          </cell>
          <cell r="Q86">
            <v>0.25959218292260067</v>
          </cell>
          <cell r="R86">
            <v>0.74040781707739933</v>
          </cell>
        </row>
        <row r="87">
          <cell r="B87" t="str">
            <v>20,001-50,000</v>
          </cell>
          <cell r="C87">
            <v>0.44457384121018961</v>
          </cell>
          <cell r="D87">
            <v>0</v>
          </cell>
          <cell r="E87">
            <v>0</v>
          </cell>
          <cell r="F87">
            <v>0.52538539575341459</v>
          </cell>
          <cell r="G87">
            <v>0</v>
          </cell>
          <cell r="H87">
            <v>0</v>
          </cell>
          <cell r="I87">
            <v>0</v>
          </cell>
          <cell r="J87">
            <v>3.0040763036395728E-2</v>
          </cell>
          <cell r="K87">
            <v>0</v>
          </cell>
          <cell r="L87">
            <v>0</v>
          </cell>
          <cell r="M87">
            <v>0</v>
          </cell>
          <cell r="N87">
            <v>0</v>
          </cell>
          <cell r="O87">
            <v>1</v>
          </cell>
          <cell r="P87">
            <v>150479652.53202388</v>
          </cell>
          <cell r="Q87">
            <v>0.52538539575341459</v>
          </cell>
          <cell r="R87">
            <v>0.47461460424658541</v>
          </cell>
        </row>
        <row r="88">
          <cell r="B88" t="str">
            <v>100,001+</v>
          </cell>
          <cell r="C88">
            <v>0</v>
          </cell>
          <cell r="D88">
            <v>0</v>
          </cell>
          <cell r="E88">
            <v>0</v>
          </cell>
          <cell r="F88">
            <v>1</v>
          </cell>
          <cell r="G88">
            <v>0</v>
          </cell>
          <cell r="H88">
            <v>0</v>
          </cell>
          <cell r="I88">
            <v>0</v>
          </cell>
          <cell r="J88">
            <v>0</v>
          </cell>
          <cell r="K88">
            <v>0</v>
          </cell>
          <cell r="L88">
            <v>0</v>
          </cell>
          <cell r="M88">
            <v>0</v>
          </cell>
          <cell r="N88">
            <v>0</v>
          </cell>
          <cell r="O88">
            <v>1</v>
          </cell>
          <cell r="P88">
            <v>29532449.302067615</v>
          </cell>
          <cell r="Q88">
            <v>1</v>
          </cell>
          <cell r="R88">
            <v>0</v>
          </cell>
        </row>
        <row r="89">
          <cell r="C89">
            <v>0</v>
          </cell>
          <cell r="D89">
            <v>0</v>
          </cell>
          <cell r="E89">
            <v>0</v>
          </cell>
          <cell r="F89">
            <v>0.60623284948217304</v>
          </cell>
          <cell r="G89">
            <v>0</v>
          </cell>
          <cell r="H89">
            <v>0</v>
          </cell>
          <cell r="I89">
            <v>0</v>
          </cell>
          <cell r="J89">
            <v>0</v>
          </cell>
          <cell r="K89">
            <v>0</v>
          </cell>
          <cell r="L89">
            <v>7.8006315859590558E-2</v>
          </cell>
          <cell r="M89">
            <v>0</v>
          </cell>
          <cell r="N89">
            <v>0.31576083465823634</v>
          </cell>
          <cell r="O89">
            <v>1</v>
          </cell>
          <cell r="P89">
            <v>124562026.1368593</v>
          </cell>
          <cell r="Q89">
            <v>0.60623284948217304</v>
          </cell>
          <cell r="R89">
            <v>0.39376715051782696</v>
          </cell>
        </row>
        <row r="90">
          <cell r="C90">
            <v>0</v>
          </cell>
          <cell r="D90">
            <v>0</v>
          </cell>
          <cell r="E90">
            <v>0</v>
          </cell>
          <cell r="F90">
            <v>0.25284882715292539</v>
          </cell>
          <cell r="G90">
            <v>9.15963886801789E-2</v>
          </cell>
          <cell r="H90">
            <v>5.0434425613117444E-2</v>
          </cell>
          <cell r="I90">
            <v>0</v>
          </cell>
          <cell r="J90">
            <v>0.60086537417955166</v>
          </cell>
          <cell r="K90">
            <v>4.2549843742266929E-3</v>
          </cell>
          <cell r="L90">
            <v>0</v>
          </cell>
          <cell r="M90">
            <v>0</v>
          </cell>
          <cell r="N90">
            <v>0</v>
          </cell>
          <cell r="O90">
            <v>1</v>
          </cell>
          <cell r="P90">
            <v>226752622.27380022</v>
          </cell>
          <cell r="Q90">
            <v>0.25284882715292539</v>
          </cell>
          <cell r="R90">
            <v>0.74715117284707455</v>
          </cell>
        </row>
        <row r="91">
          <cell r="C91">
            <v>9.1376585173836206E-2</v>
          </cell>
          <cell r="D91">
            <v>4.3578166262721339E-2</v>
          </cell>
          <cell r="E91">
            <v>1.5647501421037862E-2</v>
          </cell>
          <cell r="F91">
            <v>0.36751344938564412</v>
          </cell>
          <cell r="G91">
            <v>0.12676686309729684</v>
          </cell>
          <cell r="H91">
            <v>7.9239003385834128E-4</v>
          </cell>
          <cell r="I91">
            <v>1.6904134041812836E-2</v>
          </cell>
          <cell r="J91">
            <v>2.4251816992745853E-2</v>
          </cell>
          <cell r="K91">
            <v>3.4260457436102294E-2</v>
          </cell>
          <cell r="L91">
            <v>7.4496258356358891E-3</v>
          </cell>
          <cell r="M91">
            <v>1.3534357178331009E-5</v>
          </cell>
          <cell r="N91">
            <v>0.27144547596213026</v>
          </cell>
          <cell r="O91">
            <v>1</v>
          </cell>
          <cell r="P91">
            <v>197062347.57176718</v>
          </cell>
          <cell r="Q91">
            <v>0.36751344938564412</v>
          </cell>
          <cell r="R91">
            <v>0.63248655061435588</v>
          </cell>
        </row>
        <row r="93">
          <cell r="B93" t="str">
            <v>(All)</v>
          </cell>
        </row>
        <row r="94">
          <cell r="B94" t="str">
            <v>(All)</v>
          </cell>
        </row>
        <row r="95">
          <cell r="B95" t="str">
            <v>(All)</v>
          </cell>
        </row>
        <row r="96">
          <cell r="B96" t="str">
            <v>(All)</v>
          </cell>
        </row>
        <row r="97">
          <cell r="B97" t="str">
            <v>(All)</v>
          </cell>
        </row>
        <row r="98">
          <cell r="B98" t="str">
            <v>2004-2013</v>
          </cell>
        </row>
        <row r="100">
          <cell r="C100" t="str">
            <v>Column Labels</v>
          </cell>
          <cell r="O100" t="str">
            <v>Heat Type Final</v>
          </cell>
        </row>
        <row r="101">
          <cell r="B101" t="str">
            <v>Size_Group</v>
          </cell>
          <cell r="C101" t="str">
            <v>Electricity</v>
          </cell>
          <cell r="D101" t="str">
            <v>Natural Gas</v>
          </cell>
          <cell r="E101" t="str">
            <v>Grand Total</v>
          </cell>
          <cell r="F101" t="str">
            <v>Total SF</v>
          </cell>
        </row>
        <row r="102">
          <cell r="C102">
            <v>0.19127215823254617</v>
          </cell>
          <cell r="D102">
            <v>0.80872784176745371</v>
          </cell>
          <cell r="E102">
            <v>1</v>
          </cell>
          <cell r="F102">
            <v>323583577.89067554</v>
          </cell>
          <cell r="J102" t="str">
            <v>Elect Share</v>
          </cell>
          <cell r="K102" t="str">
            <v>NG Share</v>
          </cell>
          <cell r="L102" t="str">
            <v>HP</v>
          </cell>
          <cell r="M102" t="str">
            <v>Elect</v>
          </cell>
          <cell r="P102" t="str">
            <v>NG</v>
          </cell>
          <cell r="Q102" t="str">
            <v>Elect</v>
          </cell>
          <cell r="R102" t="str">
            <v>HP</v>
          </cell>
        </row>
        <row r="103">
          <cell r="B103" t="str">
            <v>&lt;5,001</v>
          </cell>
          <cell r="C103">
            <v>0.34120957993445039</v>
          </cell>
          <cell r="D103">
            <v>0.65879042006554966</v>
          </cell>
          <cell r="E103">
            <v>1</v>
          </cell>
          <cell r="F103">
            <v>9815889.4471183456</v>
          </cell>
          <cell r="I103" t="str">
            <v>Assembly</v>
          </cell>
          <cell r="J103">
            <v>0.19127215823254617</v>
          </cell>
          <cell r="K103">
            <v>0.80872784176745371</v>
          </cell>
          <cell r="L103">
            <v>0.50965114798682787</v>
          </cell>
          <cell r="M103">
            <v>0.49034885201317213</v>
          </cell>
          <cell r="O103" t="str">
            <v>Large Off</v>
          </cell>
          <cell r="P103">
            <v>0.80872784176745371</v>
          </cell>
          <cell r="Q103">
            <v>9.379008321141083E-2</v>
          </cell>
          <cell r="R103">
            <v>9.7482075021135345E-2</v>
          </cell>
        </row>
        <row r="104">
          <cell r="B104" t="str">
            <v>5,001-20,000</v>
          </cell>
          <cell r="C104">
            <v>0.20553132715572342</v>
          </cell>
          <cell r="D104">
            <v>0.79446867284427658</v>
          </cell>
          <cell r="E104">
            <v>1</v>
          </cell>
          <cell r="F104">
            <v>16084444.905748043</v>
          </cell>
          <cell r="I104" t="str">
            <v>Supermarket</v>
          </cell>
          <cell r="J104">
            <v>6.8914388415774033E-2</v>
          </cell>
          <cell r="K104">
            <v>0.93108561158422598</v>
          </cell>
          <cell r="L104">
            <v>0.17084052379262782</v>
          </cell>
          <cell r="M104">
            <v>0.82915947620737218</v>
          </cell>
          <cell r="O104" t="str">
            <v>Medium Off</v>
          </cell>
          <cell r="P104">
            <v>0.93108561158422598</v>
          </cell>
          <cell r="Q104">
            <v>5.7141018201974592E-2</v>
          </cell>
          <cell r="R104">
            <v>1.1773370213799438E-2</v>
          </cell>
        </row>
        <row r="105">
          <cell r="B105" t="str">
            <v>20,001-50,000</v>
          </cell>
          <cell r="C105">
            <v>2.9445627872964144E-2</v>
          </cell>
          <cell r="D105">
            <v>0.97055437212703577</v>
          </cell>
          <cell r="E105">
            <v>1</v>
          </cell>
          <cell r="F105">
            <v>23241500.137925949</v>
          </cell>
          <cell r="I105" t="str">
            <v>Minimart</v>
          </cell>
          <cell r="J105">
            <v>0.34120957993445039</v>
          </cell>
          <cell r="K105">
            <v>0.65879042006554966</v>
          </cell>
          <cell r="L105">
            <v>0.81377752302949691</v>
          </cell>
          <cell r="M105">
            <v>0.18622247697050309</v>
          </cell>
          <cell r="O105" t="str">
            <v>Small Off</v>
          </cell>
          <cell r="P105">
            <v>0.65879042006554966</v>
          </cell>
          <cell r="Q105">
            <v>6.3540893141458221E-2</v>
          </cell>
          <cell r="R105">
            <v>0.27766868679299217</v>
          </cell>
        </row>
        <row r="106">
          <cell r="B106" t="str">
            <v>50,001-100,000</v>
          </cell>
          <cell r="C106">
            <v>0</v>
          </cell>
          <cell r="D106">
            <v>1</v>
          </cell>
          <cell r="E106">
            <v>1</v>
          </cell>
          <cell r="F106">
            <v>18575140.114893399</v>
          </cell>
          <cell r="I106" t="str">
            <v>Hospital</v>
          </cell>
          <cell r="J106">
            <v>0.69635535044967534</v>
          </cell>
          <cell r="K106">
            <v>0.30364464955032466</v>
          </cell>
          <cell r="L106">
            <v>0.25160789616687884</v>
          </cell>
          <cell r="M106">
            <v>0.74839210383312116</v>
          </cell>
          <cell r="O106" t="str">
            <v>Xlarge Ret</v>
          </cell>
          <cell r="P106">
            <v>0.30364464955032466</v>
          </cell>
          <cell r="Q106">
            <v>0.52114684573848291</v>
          </cell>
          <cell r="R106">
            <v>0.17520850471119245</v>
          </cell>
        </row>
        <row r="107">
          <cell r="C107">
            <v>0.79019796385281693</v>
          </cell>
          <cell r="D107">
            <v>0.20980203614718312</v>
          </cell>
          <cell r="E107">
            <v>1</v>
          </cell>
          <cell r="F107">
            <v>158846349.10849831</v>
          </cell>
          <cell r="I107" t="str">
            <v>Lodging</v>
          </cell>
          <cell r="J107">
            <v>0.79019796385281693</v>
          </cell>
          <cell r="K107">
            <v>0.20980203614718312</v>
          </cell>
          <cell r="L107">
            <v>0.18888064796136644</v>
          </cell>
          <cell r="M107">
            <v>0.8111193520386335</v>
          </cell>
          <cell r="O107" t="str">
            <v>Large Ret</v>
          </cell>
          <cell r="P107">
            <v>0.20980203614718312</v>
          </cell>
          <cell r="Q107">
            <v>0.64094486042254439</v>
          </cell>
          <cell r="R107">
            <v>0.14925310343027248</v>
          </cell>
        </row>
        <row r="108">
          <cell r="B108" t="str">
            <v>&lt;5,001</v>
          </cell>
          <cell r="C108">
            <v>0.46909449471346648</v>
          </cell>
          <cell r="D108">
            <v>0.53090550528653346</v>
          </cell>
          <cell r="E108">
            <v>1</v>
          </cell>
          <cell r="F108">
            <v>88922415.770519257</v>
          </cell>
          <cell r="I108" t="str">
            <v>Large Off</v>
          </cell>
          <cell r="J108">
            <v>0.57577270269147163</v>
          </cell>
          <cell r="K108">
            <v>0.42422729730852854</v>
          </cell>
          <cell r="L108">
            <v>2.4620135194388326E-2</v>
          </cell>
          <cell r="M108">
            <v>0.97537986480561178</v>
          </cell>
          <cell r="O108" t="str">
            <v>Medium Ret</v>
          </cell>
          <cell r="P108">
            <v>0.42422729730852854</v>
          </cell>
          <cell r="Q108">
            <v>0.56159710090996928</v>
          </cell>
          <cell r="R108">
            <v>1.4175601781502387E-2</v>
          </cell>
        </row>
        <row r="109">
          <cell r="B109" t="str">
            <v>5,001-20,000</v>
          </cell>
          <cell r="C109">
            <v>0.71327493880016912</v>
          </cell>
          <cell r="D109">
            <v>0.28672506119983077</v>
          </cell>
          <cell r="E109">
            <v>1</v>
          </cell>
          <cell r="F109">
            <v>154110090.46318847</v>
          </cell>
          <cell r="I109" t="str">
            <v>Medium Off</v>
          </cell>
          <cell r="J109">
            <v>0.55252560574833076</v>
          </cell>
          <cell r="K109">
            <v>0.44747439425166918</v>
          </cell>
          <cell r="L109">
            <v>0.63888505727240341</v>
          </cell>
          <cell r="M109">
            <v>0.36111494272759653</v>
          </cell>
          <cell r="O109" t="str">
            <v>Small Ret</v>
          </cell>
          <cell r="P109">
            <v>0.44747439425166918</v>
          </cell>
          <cell r="Q109">
            <v>0.19952525247533903</v>
          </cell>
          <cell r="R109">
            <v>0.35300035327299167</v>
          </cell>
        </row>
        <row r="110">
          <cell r="B110" t="str">
            <v>20,001-50,000</v>
          </cell>
          <cell r="C110">
            <v>0.34793939607281016</v>
          </cell>
          <cell r="D110">
            <v>0.6520606039271899</v>
          </cell>
          <cell r="E110">
            <v>1</v>
          </cell>
          <cell r="F110">
            <v>121088778.65134136</v>
          </cell>
          <cell r="I110" t="str">
            <v>Small Off</v>
          </cell>
          <cell r="J110">
            <v>0.46909449471346648</v>
          </cell>
          <cell r="K110">
            <v>0.53090550528653346</v>
          </cell>
          <cell r="L110">
            <v>0.52490452587958114</v>
          </cell>
          <cell r="M110">
            <v>0.47509547412041886</v>
          </cell>
          <cell r="O110" t="str">
            <v>School K-12</v>
          </cell>
          <cell r="P110">
            <v>0.53090550528653346</v>
          </cell>
          <cell r="Q110">
            <v>0.22286467137317267</v>
          </cell>
          <cell r="R110">
            <v>0.24622982334029381</v>
          </cell>
        </row>
        <row r="111">
          <cell r="B111" t="str">
            <v>50,001-100,000</v>
          </cell>
          <cell r="C111">
            <v>0.3310637482934789</v>
          </cell>
          <cell r="D111">
            <v>0.66893625170652105</v>
          </cell>
          <cell r="E111">
            <v>1</v>
          </cell>
          <cell r="F111">
            <v>83126914.229880497</v>
          </cell>
          <cell r="I111" t="str">
            <v>Other</v>
          </cell>
          <cell r="J111">
            <v>0.26961498794069311</v>
          </cell>
          <cell r="K111">
            <v>0.73038501205930684</v>
          </cell>
          <cell r="L111">
            <v>0.41080265497275703</v>
          </cell>
          <cell r="M111">
            <v>0.58919734502724297</v>
          </cell>
          <cell r="O111" t="str">
            <v>University</v>
          </cell>
          <cell r="P111">
            <v>0.73038501205930684</v>
          </cell>
          <cell r="Q111">
            <v>0.15885643507420852</v>
          </cell>
          <cell r="R111">
            <v>0.1107585528664846</v>
          </cell>
        </row>
        <row r="112">
          <cell r="B112" t="str">
            <v>100,001+</v>
          </cell>
          <cell r="C112">
            <v>0.70180602518837931</v>
          </cell>
          <cell r="D112">
            <v>0.29819397481162069</v>
          </cell>
          <cell r="E112">
            <v>1</v>
          </cell>
          <cell r="F112">
            <v>161400968.09734377</v>
          </cell>
          <cell r="I112" t="str">
            <v>residential care</v>
          </cell>
          <cell r="J112">
            <v>0.69635535044967534</v>
          </cell>
          <cell r="K112">
            <v>0.30364464955032466</v>
          </cell>
          <cell r="L112">
            <v>0.25160789616687884</v>
          </cell>
          <cell r="M112">
            <v>0.74839210383312116</v>
          </cell>
          <cell r="O112" t="str">
            <v>Warehouse</v>
          </cell>
          <cell r="P112">
            <v>0.30364464955032466</v>
          </cell>
          <cell r="Q112">
            <v>0.52114684573848291</v>
          </cell>
          <cell r="R112">
            <v>0.17520850471119245</v>
          </cell>
        </row>
        <row r="113">
          <cell r="C113">
            <v>0.26961498794069311</v>
          </cell>
          <cell r="D113">
            <v>0.73038501205930684</v>
          </cell>
          <cell r="E113">
            <v>1</v>
          </cell>
          <cell r="F113">
            <v>274835103.70914501</v>
          </cell>
          <cell r="I113" t="str">
            <v>Restaurant</v>
          </cell>
          <cell r="J113">
            <v>0.11544136812444949</v>
          </cell>
          <cell r="K113">
            <v>0.88455863187555051</v>
          </cell>
          <cell r="L113">
            <v>0.8667911132476972</v>
          </cell>
          <cell r="M113">
            <v>0.1332088867523028</v>
          </cell>
          <cell r="O113" t="str">
            <v>Supermarket</v>
          </cell>
          <cell r="P113">
            <v>0.88455863187555051</v>
          </cell>
          <cell r="Q113">
            <v>1.5377816133020691E-2</v>
          </cell>
          <cell r="R113">
            <v>0.1000635519914288</v>
          </cell>
        </row>
        <row r="114">
          <cell r="C114">
            <v>0.69635535044967534</v>
          </cell>
          <cell r="D114">
            <v>0.30364464955032466</v>
          </cell>
          <cell r="E114">
            <v>1</v>
          </cell>
          <cell r="F114">
            <v>117631709.17964283</v>
          </cell>
          <cell r="I114" t="str">
            <v>Xlarge Ret</v>
          </cell>
          <cell r="J114">
            <v>3.7919073269764856E-3</v>
          </cell>
          <cell r="K114">
            <v>0.99620809267302346</v>
          </cell>
          <cell r="L114">
            <v>1</v>
          </cell>
          <cell r="M114">
            <v>0</v>
          </cell>
          <cell r="O114" t="str">
            <v>MiniMart</v>
          </cell>
          <cell r="P114">
            <v>0.99620809267302346</v>
          </cell>
          <cell r="Q114">
            <v>0</v>
          </cell>
          <cell r="R114">
            <v>3.7919073269764856E-3</v>
          </cell>
        </row>
        <row r="115">
          <cell r="C115">
            <v>0.11544136812444949</v>
          </cell>
          <cell r="D115">
            <v>0.88455863187555051</v>
          </cell>
          <cell r="E115">
            <v>1</v>
          </cell>
          <cell r="F115">
            <v>47431959.763809502</v>
          </cell>
          <cell r="I115" t="str">
            <v>Large Ret</v>
          </cell>
          <cell r="J115">
            <v>0.11633093892826991</v>
          </cell>
          <cell r="K115">
            <v>0.88366906107173016</v>
          </cell>
          <cell r="L115">
            <v>0.52538539575341459</v>
          </cell>
          <cell r="M115">
            <v>0.47461460424658541</v>
          </cell>
          <cell r="O115" t="str">
            <v>Restaurant</v>
          </cell>
          <cell r="P115">
            <v>0.88366906107173016</v>
          </cell>
          <cell r="Q115">
            <v>5.5212362541074519E-2</v>
          </cell>
          <cell r="R115">
            <v>6.1118576387195395E-2</v>
          </cell>
        </row>
        <row r="116">
          <cell r="B116" t="str">
            <v>&lt;5,001</v>
          </cell>
          <cell r="C116">
            <v>0.25807376864155529</v>
          </cell>
          <cell r="D116">
            <v>0.74192623135844471</v>
          </cell>
          <cell r="E116">
            <v>1</v>
          </cell>
          <cell r="F116">
            <v>45229806.543296024</v>
          </cell>
          <cell r="I116" t="str">
            <v>Medium Ret</v>
          </cell>
          <cell r="J116">
            <v>0.46382631638129862</v>
          </cell>
          <cell r="K116">
            <v>0.53617368361870132</v>
          </cell>
          <cell r="L116">
            <v>0.25959218292260067</v>
          </cell>
          <cell r="M116">
            <v>0.74040781707739933</v>
          </cell>
          <cell r="O116" t="str">
            <v>Lodging</v>
          </cell>
          <cell r="P116">
            <v>0.53617368361870132</v>
          </cell>
          <cell r="Q116">
            <v>0.34342063041492848</v>
          </cell>
          <cell r="R116">
            <v>0.12040568596637012</v>
          </cell>
        </row>
        <row r="117">
          <cell r="B117" t="str">
            <v>5,001-20,000</v>
          </cell>
          <cell r="C117">
            <v>0.46382631638129862</v>
          </cell>
          <cell r="D117">
            <v>0.53617368361870132</v>
          </cell>
          <cell r="E117">
            <v>1</v>
          </cell>
          <cell r="F117">
            <v>142334439.47546965</v>
          </cell>
          <cell r="I117" t="str">
            <v>Small Ret</v>
          </cell>
          <cell r="J117">
            <v>0.25807376864155529</v>
          </cell>
          <cell r="K117">
            <v>0.74192623135844471</v>
          </cell>
          <cell r="L117">
            <v>0.6004457335185307</v>
          </cell>
          <cell r="M117">
            <v>0.3995542664814693</v>
          </cell>
          <cell r="O117" t="str">
            <v>Hospital</v>
          </cell>
          <cell r="P117">
            <v>0.74192623135844471</v>
          </cell>
          <cell r="Q117">
            <v>0.10311447532768504</v>
          </cell>
          <cell r="R117">
            <v>0.15495929331387026</v>
          </cell>
        </row>
        <row r="118">
          <cell r="B118" t="str">
            <v>20,001-50,000</v>
          </cell>
          <cell r="C118">
            <v>0.11633093892826991</v>
          </cell>
          <cell r="D118">
            <v>0.88366906107173016</v>
          </cell>
          <cell r="E118">
            <v>1</v>
          </cell>
          <cell r="F118">
            <v>150479652.53202388</v>
          </cell>
          <cell r="I118" t="str">
            <v>School K-12</v>
          </cell>
          <cell r="J118">
            <v>1.4242837102056283E-2</v>
          </cell>
          <cell r="K118">
            <v>0.98575716289794368</v>
          </cell>
          <cell r="L118">
            <v>0.60623284948217304</v>
          </cell>
          <cell r="M118">
            <v>0.39376715051782696</v>
          </cell>
          <cell r="O118" t="str">
            <v>Residential Care</v>
          </cell>
          <cell r="P118">
            <v>0.98575716289794368</v>
          </cell>
          <cell r="Q118">
            <v>5.6083613809662864E-3</v>
          </cell>
          <cell r="R118">
            <v>8.6344757210899958E-3</v>
          </cell>
        </row>
        <row r="119">
          <cell r="B119" t="str">
            <v>100,001+</v>
          </cell>
          <cell r="C119">
            <v>3.7919073269764856E-3</v>
          </cell>
          <cell r="D119">
            <v>0.99620809267302346</v>
          </cell>
          <cell r="E119">
            <v>1</v>
          </cell>
          <cell r="F119">
            <v>29532449.302067615</v>
          </cell>
          <cell r="I119" t="str">
            <v>University</v>
          </cell>
          <cell r="J119">
            <v>1.4242837102056283E-2</v>
          </cell>
          <cell r="K119">
            <v>0.98575716289794368</v>
          </cell>
          <cell r="L119">
            <v>0.60623284948217304</v>
          </cell>
          <cell r="M119">
            <v>0.39376715051782696</v>
          </cell>
          <cell r="O119" t="str">
            <v>Assembly</v>
          </cell>
          <cell r="P119">
            <v>0.98575716289794368</v>
          </cell>
          <cell r="Q119">
            <v>5.6083613809662864E-3</v>
          </cell>
          <cell r="R119">
            <v>8.6344757210899958E-3</v>
          </cell>
        </row>
      </sheetData>
      <sheetData sheetId="20">
        <row r="11">
          <cell r="B11" t="str">
            <v>Compressed Air</v>
          </cell>
        </row>
        <row r="12">
          <cell r="B12" t="str">
            <v>Compressed Air</v>
          </cell>
          <cell r="C12" t="str">
            <v>Compressed Air System Improvements</v>
          </cell>
          <cell r="D12" t="str">
            <v>Interactive Compressed Air System Supply/Demand Improvements</v>
          </cell>
        </row>
        <row r="13">
          <cell r="B13" t="str">
            <v>Compressed Air</v>
          </cell>
          <cell r="C13" t="str">
            <v>Heat Recovery</v>
          </cell>
          <cell r="D13" t="str">
            <v>Heat Recovery Improvements</v>
          </cell>
        </row>
        <row r="14">
          <cell r="B14" t="str">
            <v>HVAC</v>
          </cell>
          <cell r="C14" t="str">
            <v>HVAC System Improvements</v>
          </cell>
          <cell r="D14" t="str">
            <v>Interactive HVAC System Improvements</v>
          </cell>
        </row>
        <row r="15">
          <cell r="B15" t="str">
            <v>Irrigation</v>
          </cell>
          <cell r="C15" t="str">
            <v>Center Pivot System and Equipment</v>
          </cell>
          <cell r="D15" t="str">
            <v>Center Pivot Conversions</v>
          </cell>
        </row>
        <row r="16">
          <cell r="B16" t="str">
            <v>Irrigation</v>
          </cell>
          <cell r="C16" t="str">
            <v>Center Pivot System and Equipment</v>
          </cell>
          <cell r="D16" t="str">
            <v>Reduce System Friction Head</v>
          </cell>
        </row>
        <row r="17">
          <cell r="B17" t="str">
            <v>Irrigation</v>
          </cell>
          <cell r="C17" t="str">
            <v>Center Pivot System and Equipment</v>
          </cell>
          <cell r="D17" t="str">
            <v xml:space="preserve">Reduce System Friction Head </v>
          </cell>
        </row>
        <row r="18">
          <cell r="B18" t="str">
            <v>Irrigation</v>
          </cell>
          <cell r="C18" t="str">
            <v>Center Pivot System and Equipment</v>
          </cell>
          <cell r="D18" t="str">
            <v>Reduce System Leakage</v>
          </cell>
        </row>
        <row r="19">
          <cell r="B19" t="str">
            <v>Irrigation</v>
          </cell>
          <cell r="C19" t="str">
            <v>Center Pivot System and Equipment</v>
          </cell>
          <cell r="D19" t="str">
            <v>Reduce System Lift</v>
          </cell>
        </row>
        <row r="20">
          <cell r="B20" t="str">
            <v>Irrigation</v>
          </cell>
          <cell r="C20" t="str">
            <v>Center Pivot System and Equipment</v>
          </cell>
          <cell r="D20" t="str">
            <v>System Water Delivery Improvements</v>
          </cell>
        </row>
        <row r="21">
          <cell r="B21" t="str">
            <v>Irrigation</v>
          </cell>
          <cell r="C21" t="str">
            <v>Discharge Fitting Equipment</v>
          </cell>
          <cell r="D21" t="str">
            <v>Drop Installation for Spray Heads and Pressure Regulators</v>
          </cell>
        </row>
        <row r="22">
          <cell r="B22" t="str">
            <v>Irrigation</v>
          </cell>
          <cell r="C22" t="str">
            <v>Discharge Fitting Equipment</v>
          </cell>
          <cell r="D22" t="str">
            <v>Flow Control Nozzles and Diffuser</v>
          </cell>
        </row>
        <row r="23">
          <cell r="B23" t="str">
            <v>Irrigation</v>
          </cell>
          <cell r="C23" t="str">
            <v>Discharge Fitting Equipment</v>
          </cell>
          <cell r="D23" t="str">
            <v>Impact Sprinkler Heads</v>
          </cell>
        </row>
        <row r="24">
          <cell r="B24" t="str">
            <v>Irrigation</v>
          </cell>
          <cell r="C24" t="str">
            <v>Discharge Fitting Equipment</v>
          </cell>
          <cell r="D24" t="str">
            <v>Low Angle Heads</v>
          </cell>
        </row>
        <row r="25">
          <cell r="B25" t="str">
            <v>Irrigation</v>
          </cell>
          <cell r="C25" t="str">
            <v>Discharge Fitting Equipment</v>
          </cell>
          <cell r="D25" t="str">
            <v>Low Pressure End guns/Big guns</v>
          </cell>
        </row>
        <row r="26">
          <cell r="B26" t="str">
            <v>Irrigation</v>
          </cell>
          <cell r="C26" t="str">
            <v>Discharge Fitting Equipment</v>
          </cell>
          <cell r="D26" t="str">
            <v>Nozzle Replacement</v>
          </cell>
        </row>
        <row r="27">
          <cell r="B27" t="str">
            <v>Irrigation</v>
          </cell>
          <cell r="C27" t="str">
            <v>Discharge Fitting Equipment</v>
          </cell>
          <cell r="D27" t="str">
            <v>Spray Heads</v>
          </cell>
        </row>
        <row r="28">
          <cell r="B28" t="str">
            <v>Irrigation</v>
          </cell>
          <cell r="C28" t="str">
            <v>Handmove and Sideroll System and Equipment</v>
          </cell>
          <cell r="D28" t="str">
            <v>Reduce System Friction Head</v>
          </cell>
        </row>
        <row r="29">
          <cell r="B29" t="str">
            <v>Irrigation</v>
          </cell>
          <cell r="C29" t="str">
            <v>Handmove and Sideroll System and Equipment</v>
          </cell>
          <cell r="D29" t="str">
            <v>Reduce System Leakage</v>
          </cell>
        </row>
        <row r="30">
          <cell r="B30" t="str">
            <v>Irrigation</v>
          </cell>
          <cell r="C30" t="str">
            <v>Handmove and Sideroll System and Equipment</v>
          </cell>
          <cell r="D30" t="str">
            <v>Reduce System Lift</v>
          </cell>
        </row>
        <row r="31">
          <cell r="B31" t="str">
            <v>Irrigation</v>
          </cell>
          <cell r="C31" t="str">
            <v>Handmove and Sideroll System and Equipment</v>
          </cell>
          <cell r="D31" t="str">
            <v>System Water Delivery Improvements</v>
          </cell>
        </row>
        <row r="32">
          <cell r="B32" t="str">
            <v>Irrigation</v>
          </cell>
          <cell r="C32" t="str">
            <v>Hardware</v>
          </cell>
          <cell r="D32" t="str">
            <v>Drain Replacement</v>
          </cell>
        </row>
        <row r="33">
          <cell r="B33" t="str">
            <v>Irrigation</v>
          </cell>
          <cell r="C33" t="str">
            <v>Hardware</v>
          </cell>
          <cell r="D33" t="str">
            <v>Drop Tube/Hose Extension</v>
          </cell>
        </row>
        <row r="34">
          <cell r="B34" t="str">
            <v>Irrigation</v>
          </cell>
          <cell r="C34" t="str">
            <v>Hardware</v>
          </cell>
          <cell r="D34" t="str">
            <v>Gasket Replacement</v>
          </cell>
        </row>
        <row r="35">
          <cell r="B35" t="str">
            <v>Irrigation</v>
          </cell>
          <cell r="C35" t="str">
            <v>Hardware</v>
          </cell>
          <cell r="D35" t="str">
            <v>Goose Necks</v>
          </cell>
        </row>
        <row r="36">
          <cell r="B36" t="str">
            <v>Irrigation</v>
          </cell>
          <cell r="C36" t="str">
            <v>Hardware</v>
          </cell>
          <cell r="D36" t="str">
            <v>Hub Replacement</v>
          </cell>
        </row>
        <row r="37">
          <cell r="B37" t="str">
            <v>Irrigation</v>
          </cell>
          <cell r="C37" t="str">
            <v>Hardware</v>
          </cell>
          <cell r="D37" t="str">
            <v>Leveler Rebuild</v>
          </cell>
        </row>
        <row r="38">
          <cell r="B38" t="str">
            <v>Irrigation</v>
          </cell>
          <cell r="C38" t="str">
            <v>Hardware</v>
          </cell>
          <cell r="D38" t="str">
            <v>Line Repairs</v>
          </cell>
        </row>
        <row r="39">
          <cell r="B39" t="str">
            <v>Irrigation</v>
          </cell>
          <cell r="C39" t="str">
            <v>Hardware</v>
          </cell>
          <cell r="D39" t="str">
            <v>Multi-Trajectory Sprays</v>
          </cell>
        </row>
        <row r="40">
          <cell r="B40" t="str">
            <v>Irrigation</v>
          </cell>
          <cell r="C40" t="str">
            <v>Hardware</v>
          </cell>
          <cell r="D40" t="str">
            <v>Nozzle Replacement</v>
          </cell>
        </row>
        <row r="41">
          <cell r="B41" t="str">
            <v>Irrigation</v>
          </cell>
          <cell r="C41" t="str">
            <v>Hardware</v>
          </cell>
          <cell r="D41" t="str">
            <v>Pipe Repair</v>
          </cell>
        </row>
        <row r="42">
          <cell r="B42" t="str">
            <v>Irrigation</v>
          </cell>
          <cell r="C42" t="str">
            <v>Hardware</v>
          </cell>
          <cell r="D42" t="str">
            <v>Regulator Replacement</v>
          </cell>
        </row>
        <row r="43">
          <cell r="B43" t="str">
            <v>Irrigation</v>
          </cell>
          <cell r="C43" t="str">
            <v>Hardware</v>
          </cell>
          <cell r="D43" t="str">
            <v>Sprinkler Replacements</v>
          </cell>
        </row>
        <row r="44">
          <cell r="B44" t="str">
            <v>Irrigation</v>
          </cell>
          <cell r="C44" t="str">
            <v>Irrigation System Improvements</v>
          </cell>
          <cell r="D44" t="str">
            <v>Change in Water Source</v>
          </cell>
        </row>
        <row r="45">
          <cell r="B45" t="str">
            <v>Irrigation</v>
          </cell>
          <cell r="C45" t="str">
            <v>Irrigation System Improvements</v>
          </cell>
          <cell r="D45" t="str">
            <v>Irrigation System Improvements</v>
          </cell>
        </row>
        <row r="46">
          <cell r="B46" t="str">
            <v>Irrigation</v>
          </cell>
          <cell r="C46" t="str">
            <v>Irrigation System Improvements</v>
          </cell>
          <cell r="D46" t="str">
            <v>Reduce Delivery System Leakage</v>
          </cell>
        </row>
        <row r="47">
          <cell r="B47" t="str">
            <v>Irrigation</v>
          </cell>
          <cell r="C47" t="str">
            <v>Mainline System and Equipment</v>
          </cell>
          <cell r="D47" t="str">
            <v>Interactive Mainline System and Equipment Improvements</v>
          </cell>
        </row>
        <row r="48">
          <cell r="B48" t="str">
            <v>Irrigation</v>
          </cell>
          <cell r="C48" t="str">
            <v>Mainline System and Equipment</v>
          </cell>
          <cell r="D48" t="str">
            <v>Mainline System Pump Improvements</v>
          </cell>
        </row>
        <row r="49">
          <cell r="B49" t="str">
            <v>Irrigation</v>
          </cell>
          <cell r="C49" t="str">
            <v>Mainline System and Equipment</v>
          </cell>
          <cell r="D49" t="str">
            <v>Reduce Friction Loss</v>
          </cell>
        </row>
        <row r="50">
          <cell r="B50" t="str">
            <v>Irrigation</v>
          </cell>
          <cell r="C50" t="str">
            <v>Mainline System and Equipment</v>
          </cell>
          <cell r="D50" t="str">
            <v xml:space="preserve">Reduce System Friction Head </v>
          </cell>
        </row>
        <row r="51">
          <cell r="B51" t="str">
            <v>Irrigation</v>
          </cell>
          <cell r="C51" t="str">
            <v>Mainline System and Equipment</v>
          </cell>
          <cell r="D51" t="str">
            <v>Reduce System Leakage</v>
          </cell>
        </row>
        <row r="52">
          <cell r="B52" t="str">
            <v>Irrigation</v>
          </cell>
          <cell r="C52" t="str">
            <v>Mainline System and Equipment</v>
          </cell>
          <cell r="D52" t="str">
            <v>Reduce System Lift</v>
          </cell>
        </row>
        <row r="53">
          <cell r="B53" t="str">
            <v>Irrigation</v>
          </cell>
          <cell r="C53" t="str">
            <v>Mainline System and Equipment</v>
          </cell>
          <cell r="D53" t="str">
            <v>System Water Delivery Improvements</v>
          </cell>
        </row>
        <row r="54">
          <cell r="B54" t="str">
            <v>Irrigation</v>
          </cell>
          <cell r="C54" t="str">
            <v>Pumps and Fans</v>
          </cell>
          <cell r="D54" t="str">
            <v>Centrifugal Pump System Improvements</v>
          </cell>
        </row>
        <row r="55">
          <cell r="B55" t="str">
            <v>Irrigation</v>
          </cell>
          <cell r="C55" t="str">
            <v>Pumps and Fans</v>
          </cell>
          <cell r="D55" t="str">
            <v>Pump Testing Service</v>
          </cell>
        </row>
        <row r="56">
          <cell r="B56" t="str">
            <v>Irrigation</v>
          </cell>
          <cell r="C56" t="str">
            <v>Pumps and Fans</v>
          </cell>
          <cell r="D56" t="str">
            <v>Turbine Pump System Improvements</v>
          </cell>
        </row>
        <row r="57">
          <cell r="B57" t="str">
            <v>Irrigation</v>
          </cell>
          <cell r="C57" t="str">
            <v>Pumps and Fans</v>
          </cell>
          <cell r="D57" t="str">
            <v>Vacuum Pump System Improvements</v>
          </cell>
        </row>
        <row r="58">
          <cell r="B58" t="str">
            <v>Irrigation</v>
          </cell>
          <cell r="C58" t="str">
            <v>Suction Fittings Equipment</v>
          </cell>
          <cell r="D58" t="str">
            <v>Reduce Cavitation</v>
          </cell>
        </row>
        <row r="59">
          <cell r="B59" t="str">
            <v>Irrigation</v>
          </cell>
          <cell r="C59" t="str">
            <v>Suction Fittings Equipment</v>
          </cell>
          <cell r="D59" t="str">
            <v xml:space="preserve">Reduce System Friction Head </v>
          </cell>
        </row>
        <row r="60">
          <cell r="B60" t="str">
            <v>Irrigation</v>
          </cell>
          <cell r="C60" t="str">
            <v>Suction Fittings Equipment</v>
          </cell>
          <cell r="D60" t="str">
            <v>Reduce System Leakage</v>
          </cell>
        </row>
        <row r="61">
          <cell r="B61" t="str">
            <v>Irrigation</v>
          </cell>
          <cell r="C61" t="str">
            <v>Suction Fittings Equipment</v>
          </cell>
          <cell r="D61" t="str">
            <v>Reduce System Lift</v>
          </cell>
        </row>
        <row r="62">
          <cell r="B62" t="str">
            <v>Irrigation</v>
          </cell>
          <cell r="C62" t="str">
            <v>Water Management</v>
          </cell>
          <cell r="D62" t="str">
            <v>Scientific Irrigation Scheduling</v>
          </cell>
        </row>
        <row r="63">
          <cell r="B63" t="str">
            <v>Lighting</v>
          </cell>
          <cell r="C63" t="str">
            <v>Delamping</v>
          </cell>
          <cell r="D63" t="str">
            <v>Delamping</v>
          </cell>
        </row>
        <row r="64">
          <cell r="B64" t="str">
            <v>Lighting</v>
          </cell>
          <cell r="C64" t="str">
            <v>Lamps/Ballasts/Fixtures</v>
          </cell>
          <cell r="D64" t="str">
            <v>Lamps/Ballasts</v>
          </cell>
        </row>
        <row r="65">
          <cell r="B65" t="str">
            <v>Lighting</v>
          </cell>
          <cell r="C65" t="str">
            <v>Lamps/Ballasts/Fixtures</v>
          </cell>
          <cell r="D65" t="str">
            <v>Lamps/Ballasts w/Controls</v>
          </cell>
        </row>
        <row r="66">
          <cell r="B66" t="str">
            <v>Lighting</v>
          </cell>
          <cell r="C66" t="str">
            <v>Lamps/Ballasts/Fixtures</v>
          </cell>
          <cell r="D66" t="str">
            <v>Lamps/Ballasts w/Delamping</v>
          </cell>
        </row>
        <row r="67">
          <cell r="B67" t="str">
            <v>Lighting</v>
          </cell>
          <cell r="C67" t="str">
            <v>Lamps/Ballasts/Fixtures</v>
          </cell>
          <cell r="D67" t="str">
            <v>Lamps/Ballasts w/Delamping and Controls</v>
          </cell>
        </row>
        <row r="68">
          <cell r="B68" t="str">
            <v>Lighting</v>
          </cell>
          <cell r="C68" t="str">
            <v>Lamps/Ballasts/Fixtures</v>
          </cell>
          <cell r="D68" t="str">
            <v>Lamps/Ballasts/Fixtures</v>
          </cell>
        </row>
        <row r="69">
          <cell r="B69" t="str">
            <v>Lighting</v>
          </cell>
          <cell r="C69" t="str">
            <v>Lamps/Ballasts/Fixtures</v>
          </cell>
          <cell r="D69" t="str">
            <v>Lamps/Ballasts/Fixtures w/Controls</v>
          </cell>
        </row>
        <row r="70">
          <cell r="B70" t="str">
            <v>Lighting</v>
          </cell>
          <cell r="C70" t="str">
            <v>Lamps/Ballasts/Fixtures</v>
          </cell>
          <cell r="D70" t="str">
            <v>Lamps/Ballasts/Fixtures w/Delamping</v>
          </cell>
        </row>
        <row r="71">
          <cell r="B71" t="str">
            <v>Lighting</v>
          </cell>
          <cell r="C71" t="str">
            <v>Lamps/Ballasts/Fixtures</v>
          </cell>
          <cell r="D71" t="str">
            <v>Lamps/Ballasts/Fixtures w/Delamping and Controls</v>
          </cell>
        </row>
        <row r="72">
          <cell r="B72" t="str">
            <v>Lighting</v>
          </cell>
          <cell r="C72" t="str">
            <v>Lamps/Ballasts/Fixtures</v>
          </cell>
          <cell r="D72" t="str">
            <v>Stall Lighting</v>
          </cell>
        </row>
        <row r="73">
          <cell r="B73" t="str">
            <v>Lighting</v>
          </cell>
          <cell r="C73" t="str">
            <v>Lighting Controls</v>
          </cell>
          <cell r="D73" t="str">
            <v>Control Panels</v>
          </cell>
        </row>
        <row r="74">
          <cell r="B74" t="str">
            <v>Lighting</v>
          </cell>
          <cell r="C74" t="str">
            <v>Lighting Controls</v>
          </cell>
          <cell r="D74" t="str">
            <v>Daylighting</v>
          </cell>
        </row>
        <row r="75">
          <cell r="B75" t="str">
            <v>Lighting</v>
          </cell>
          <cell r="C75" t="str">
            <v>Lighting Controls</v>
          </cell>
          <cell r="D75" t="str">
            <v>Occupancy Sensors</v>
          </cell>
        </row>
        <row r="76">
          <cell r="B76" t="str">
            <v>Lighting</v>
          </cell>
          <cell r="C76" t="str">
            <v>Lighting Controls</v>
          </cell>
          <cell r="D76" t="str">
            <v>Photocells</v>
          </cell>
        </row>
        <row r="77">
          <cell r="B77" t="str">
            <v>Lighting</v>
          </cell>
          <cell r="C77" t="str">
            <v>Lighting Controls</v>
          </cell>
          <cell r="D77" t="str">
            <v>Timers</v>
          </cell>
        </row>
        <row r="78">
          <cell r="B78" t="str">
            <v>Lighting</v>
          </cell>
          <cell r="C78" t="str">
            <v>Signs and Signals</v>
          </cell>
          <cell r="D78" t="str">
            <v>LED Exit Signs</v>
          </cell>
        </row>
        <row r="79">
          <cell r="B79" t="str">
            <v>Motors/Drives</v>
          </cell>
          <cell r="C79" t="str">
            <v>Compressed Air System Improvements</v>
          </cell>
          <cell r="D79" t="str">
            <v>Motors/Drives Installation on Compressed Air System</v>
          </cell>
        </row>
        <row r="80">
          <cell r="B80" t="str">
            <v>Motors/Drives</v>
          </cell>
          <cell r="C80" t="str">
            <v>Motors</v>
          </cell>
          <cell r="D80" t="str">
            <v>Motor Rewind</v>
          </cell>
        </row>
        <row r="81">
          <cell r="B81" t="str">
            <v>Motors/Drives</v>
          </cell>
          <cell r="C81" t="str">
            <v>Motors</v>
          </cell>
          <cell r="D81" t="str">
            <v>Motors</v>
          </cell>
        </row>
        <row r="82">
          <cell r="B82" t="str">
            <v>Motors/Drives</v>
          </cell>
          <cell r="C82" t="str">
            <v>Motors/Drives Controls</v>
          </cell>
          <cell r="D82" t="str">
            <v>Dairy Milking Machine Control Improvements (VFD)</v>
          </cell>
        </row>
        <row r="83">
          <cell r="B83" t="str">
            <v>Motors/Drives</v>
          </cell>
          <cell r="C83" t="str">
            <v>Motors/Drives Controls</v>
          </cell>
          <cell r="D83" t="str">
            <v>Electronically Commutated Motor (ECM)</v>
          </cell>
        </row>
        <row r="84">
          <cell r="B84" t="str">
            <v>Motors/Drives</v>
          </cell>
          <cell r="C84" t="str">
            <v>Motors/Drives Controls</v>
          </cell>
          <cell r="D84" t="str">
            <v>Energy Management Systems/System Controls</v>
          </cell>
        </row>
        <row r="85">
          <cell r="B85" t="str">
            <v>Motors/Drives</v>
          </cell>
          <cell r="C85" t="str">
            <v>Motors/Drives Controls</v>
          </cell>
          <cell r="D85" t="str">
            <v>Motors/Drives Control Improvements (non-VFD)</v>
          </cell>
        </row>
        <row r="86">
          <cell r="B86" t="str">
            <v>Motors/Drives</v>
          </cell>
          <cell r="C86" t="str">
            <v>Motors/Drives Controls</v>
          </cell>
          <cell r="D86" t="str">
            <v>Motors/Drives Control Improvements (VFD)</v>
          </cell>
        </row>
        <row r="87">
          <cell r="B87" t="str">
            <v>Motors/Drives</v>
          </cell>
          <cell r="C87" t="str">
            <v>Pumps and Fans</v>
          </cell>
          <cell r="D87" t="str">
            <v>Motors/Drives Installation on Fan System</v>
          </cell>
        </row>
        <row r="88">
          <cell r="B88" t="str">
            <v>Motors/Drives</v>
          </cell>
          <cell r="C88" t="str">
            <v>Pumps and Fans</v>
          </cell>
          <cell r="D88" t="str">
            <v>Motors/Drives Installation on Pump System</v>
          </cell>
        </row>
        <row r="89">
          <cell r="B89" t="str">
            <v>Motors/Drives</v>
          </cell>
          <cell r="C89" t="str">
            <v>Pumps and Fans</v>
          </cell>
          <cell r="D89" t="str">
            <v>Motors/Drives Installation on Vacuum Pumps</v>
          </cell>
        </row>
        <row r="90">
          <cell r="B90" t="str">
            <v>Process Loads</v>
          </cell>
          <cell r="C90" t="str">
            <v>Livestock Tanks</v>
          </cell>
          <cell r="D90" t="str">
            <v>Freeze Resistant Stock Tanks</v>
          </cell>
        </row>
        <row r="91">
          <cell r="B91" t="str">
            <v>Process Loads</v>
          </cell>
          <cell r="C91" t="str">
            <v>Process Loads System Improvements</v>
          </cell>
          <cell r="D91" t="str">
            <v>Interactive Process Loads System Improvements</v>
          </cell>
        </row>
        <row r="92">
          <cell r="B92" t="str">
            <v>Process Loads</v>
          </cell>
          <cell r="C92" t="str">
            <v>Pumps and Fans</v>
          </cell>
          <cell r="D92" t="str">
            <v>Centrifugal Pump System Improvements</v>
          </cell>
        </row>
        <row r="93">
          <cell r="B93" t="str">
            <v>Process Loads</v>
          </cell>
          <cell r="C93" t="str">
            <v>Pumps and Fans</v>
          </cell>
          <cell r="D93" t="str">
            <v>Fan System Improvements</v>
          </cell>
        </row>
        <row r="94">
          <cell r="B94" t="str">
            <v>Process Loads</v>
          </cell>
          <cell r="C94" t="str">
            <v>Pumps and Fans</v>
          </cell>
          <cell r="D94" t="str">
            <v>Pump System Improvements</v>
          </cell>
        </row>
        <row r="95">
          <cell r="B95" t="str">
            <v>Process Loads</v>
          </cell>
          <cell r="C95" t="str">
            <v>Pumps and Fans</v>
          </cell>
          <cell r="D95" t="str">
            <v>Turbine Pump System Improvements</v>
          </cell>
        </row>
        <row r="96">
          <cell r="B96" t="str">
            <v>Process Loads</v>
          </cell>
          <cell r="C96" t="str">
            <v>Pumps and Fans</v>
          </cell>
          <cell r="D96" t="str">
            <v>Vacuum Pump System Improvements</v>
          </cell>
        </row>
        <row r="97">
          <cell r="B97" t="str">
            <v>Refrigeration</v>
          </cell>
          <cell r="C97" t="str">
            <v>Dairy System Improvements</v>
          </cell>
          <cell r="D97" t="str">
            <v>Heat Recovery Improvements</v>
          </cell>
        </row>
        <row r="98">
          <cell r="B98" t="str">
            <v>Refrigeration</v>
          </cell>
          <cell r="C98" t="str">
            <v>Dairy System Improvements</v>
          </cell>
          <cell r="D98" t="str">
            <v>Plate Milk Pre-cooler</v>
          </cell>
        </row>
        <row r="99">
          <cell r="B99" t="str">
            <v>Refrigeration</v>
          </cell>
          <cell r="C99" t="str">
            <v>Heat Recovery</v>
          </cell>
          <cell r="D99" t="str">
            <v>Heat Recovery Improvements</v>
          </cell>
        </row>
        <row r="100">
          <cell r="B100" t="str">
            <v>Refrigeration</v>
          </cell>
          <cell r="C100" t="str">
            <v>Packaged Refrigeration</v>
          </cell>
          <cell r="D100" t="str">
            <v>Packaged Refrigeration System Improvements</v>
          </cell>
        </row>
        <row r="101">
          <cell r="B101" t="str">
            <v>Refrigeration</v>
          </cell>
          <cell r="C101" t="str">
            <v>Pumps and Fans</v>
          </cell>
          <cell r="D101" t="str">
            <v>Condensor Fan System Improvements</v>
          </cell>
        </row>
        <row r="102">
          <cell r="B102" t="str">
            <v>Refrigeration</v>
          </cell>
          <cell r="C102" t="str">
            <v>Pumps and Fans</v>
          </cell>
          <cell r="D102" t="str">
            <v>Evaporator Coil Fan System Improvements</v>
          </cell>
        </row>
        <row r="103">
          <cell r="B103" t="str">
            <v>Refrigeration</v>
          </cell>
          <cell r="C103" t="str">
            <v>Pumps and Fans</v>
          </cell>
          <cell r="D103" t="str">
            <v>Evaporator Fan System Improvements</v>
          </cell>
        </row>
        <row r="104">
          <cell r="B104" t="str">
            <v>Refrigeration</v>
          </cell>
          <cell r="C104" t="str">
            <v>Refrigeration System Controls</v>
          </cell>
          <cell r="D104" t="str">
            <v>Defrost Control Improvements</v>
          </cell>
        </row>
        <row r="105">
          <cell r="B105" t="str">
            <v>Refrigeration</v>
          </cell>
          <cell r="C105" t="str">
            <v>Refrigeration System Controls</v>
          </cell>
          <cell r="D105" t="str">
            <v>Refrigeration Control Improvements (non-VFD)</v>
          </cell>
        </row>
        <row r="106">
          <cell r="B106" t="str">
            <v>Refrigeration</v>
          </cell>
          <cell r="C106" t="str">
            <v>Refrigeration System Controls</v>
          </cell>
          <cell r="D106" t="str">
            <v>Refrigeration Control Improvements (VFD)</v>
          </cell>
        </row>
        <row r="107">
          <cell r="B107" t="str">
            <v>Refrigeration</v>
          </cell>
          <cell r="C107" t="str">
            <v>Refrigeration System Improvements</v>
          </cell>
          <cell r="D107" t="str">
            <v>Chiller Improvements</v>
          </cell>
        </row>
        <row r="108">
          <cell r="B108" t="str">
            <v>Refrigeration</v>
          </cell>
          <cell r="C108" t="str">
            <v>Refrigeration System Improvements</v>
          </cell>
          <cell r="D108" t="str">
            <v>Insulation</v>
          </cell>
        </row>
        <row r="109">
          <cell r="B109" t="str">
            <v>Refrigeration</v>
          </cell>
          <cell r="C109" t="str">
            <v>Refrigeration System Improvements</v>
          </cell>
          <cell r="D109" t="str">
            <v>Interactive Refrigeration System Improvements</v>
          </cell>
        </row>
        <row r="110">
          <cell r="B110" t="str">
            <v xml:space="preserve">Utility Distribution System </v>
          </cell>
          <cell r="C110" t="str">
            <v>Transformers</v>
          </cell>
          <cell r="D110" t="str">
            <v>De-Energization</v>
          </cell>
        </row>
        <row r="111">
          <cell r="B111" t="str">
            <v>Water Heating</v>
          </cell>
          <cell r="C111" t="str">
            <v>Heat Recovery</v>
          </cell>
          <cell r="D111" t="str">
            <v>Heat Recovery Improvements</v>
          </cell>
        </row>
        <row r="112">
          <cell r="B112" t="str">
            <v>Water Heating</v>
          </cell>
          <cell r="C112" t="str">
            <v>System Efficiency Improvements</v>
          </cell>
          <cell r="D112" t="str">
            <v>Insulation</v>
          </cell>
        </row>
        <row r="113">
          <cell r="B113" t="str">
            <v>Water Heating</v>
          </cell>
          <cell r="C113" t="str">
            <v>Water Heaters</v>
          </cell>
          <cell r="D113" t="str">
            <v>Water Heaters</v>
          </cell>
        </row>
        <row r="114">
          <cell r="B114" t="str">
            <v>Whole Bldg/Meter Level</v>
          </cell>
          <cell r="C114" t="str">
            <v>Whole Bldg/Meter Level System Improvements</v>
          </cell>
          <cell r="D114" t="str">
            <v>Interactive Whole Bldg/Meter Level System Improvements</v>
          </cell>
        </row>
        <row r="115">
          <cell r="B115" t="str">
            <v>Compressed Air</v>
          </cell>
          <cell r="C115" t="str">
            <v>Compressed Air System Controls</v>
          </cell>
          <cell r="D115" t="str">
            <v>Compressed Air Control Improvements (non-VFD)</v>
          </cell>
        </row>
        <row r="116">
          <cell r="B116" t="str">
            <v>Compressed Air</v>
          </cell>
          <cell r="C116" t="str">
            <v>Compressed Air System Controls</v>
          </cell>
          <cell r="D116" t="str">
            <v>Compressed Air Control Improvements (VFD)</v>
          </cell>
        </row>
        <row r="117">
          <cell r="B117" t="str">
            <v>Compressed Air</v>
          </cell>
          <cell r="C117" t="str">
            <v>Compressed Air System Improvements</v>
          </cell>
          <cell r="D117" t="str">
            <v>Compressed Air System Compressor Improvements (non-VFD)</v>
          </cell>
        </row>
        <row r="118">
          <cell r="B118" t="str">
            <v>Compressed Air</v>
          </cell>
          <cell r="C118" t="str">
            <v>Compressed Air System Improvements</v>
          </cell>
          <cell r="D118" t="str">
            <v>Compressed Air System Compressor Improvements (VFD)</v>
          </cell>
        </row>
        <row r="119">
          <cell r="B119" t="str">
            <v>Compressed Air</v>
          </cell>
          <cell r="C119" t="str">
            <v>Compressed Air System Improvements</v>
          </cell>
          <cell r="D119" t="str">
            <v>Compressed Air System Demand Side Improvements</v>
          </cell>
        </row>
      </sheetData>
      <sheetData sheetId="21"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LOG"/>
      <sheetName val="Pop Forecast (Base Case)"/>
      <sheetName val="Res Forecast (Base Case)"/>
      <sheetName val="Com Forecast (Base Case)"/>
      <sheetName val="Ind Forecast (Base Case)"/>
      <sheetName val="Ag Forecast (Base Case)"/>
      <sheetName val="DEI (Base Case)"/>
      <sheetName val="Pop Forecast (High Case)"/>
      <sheetName val="Pop Forecast (Low Case)"/>
      <sheetName val="7P Forecasts D2"/>
      <sheetName val="ProCost 6th Plan Inputs"/>
      <sheetName val="Res Forecast (Low)"/>
      <sheetName val="Res Forecast (High)"/>
      <sheetName val="Com Forecast (Low)"/>
      <sheetName val="Com Forecast (High)"/>
      <sheetName val="Forecast Switchboard"/>
      <sheetName val="Lists&amp;Tables"/>
      <sheetName val="Ind Forecast (Low)"/>
      <sheetName val="Ind Forecast (High)"/>
      <sheetName val="Ag Forecast (Low)"/>
      <sheetName val="Ag Forecast (High)"/>
      <sheetName val="Pop Forecast (High)"/>
      <sheetName val="Pop Forecast (Low)"/>
      <sheetName val="Dairy Forecast (Base Case)"/>
      <sheetName val="Dairy Forecast (Low)"/>
      <sheetName val="Dairy Forecast (High)"/>
      <sheetName val="EV Forecast (Base Case)"/>
      <sheetName val="EV Forecast (Low)"/>
      <sheetName val="EV Forecast (High)"/>
    </sheetNames>
    <sheetDataSet>
      <sheetData sheetId="0"/>
      <sheetData sheetId="1">
        <row r="5">
          <cell r="B5" t="str">
            <v>Abrev</v>
          </cell>
          <cell r="C5" t="str">
            <v>POPULATION FORECAST (1000s)</v>
          </cell>
          <cell r="D5" t="str">
            <v>Scenario</v>
          </cell>
          <cell r="E5">
            <v>1985</v>
          </cell>
          <cell r="F5">
            <v>1986</v>
          </cell>
          <cell r="G5">
            <v>1987</v>
          </cell>
          <cell r="H5">
            <v>1988</v>
          </cell>
          <cell r="I5">
            <v>1989</v>
          </cell>
          <cell r="J5">
            <v>1990</v>
          </cell>
          <cell r="K5">
            <v>1991</v>
          </cell>
          <cell r="L5">
            <v>1992</v>
          </cell>
          <cell r="M5">
            <v>1993</v>
          </cell>
          <cell r="N5">
            <v>1994</v>
          </cell>
          <cell r="O5">
            <v>1995</v>
          </cell>
          <cell r="P5">
            <v>1996</v>
          </cell>
          <cell r="Q5">
            <v>1997</v>
          </cell>
          <cell r="R5">
            <v>1998</v>
          </cell>
          <cell r="S5">
            <v>1999</v>
          </cell>
          <cell r="T5">
            <v>2000</v>
          </cell>
          <cell r="U5">
            <v>2001</v>
          </cell>
          <cell r="V5">
            <v>2002</v>
          </cell>
          <cell r="W5">
            <v>2003</v>
          </cell>
          <cell r="X5">
            <v>2004</v>
          </cell>
          <cell r="Y5">
            <v>2005</v>
          </cell>
          <cell r="Z5">
            <v>2006</v>
          </cell>
          <cell r="AA5">
            <v>2007</v>
          </cell>
          <cell r="AB5">
            <v>2008</v>
          </cell>
          <cell r="AC5">
            <v>2009</v>
          </cell>
          <cell r="AD5">
            <v>2010</v>
          </cell>
          <cell r="AE5">
            <v>2011</v>
          </cell>
          <cell r="AF5">
            <v>2012</v>
          </cell>
          <cell r="AG5">
            <v>2013</v>
          </cell>
          <cell r="AH5">
            <v>2014</v>
          </cell>
          <cell r="AI5">
            <v>2015</v>
          </cell>
          <cell r="AJ5">
            <v>2016</v>
          </cell>
          <cell r="AK5">
            <v>2017</v>
          </cell>
          <cell r="AL5">
            <v>2018</v>
          </cell>
          <cell r="AM5">
            <v>2019</v>
          </cell>
          <cell r="AN5">
            <v>2020</v>
          </cell>
          <cell r="AO5">
            <v>2021</v>
          </cell>
          <cell r="AP5">
            <v>2022</v>
          </cell>
          <cell r="AQ5">
            <v>2023</v>
          </cell>
          <cell r="AR5">
            <v>2024</v>
          </cell>
          <cell r="AS5">
            <v>2025</v>
          </cell>
          <cell r="AT5">
            <v>2026</v>
          </cell>
          <cell r="AU5">
            <v>2027</v>
          </cell>
          <cell r="AV5">
            <v>2028</v>
          </cell>
          <cell r="AW5">
            <v>2029</v>
          </cell>
          <cell r="AX5">
            <v>2030</v>
          </cell>
          <cell r="AY5">
            <v>2031</v>
          </cell>
          <cell r="AZ5">
            <v>2032</v>
          </cell>
          <cell r="BA5">
            <v>2033</v>
          </cell>
          <cell r="BB5">
            <v>2034</v>
          </cell>
          <cell r="BC5">
            <v>2035</v>
          </cell>
        </row>
        <row r="6">
          <cell r="B6" t="str">
            <v>Or</v>
          </cell>
          <cell r="C6" t="str">
            <v>Oregon</v>
          </cell>
          <cell r="D6" t="str">
            <v>Trend (basecase)</v>
          </cell>
          <cell r="E6">
            <v>2674.306</v>
          </cell>
          <cell r="F6">
            <v>2686.1149999999998</v>
          </cell>
          <cell r="G6">
            <v>2707.4250000000002</v>
          </cell>
          <cell r="H6">
            <v>2747.9569999999999</v>
          </cell>
          <cell r="I6">
            <v>2800.471</v>
          </cell>
          <cell r="J6">
            <v>2868.6590000000001</v>
          </cell>
          <cell r="K6">
            <v>2935.9960000000001</v>
          </cell>
          <cell r="L6">
            <v>3000.55</v>
          </cell>
          <cell r="M6">
            <v>3067.395</v>
          </cell>
          <cell r="N6">
            <v>3129.1930000000002</v>
          </cell>
          <cell r="O6">
            <v>3192.0929999999998</v>
          </cell>
          <cell r="P6">
            <v>3253.8310000000001</v>
          </cell>
          <cell r="Q6">
            <v>3309.7</v>
          </cell>
          <cell r="R6">
            <v>3357.1759999999999</v>
          </cell>
          <cell r="S6">
            <v>3398.232</v>
          </cell>
          <cell r="T6">
            <v>3434.8069999999998</v>
          </cell>
          <cell r="U6">
            <v>3474.0340000000001</v>
          </cell>
          <cell r="V6">
            <v>3516.915</v>
          </cell>
          <cell r="W6">
            <v>3549.38</v>
          </cell>
          <cell r="X6">
            <v>3576.2510000000002</v>
          </cell>
          <cell r="Y6">
            <v>3621.221</v>
          </cell>
          <cell r="Z6">
            <v>3676.88</v>
          </cell>
          <cell r="AA6">
            <v>3727.835</v>
          </cell>
          <cell r="AB6">
            <v>3773.288</v>
          </cell>
          <cell r="AC6">
            <v>3811.7179999999998</v>
          </cell>
          <cell r="AD6">
            <v>3841.4360000000001</v>
          </cell>
          <cell r="AE6">
            <v>3871.9769999999999</v>
          </cell>
          <cell r="AF6">
            <v>3903.4650000000001</v>
          </cell>
          <cell r="AG6">
            <v>3934.049</v>
          </cell>
          <cell r="AH6">
            <v>3966.8829999999998</v>
          </cell>
          <cell r="AI6">
            <v>4002.799</v>
          </cell>
          <cell r="AJ6">
            <v>4039.9940000000001</v>
          </cell>
          <cell r="AK6">
            <v>4078.125</v>
          </cell>
          <cell r="AL6">
            <v>4116.6090000000004</v>
          </cell>
          <cell r="AM6">
            <v>4154.674</v>
          </cell>
          <cell r="AN6">
            <v>4192.0780000000004</v>
          </cell>
          <cell r="AO6">
            <v>4228.7430000000004</v>
          </cell>
          <cell r="AP6">
            <v>4264.6490000000003</v>
          </cell>
          <cell r="AQ6">
            <v>4299.7920000000004</v>
          </cell>
          <cell r="AR6">
            <v>4334.1710000000003</v>
          </cell>
          <cell r="AS6">
            <v>4367.7330000000002</v>
          </cell>
          <cell r="AT6">
            <v>4400.4340000000002</v>
          </cell>
          <cell r="AU6">
            <v>4432.5820000000003</v>
          </cell>
          <cell r="AV6">
            <v>4464.3519999999999</v>
          </cell>
          <cell r="AW6">
            <v>4495.7730000000001</v>
          </cell>
          <cell r="AX6">
            <v>4526.8729999999996</v>
          </cell>
          <cell r="AY6">
            <v>4557.6930000000002</v>
          </cell>
          <cell r="AZ6">
            <v>4588.2659999999996</v>
          </cell>
          <cell r="BA6">
            <v>4618.6210000000001</v>
          </cell>
          <cell r="BB6">
            <v>4648.692</v>
          </cell>
          <cell r="BC6">
            <v>4678.3620000000001</v>
          </cell>
        </row>
        <row r="7">
          <cell r="B7" t="str">
            <v>WA</v>
          </cell>
          <cell r="C7" t="str">
            <v>Washington</v>
          </cell>
          <cell r="D7" t="str">
            <v>Trend (basecase)</v>
          </cell>
          <cell r="E7">
            <v>4406.3850000000002</v>
          </cell>
          <cell r="F7">
            <v>4464.1899999999996</v>
          </cell>
          <cell r="G7">
            <v>4547.0309999999999</v>
          </cell>
          <cell r="H7">
            <v>4652.9070000000002</v>
          </cell>
          <cell r="I7">
            <v>4768.7150000000001</v>
          </cell>
          <cell r="J7">
            <v>4915.9459999999999</v>
          </cell>
          <cell r="K7">
            <v>5043.0330000000004</v>
          </cell>
          <cell r="L7">
            <v>5174.2219999999998</v>
          </cell>
          <cell r="M7">
            <v>5289.3639999999996</v>
          </cell>
          <cell r="N7">
            <v>5388.8370000000004</v>
          </cell>
          <cell r="O7">
            <v>5490.92</v>
          </cell>
          <cell r="P7">
            <v>5583.7539999999999</v>
          </cell>
          <cell r="Q7">
            <v>5685.8310000000001</v>
          </cell>
          <cell r="R7">
            <v>5777.2370000000001</v>
          </cell>
          <cell r="S7">
            <v>5850.9089999999997</v>
          </cell>
          <cell r="T7">
            <v>5920.5039999999999</v>
          </cell>
          <cell r="U7">
            <v>5993.451</v>
          </cell>
          <cell r="V7">
            <v>6057.85</v>
          </cell>
          <cell r="W7">
            <v>6114.7939999999999</v>
          </cell>
          <cell r="X7">
            <v>6188.66</v>
          </cell>
          <cell r="Y7">
            <v>6273.5249999999996</v>
          </cell>
          <cell r="Z7">
            <v>6380.576</v>
          </cell>
          <cell r="AA7">
            <v>6474.665</v>
          </cell>
          <cell r="AB7">
            <v>6575.5370000000003</v>
          </cell>
          <cell r="AC7">
            <v>6675.0910000000003</v>
          </cell>
          <cell r="AD7">
            <v>6752.683</v>
          </cell>
          <cell r="AE7">
            <v>6830.3310000000001</v>
          </cell>
          <cell r="AF7">
            <v>6904.9059999999999</v>
          </cell>
          <cell r="AG7">
            <v>6981</v>
          </cell>
          <cell r="AH7">
            <v>7058.0010000000002</v>
          </cell>
          <cell r="AI7">
            <v>7134.8850000000002</v>
          </cell>
          <cell r="AJ7">
            <v>7210.4989999999998</v>
          </cell>
          <cell r="AK7">
            <v>7285.5159999999996</v>
          </cell>
          <cell r="AL7">
            <v>7360.0730000000003</v>
          </cell>
          <cell r="AM7">
            <v>7433.7640000000001</v>
          </cell>
          <cell r="AN7">
            <v>7506.3230000000003</v>
          </cell>
          <cell r="AO7">
            <v>7577.2960000000003</v>
          </cell>
          <cell r="AP7">
            <v>7646.607</v>
          </cell>
          <cell r="AQ7">
            <v>7714.268</v>
          </cell>
          <cell r="AR7">
            <v>7780.4369999999999</v>
          </cell>
          <cell r="AS7">
            <v>7845.4889999999996</v>
          </cell>
          <cell r="AT7">
            <v>7909.7030000000004</v>
          </cell>
          <cell r="AU7">
            <v>7973.1719999999996</v>
          </cell>
          <cell r="AV7">
            <v>8035.9170000000004</v>
          </cell>
          <cell r="AW7">
            <v>8097.9880000000003</v>
          </cell>
          <cell r="AX7">
            <v>8159.4440000000004</v>
          </cell>
          <cell r="AY7">
            <v>8220.3349999999991</v>
          </cell>
          <cell r="AZ7">
            <v>8280.7260000000006</v>
          </cell>
          <cell r="BA7">
            <v>8340.6640000000007</v>
          </cell>
          <cell r="BB7">
            <v>8400.2720000000008</v>
          </cell>
          <cell r="BC7">
            <v>8459.8109999999997</v>
          </cell>
        </row>
        <row r="8">
          <cell r="B8" t="str">
            <v>ID</v>
          </cell>
          <cell r="C8" t="str">
            <v>Idaho</v>
          </cell>
          <cell r="D8" t="str">
            <v>Trend (basecase)</v>
          </cell>
          <cell r="E8">
            <v>993.13199999999995</v>
          </cell>
          <cell r="F8">
            <v>989.48</v>
          </cell>
          <cell r="G8">
            <v>985.447</v>
          </cell>
          <cell r="H8">
            <v>987.25800000000004</v>
          </cell>
          <cell r="I8">
            <v>997.22299999999996</v>
          </cell>
          <cell r="J8">
            <v>1016.634</v>
          </cell>
          <cell r="K8">
            <v>1045.135</v>
          </cell>
          <cell r="L8">
            <v>1076.6510000000001</v>
          </cell>
          <cell r="M8">
            <v>1113.1759999999999</v>
          </cell>
          <cell r="N8">
            <v>1148.825</v>
          </cell>
          <cell r="O8">
            <v>1180.0889999999999</v>
          </cell>
          <cell r="P8">
            <v>1206.2</v>
          </cell>
          <cell r="Q8">
            <v>1231.357</v>
          </cell>
          <cell r="R8">
            <v>1255.1849999999999</v>
          </cell>
          <cell r="S8">
            <v>1278.7760000000001</v>
          </cell>
          <cell r="T8">
            <v>1301.894</v>
          </cell>
          <cell r="U8">
            <v>1322.481</v>
          </cell>
          <cell r="V8">
            <v>1343.3820000000001</v>
          </cell>
          <cell r="W8">
            <v>1367.23</v>
          </cell>
          <cell r="X8">
            <v>1396.7929999999999</v>
          </cell>
          <cell r="Y8">
            <v>1433.46</v>
          </cell>
          <cell r="Z8">
            <v>1472.8989999999999</v>
          </cell>
          <cell r="AA8">
            <v>1508.2539999999999</v>
          </cell>
          <cell r="AB8">
            <v>1536.239</v>
          </cell>
          <cell r="AC8">
            <v>1556.479</v>
          </cell>
          <cell r="AD8">
            <v>1572.4290000000001</v>
          </cell>
          <cell r="AE8">
            <v>1585.2860000000001</v>
          </cell>
          <cell r="AF8">
            <v>1597.952</v>
          </cell>
          <cell r="AG8">
            <v>1614.3810000000001</v>
          </cell>
          <cell r="AH8">
            <v>1633.1020000000001</v>
          </cell>
          <cell r="AI8">
            <v>1653.616</v>
          </cell>
          <cell r="AJ8">
            <v>1675.2660000000001</v>
          </cell>
          <cell r="AK8">
            <v>1698.1659999999999</v>
          </cell>
          <cell r="AL8">
            <v>1722.0160000000001</v>
          </cell>
          <cell r="AM8">
            <v>1746.183</v>
          </cell>
          <cell r="AN8">
            <v>1770.4179999999999</v>
          </cell>
          <cell r="AO8">
            <v>1794.69</v>
          </cell>
          <cell r="AP8">
            <v>1818.9970000000001</v>
          </cell>
          <cell r="AQ8">
            <v>1843.36</v>
          </cell>
          <cell r="AR8">
            <v>1867.77</v>
          </cell>
          <cell r="AS8">
            <v>1892.2149999999999</v>
          </cell>
          <cell r="AT8">
            <v>1916.6949999999999</v>
          </cell>
          <cell r="AU8">
            <v>1941.2059999999999</v>
          </cell>
          <cell r="AV8">
            <v>1965.741</v>
          </cell>
          <cell r="AW8">
            <v>1990.2360000000001</v>
          </cell>
          <cell r="AX8">
            <v>2014.665</v>
          </cell>
          <cell r="AY8">
            <v>2039.0309999999999</v>
          </cell>
          <cell r="AZ8">
            <v>2063.33</v>
          </cell>
          <cell r="BA8">
            <v>2087.5639999999999</v>
          </cell>
          <cell r="BB8">
            <v>2111.7449999999999</v>
          </cell>
          <cell r="BC8">
            <v>2135.9479999999999</v>
          </cell>
        </row>
        <row r="9">
          <cell r="B9" t="str">
            <v>MT</v>
          </cell>
          <cell r="C9" t="str">
            <v>Montana</v>
          </cell>
          <cell r="D9" t="str">
            <v>Trend (basecase)</v>
          </cell>
          <cell r="E9">
            <v>820.61699999999996</v>
          </cell>
          <cell r="F9">
            <v>812.64099999999996</v>
          </cell>
          <cell r="G9">
            <v>804.69</v>
          </cell>
          <cell r="H9">
            <v>800.39700000000005</v>
          </cell>
          <cell r="I9">
            <v>799.77599999999995</v>
          </cell>
          <cell r="J9">
            <v>801.93899999999996</v>
          </cell>
          <cell r="K9">
            <v>812.08500000000004</v>
          </cell>
          <cell r="L9">
            <v>828.29399999999998</v>
          </cell>
          <cell r="M9">
            <v>846.649</v>
          </cell>
          <cell r="N9">
            <v>863.10900000000004</v>
          </cell>
          <cell r="O9">
            <v>877.40700000000004</v>
          </cell>
          <cell r="P9">
            <v>886.32100000000003</v>
          </cell>
          <cell r="Q9">
            <v>890.12</v>
          </cell>
          <cell r="R9">
            <v>893.221</v>
          </cell>
          <cell r="S9">
            <v>898.36199999999997</v>
          </cell>
          <cell r="T9">
            <v>903.97699999999998</v>
          </cell>
          <cell r="U9">
            <v>907.64300000000003</v>
          </cell>
          <cell r="V9">
            <v>912.86199999999997</v>
          </cell>
          <cell r="W9">
            <v>921.07</v>
          </cell>
          <cell r="X9">
            <v>931.24400000000003</v>
          </cell>
          <cell r="Y9">
            <v>941.82</v>
          </cell>
          <cell r="Z9">
            <v>954.14599999999996</v>
          </cell>
          <cell r="AA9">
            <v>966.13900000000001</v>
          </cell>
          <cell r="AB9">
            <v>977.09500000000003</v>
          </cell>
          <cell r="AC9">
            <v>984.86599999999999</v>
          </cell>
          <cell r="AD9">
            <v>991.57600000000002</v>
          </cell>
          <cell r="AE9">
            <v>998.63499999999999</v>
          </cell>
          <cell r="AF9">
            <v>1006.807</v>
          </cell>
          <cell r="AG9">
            <v>1016.352</v>
          </cell>
          <cell r="AH9">
            <v>1025.7760000000001</v>
          </cell>
          <cell r="AI9">
            <v>1034.779</v>
          </cell>
          <cell r="AJ9">
            <v>1043.723</v>
          </cell>
          <cell r="AK9">
            <v>1052.69</v>
          </cell>
          <cell r="AL9">
            <v>1061.3920000000001</v>
          </cell>
          <cell r="AM9">
            <v>1069.5709999999999</v>
          </cell>
          <cell r="AN9">
            <v>1077.162</v>
          </cell>
          <cell r="AO9">
            <v>1084.1869999999999</v>
          </cell>
          <cell r="AP9">
            <v>1090.6420000000001</v>
          </cell>
          <cell r="AQ9">
            <v>1096.5219999999999</v>
          </cell>
          <cell r="AR9">
            <v>1101.83</v>
          </cell>
          <cell r="AS9">
            <v>1106.683</v>
          </cell>
          <cell r="AT9">
            <v>1111.384</v>
          </cell>
          <cell r="AU9">
            <v>1115.998</v>
          </cell>
          <cell r="AV9">
            <v>1120.511</v>
          </cell>
          <cell r="AW9">
            <v>1124.9100000000001</v>
          </cell>
          <cell r="AX9">
            <v>1129.1980000000001</v>
          </cell>
          <cell r="AY9">
            <v>1133.386</v>
          </cell>
          <cell r="AZ9">
            <v>1137.4849999999999</v>
          </cell>
          <cell r="BA9">
            <v>1141.509</v>
          </cell>
          <cell r="BB9">
            <v>1145.4690000000001</v>
          </cell>
          <cell r="BC9">
            <v>1149.357</v>
          </cell>
        </row>
        <row r="10">
          <cell r="B10" t="str">
            <v>Region</v>
          </cell>
          <cell r="C10" t="str">
            <v>Region (with WMT only)</v>
          </cell>
          <cell r="D10" t="str">
            <v>Trend (basecase)</v>
          </cell>
          <cell r="E10">
            <v>8541.5746899999995</v>
          </cell>
          <cell r="F10">
            <v>8602.9903699999995</v>
          </cell>
          <cell r="G10">
            <v>8698.5763000000006</v>
          </cell>
          <cell r="H10">
            <v>8844.3482899999999</v>
          </cell>
          <cell r="I10">
            <v>9022.2813200000001</v>
          </cell>
          <cell r="J10">
            <v>9258.3442299999988</v>
          </cell>
          <cell r="K10">
            <v>9487.052450000001</v>
          </cell>
          <cell r="L10">
            <v>9723.550580000001</v>
          </cell>
          <cell r="M10">
            <v>9952.5249299999996</v>
          </cell>
          <cell r="N10">
            <v>10158.827130000001</v>
          </cell>
          <cell r="O10">
            <v>10363.223989999999</v>
          </cell>
          <cell r="P10">
            <v>10548.98797</v>
          </cell>
          <cell r="Q10">
            <v>10734.256399999998</v>
          </cell>
          <cell r="R10">
            <v>10898.733969999999</v>
          </cell>
          <cell r="S10">
            <v>11039.983339999999</v>
          </cell>
          <cell r="T10">
            <v>11172.471890000001</v>
          </cell>
          <cell r="U10">
            <v>11307.32251</v>
          </cell>
          <cell r="V10">
            <v>11438.47834</v>
          </cell>
          <cell r="W10">
            <v>11556.4139</v>
          </cell>
          <cell r="X10">
            <v>11692.513080000001</v>
          </cell>
          <cell r="Y10">
            <v>11865.043399999999</v>
          </cell>
          <cell r="Z10">
            <v>12074.218219999999</v>
          </cell>
          <cell r="AA10">
            <v>12261.453230000001</v>
          </cell>
          <cell r="AB10">
            <v>12442.00815</v>
          </cell>
          <cell r="AC10">
            <v>12604.661620000001</v>
          </cell>
          <cell r="AD10">
            <v>12731.74632</v>
          </cell>
          <cell r="AE10">
            <v>12856.81595</v>
          </cell>
          <cell r="AF10">
            <v>12980.202989999998</v>
          </cell>
          <cell r="AG10">
            <v>13108.750639999998</v>
          </cell>
          <cell r="AH10">
            <v>13242.678320000001</v>
          </cell>
          <cell r="AI10">
            <v>13381.124030000001</v>
          </cell>
          <cell r="AJ10">
            <v>13520.68111</v>
          </cell>
          <cell r="AK10">
            <v>13661.840299999998</v>
          </cell>
          <cell r="AL10">
            <v>13803.691440000001</v>
          </cell>
          <cell r="AM10">
            <v>13944.276469999999</v>
          </cell>
          <cell r="AN10">
            <v>14082.801340000002</v>
          </cell>
          <cell r="AO10">
            <v>14218.715590000002</v>
          </cell>
          <cell r="AP10">
            <v>14351.918940000001</v>
          </cell>
          <cell r="AQ10">
            <v>14482.437540000003</v>
          </cell>
          <cell r="AR10">
            <v>14610.4211</v>
          </cell>
          <cell r="AS10">
            <v>14736.24631</v>
          </cell>
          <cell r="AT10">
            <v>14860.320880000001</v>
          </cell>
          <cell r="AU10">
            <v>14983.078860000001</v>
          </cell>
          <cell r="AV10">
            <v>15104.70127</v>
          </cell>
          <cell r="AW10">
            <v>15225.195700000002</v>
          </cell>
          <cell r="AX10">
            <v>15344.62486</v>
          </cell>
          <cell r="AY10">
            <v>15463.089019999998</v>
          </cell>
          <cell r="AZ10">
            <v>15580.68845</v>
          </cell>
          <cell r="BA10">
            <v>15697.50913</v>
          </cell>
          <cell r="BB10">
            <v>15813.626329999999</v>
          </cell>
          <cell r="BC10">
            <v>15929.254489999999</v>
          </cell>
        </row>
      </sheetData>
      <sheetData sheetId="2"/>
      <sheetData sheetId="3">
        <row r="169">
          <cell r="AJ169">
            <v>7.8066550111953834</v>
          </cell>
        </row>
      </sheetData>
      <sheetData sheetId="4"/>
      <sheetData sheetId="5"/>
      <sheetData sheetId="6">
        <row r="169">
          <cell r="AJ169">
            <v>7.8066550111953834</v>
          </cell>
        </row>
      </sheetData>
      <sheetData sheetId="7">
        <row r="169">
          <cell r="AJ169">
            <v>7.7488837996995636</v>
          </cell>
        </row>
      </sheetData>
      <sheetData sheetId="8"/>
      <sheetData sheetId="9"/>
      <sheetData sheetId="10"/>
      <sheetData sheetId="11"/>
      <sheetData sheetId="12"/>
      <sheetData sheetId="13"/>
      <sheetData sheetId="14"/>
      <sheetData sheetId="15"/>
      <sheetData sheetId="16">
        <row r="5">
          <cell r="B5" t="str">
            <v>Anchor</v>
          </cell>
        </row>
      </sheetData>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Overview"/>
      <sheetName val="MLIST"/>
      <sheetName val="FILES"/>
      <sheetName val="APPLIC"/>
      <sheetName val="BASE"/>
      <sheetName val="STOCK"/>
      <sheetName val="TURN"/>
      <sheetName val="ACHIEV"/>
      <sheetName val="CODE"/>
      <sheetName val="CHAR"/>
      <sheetName val="Floor"/>
      <sheetName val="Floor(OLD)"/>
      <sheetName val="Vars"/>
      <sheetName val="Labels"/>
      <sheetName val="Lookup"/>
      <sheetName val="Tally"/>
      <sheetName val="Bundles"/>
      <sheetName val="AcqTable"/>
      <sheetName val="EUI"/>
      <sheetName val="To Do"/>
      <sheetName val="Notes"/>
      <sheetName val="AllSectorTechTallyCurve"/>
      <sheetName val="AllSectorLostOpRetro"/>
      <sheetName val="AllSectorEndUsePie"/>
      <sheetName val="AchBldg-TallyChartRetro"/>
      <sheetName val="AchBldg-TallyNewNR"/>
      <sheetName val="Equipmen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row r="4">
          <cell r="C4" t="str">
            <v>PRE2002</v>
          </cell>
          <cell r="D4" t="str">
            <v>Com_Master.xls!PRE2002</v>
          </cell>
        </row>
        <row r="5">
          <cell r="C5" t="str">
            <v>PRE1987</v>
          </cell>
          <cell r="D5" t="str">
            <v>Com_Master.xls!PRE1987</v>
          </cell>
        </row>
        <row r="6">
          <cell r="C6" t="str">
            <v>POST2002</v>
          </cell>
          <cell r="D6" t="str">
            <v>Com_Master.xls!POST2002</v>
          </cell>
        </row>
        <row r="7">
          <cell r="C7" t="str">
            <v>V1987_2001</v>
          </cell>
          <cell r="D7" t="str">
            <v>Com_Master.xls!V1987_2001</v>
          </cell>
        </row>
      </sheetData>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LOG"/>
      <sheetName val="Forecast Switchboard"/>
      <sheetName val="Lists&amp;Tables"/>
      <sheetName val="Res Forecast (Low)"/>
      <sheetName val="Res Forecast (Base Case)"/>
      <sheetName val="Res Forecast (High)"/>
      <sheetName val="Com Forecast (Low)"/>
      <sheetName val="Com Forecast (Base Case)"/>
      <sheetName val="Com Forecast (High)"/>
      <sheetName val="Ind Forecast (Low)"/>
      <sheetName val="Ind Forecast (Base Case)"/>
      <sheetName val="Ind Forecast (High)"/>
      <sheetName val="Ag Forecast (Low)"/>
      <sheetName val="Ag Forecast (Base Case)"/>
      <sheetName val="Ag Forecast (High)"/>
      <sheetName val="Pop Forecast (High Case)"/>
      <sheetName val="Pop Forecast (Base Case)"/>
      <sheetName val="Pop Forecast (Low Case)"/>
      <sheetName val="DEI (Base Case)"/>
      <sheetName val="Dairy Forecast (Base Case)"/>
      <sheetName val="Dairy Forecast (Low)"/>
      <sheetName val="Dairy Forecast (High)"/>
      <sheetName val="EV Forecast (Base Case)"/>
      <sheetName val="EV Forecast (Low)"/>
      <sheetName val="EV Forecast (High)"/>
      <sheetName val="7P Forecasts D2"/>
      <sheetName val="Pop Forecast (High)"/>
      <sheetName val="Pop Forecast (Low)"/>
      <sheetName val="Region Load (Base Case)"/>
      <sheetName val="Region Load (High)"/>
      <sheetName val="Region Load (Low)"/>
      <sheetName val="DataCenter Forecast (Base Case)"/>
      <sheetName val="DataCenter Forecast (High)"/>
      <sheetName val="DataCenter Forecast (Low)"/>
    </sheetNames>
    <definedNames>
      <definedName name="rng_ForecastColumnLookup" refersTo="='Forecast Switchboard'!$H$20:$AE$20"/>
      <definedName name="rng_ForecastRowLookup" refersTo="='Forecast Switchboard'!$G$21:$G$501"/>
      <definedName name="switch_ForecastScenario" refersTo="='Forecast Switchboard'!$H$3"/>
      <definedName name="switch_ForecastState" refersTo="='Forecast Switchboard'!$H$4"/>
      <definedName name="tbl_Forecast" refersTo="='Forecast Switchboard'!$H$21:$AE$501"/>
    </definedNames>
    <sheetDataSet>
      <sheetData sheetId="0"/>
      <sheetData sheetId="1">
        <row r="3">
          <cell r="H3" t="str">
            <v>Base</v>
          </cell>
        </row>
        <row r="4">
          <cell r="H4" t="str">
            <v>Region</v>
          </cell>
        </row>
        <row r="20">
          <cell r="H20" t="str">
            <v>Sector</v>
          </cell>
          <cell r="I20" t="str">
            <v>Building/Industry Type</v>
          </cell>
          <cell r="J20" t="str">
            <v>Vintage / Subcategory</v>
          </cell>
          <cell r="K20" t="str">
            <v>Forecast Units</v>
          </cell>
          <cell r="L20">
            <v>2016</v>
          </cell>
          <cell r="M20">
            <v>2017</v>
          </cell>
          <cell r="N20">
            <v>2018</v>
          </cell>
          <cell r="O20">
            <v>2019</v>
          </cell>
          <cell r="P20">
            <v>2020</v>
          </cell>
          <cell r="Q20">
            <v>2021</v>
          </cell>
          <cell r="R20">
            <v>2022</v>
          </cell>
          <cell r="S20">
            <v>2023</v>
          </cell>
          <cell r="T20">
            <v>2024</v>
          </cell>
          <cell r="U20">
            <v>2025</v>
          </cell>
          <cell r="V20">
            <v>2026</v>
          </cell>
          <cell r="W20">
            <v>2027</v>
          </cell>
          <cell r="X20">
            <v>2028</v>
          </cell>
          <cell r="Y20">
            <v>2029</v>
          </cell>
          <cell r="Z20">
            <v>2030</v>
          </cell>
          <cell r="AA20">
            <v>2031</v>
          </cell>
          <cell r="AB20">
            <v>2032</v>
          </cell>
          <cell r="AC20">
            <v>2033</v>
          </cell>
          <cell r="AD20">
            <v>2034</v>
          </cell>
          <cell r="AE20">
            <v>2035</v>
          </cell>
        </row>
        <row r="21">
          <cell r="G21" t="str">
            <v>RegionSingle FamilyNew</v>
          </cell>
          <cell r="H21" t="str">
            <v>Res</v>
          </cell>
          <cell r="I21" t="str">
            <v>Single Family</v>
          </cell>
          <cell r="J21" t="str">
            <v>New</v>
          </cell>
          <cell r="K21" t="str">
            <v>Buildings</v>
          </cell>
          <cell r="L21">
            <v>62685.758999999998</v>
          </cell>
          <cell r="M21">
            <v>59961.781000000003</v>
          </cell>
          <cell r="N21">
            <v>56834.012000000002</v>
          </cell>
          <cell r="O21">
            <v>54985.192999999999</v>
          </cell>
          <cell r="P21">
            <v>53507.474000000002</v>
          </cell>
          <cell r="Q21">
            <v>50982.05</v>
          </cell>
          <cell r="R21">
            <v>49561.669000000002</v>
          </cell>
          <cell r="S21">
            <v>49324.517999999996</v>
          </cell>
          <cell r="T21">
            <v>48815.77</v>
          </cell>
          <cell r="U21">
            <v>49683.252</v>
          </cell>
          <cell r="V21">
            <v>50030.137000000002</v>
          </cell>
          <cell r="W21">
            <v>49387.762999999999</v>
          </cell>
          <cell r="X21">
            <v>48079.345999999998</v>
          </cell>
          <cell r="Y21">
            <v>48129.050999999999</v>
          </cell>
          <cell r="Z21">
            <v>48690.569000000003</v>
          </cell>
          <cell r="AA21">
            <v>48482.864000000001</v>
          </cell>
          <cell r="AB21">
            <v>46879.000999999997</v>
          </cell>
          <cell r="AC21">
            <v>46798.777999999998</v>
          </cell>
          <cell r="AD21">
            <v>46917.627</v>
          </cell>
          <cell r="AE21">
            <v>47236.144999999997</v>
          </cell>
        </row>
        <row r="22">
          <cell r="G22" t="str">
            <v>RegionMultifamily - Low RiseNew</v>
          </cell>
          <cell r="H22" t="str">
            <v>Res</v>
          </cell>
          <cell r="I22" t="str">
            <v>Multifamily - Low Rise</v>
          </cell>
          <cell r="J22" t="str">
            <v>New</v>
          </cell>
          <cell r="K22" t="str">
            <v>Buildings</v>
          </cell>
          <cell r="L22">
            <v>23280.347100904564</v>
          </cell>
          <cell r="M22">
            <v>23017.418106038647</v>
          </cell>
          <cell r="N22">
            <v>22811.60852767331</v>
          </cell>
          <cell r="O22">
            <v>22085.916378202593</v>
          </cell>
          <cell r="P22">
            <v>20817.853908138593</v>
          </cell>
          <cell r="Q22">
            <v>20070.279329962508</v>
          </cell>
          <cell r="R22">
            <v>19887.831284331631</v>
          </cell>
          <cell r="S22">
            <v>20257.583209811291</v>
          </cell>
          <cell r="T22">
            <v>20750.368029493613</v>
          </cell>
          <cell r="U22">
            <v>21314.334279744231</v>
          </cell>
          <cell r="V22">
            <v>21403.286239774712</v>
          </cell>
          <cell r="W22">
            <v>21409.137516518917</v>
          </cell>
          <cell r="X22">
            <v>21443.358292282628</v>
          </cell>
          <cell r="Y22">
            <v>21209.865626522758</v>
          </cell>
          <cell r="Z22">
            <v>20954.17798283829</v>
          </cell>
          <cell r="AA22">
            <v>20525.44023202754</v>
          </cell>
          <cell r="AB22">
            <v>20175.505597554071</v>
          </cell>
          <cell r="AC22">
            <v>19919.723927484571</v>
          </cell>
          <cell r="AD22">
            <v>19536.194066416414</v>
          </cell>
          <cell r="AE22">
            <v>19462.287131015248</v>
          </cell>
        </row>
        <row r="23">
          <cell r="G23" t="str">
            <v>RegionMultifamily - High RiseNew</v>
          </cell>
          <cell r="H23" t="str">
            <v>Res</v>
          </cell>
          <cell r="I23" t="str">
            <v>Multifamily - High Rise</v>
          </cell>
          <cell r="J23" t="str">
            <v>New</v>
          </cell>
          <cell r="K23" t="str">
            <v>Buildings</v>
          </cell>
          <cell r="L23">
            <v>5226.2387411561367</v>
          </cell>
          <cell r="M23">
            <v>5239.95312759432</v>
          </cell>
          <cell r="N23">
            <v>5271.2612760989568</v>
          </cell>
          <cell r="O23">
            <v>4985.883552972361</v>
          </cell>
          <cell r="P23">
            <v>4608.5912035798974</v>
          </cell>
          <cell r="Q23">
            <v>4509.6375960361838</v>
          </cell>
          <cell r="R23">
            <v>4481.760351096189</v>
          </cell>
          <cell r="S23">
            <v>4621.8312800578688</v>
          </cell>
          <cell r="T23">
            <v>4700.9782942419988</v>
          </cell>
          <cell r="U23">
            <v>4828.2391631488581</v>
          </cell>
          <cell r="V23">
            <v>4790.0249139778334</v>
          </cell>
          <cell r="W23">
            <v>4782.0649962402858</v>
          </cell>
          <cell r="X23">
            <v>4748.3908346265653</v>
          </cell>
          <cell r="Y23">
            <v>4733.4823682495089</v>
          </cell>
          <cell r="Z23">
            <v>4698.697177079107</v>
          </cell>
          <cell r="AA23">
            <v>4599.2987885998937</v>
          </cell>
          <cell r="AB23">
            <v>4526.3104216428001</v>
          </cell>
          <cell r="AC23">
            <v>4422.0600452822764</v>
          </cell>
          <cell r="AD23">
            <v>4405.182362066379</v>
          </cell>
          <cell r="AE23">
            <v>4385.1136986120664</v>
          </cell>
        </row>
        <row r="24">
          <cell r="G24" t="str">
            <v>RegionManufacturedNew</v>
          </cell>
          <cell r="H24" t="str">
            <v>Res</v>
          </cell>
          <cell r="I24" t="str">
            <v>Manufactured</v>
          </cell>
          <cell r="J24" t="str">
            <v>New</v>
          </cell>
          <cell r="K24" t="str">
            <v>Buildings</v>
          </cell>
          <cell r="L24">
            <v>1869.5754050925925</v>
          </cell>
          <cell r="M24">
            <v>1881.796305941358</v>
          </cell>
          <cell r="N24">
            <v>1949.1340235982509</v>
          </cell>
          <cell r="O24">
            <v>2021.1963608646258</v>
          </cell>
          <cell r="P24">
            <v>1959.5061710087307</v>
          </cell>
          <cell r="Q24">
            <v>1928.5764356212967</v>
          </cell>
          <cell r="R24">
            <v>1934.9641170211423</v>
          </cell>
          <cell r="S24">
            <v>1945.862235675901</v>
          </cell>
          <cell r="T24">
            <v>1956.539890631658</v>
          </cell>
          <cell r="U24">
            <v>1957.7742018038925</v>
          </cell>
          <cell r="V24">
            <v>1947.2038419604366</v>
          </cell>
          <cell r="W24">
            <v>1945.153453785721</v>
          </cell>
          <cell r="X24">
            <v>1947.9162901464586</v>
          </cell>
          <cell r="Y24">
            <v>1950.0749856673444</v>
          </cell>
          <cell r="Z24">
            <v>1950.7771106659191</v>
          </cell>
          <cell r="AA24">
            <v>1949.8166473382953</v>
          </cell>
          <cell r="AB24">
            <v>1948.4903882606959</v>
          </cell>
          <cell r="AC24">
            <v>1948.7048126440727</v>
          </cell>
          <cell r="AD24">
            <v>1949.296705787131</v>
          </cell>
          <cell r="AE24">
            <v>1949.5267750605763</v>
          </cell>
        </row>
        <row r="25">
          <cell r="G25" t="str">
            <v>RegionSingle FamilyExisting</v>
          </cell>
          <cell r="H25" t="str">
            <v>Res</v>
          </cell>
          <cell r="I25" t="str">
            <v>Single Family</v>
          </cell>
          <cell r="J25" t="str">
            <v>Existing</v>
          </cell>
          <cell r="K25" t="str">
            <v>Buildings</v>
          </cell>
          <cell r="L25">
            <v>4203528.2719999999</v>
          </cell>
          <cell r="M25">
            <v>4193982.9785983553</v>
          </cell>
          <cell r="N25">
            <v>4184459.3604704877</v>
          </cell>
          <cell r="O25">
            <v>4174957.36839659</v>
          </cell>
          <cell r="P25">
            <v>4165476.9532686244</v>
          </cell>
          <cell r="Q25">
            <v>4156018.0660900641</v>
          </cell>
          <cell r="R25">
            <v>4146580.6579756448</v>
          </cell>
          <cell r="S25">
            <v>4137164.6801511091</v>
          </cell>
          <cell r="T25">
            <v>4127770.0839529554</v>
          </cell>
          <cell r="U25">
            <v>4118396.8208281873</v>
          </cell>
          <cell r="V25">
            <v>4109044.8423340586</v>
          </cell>
          <cell r="W25">
            <v>4099714.1001378288</v>
          </cell>
          <cell r="X25">
            <v>4090404.5460165106</v>
          </cell>
          <cell r="Y25">
            <v>4081116.1318566194</v>
          </cell>
          <cell r="Z25">
            <v>4071848.8096539262</v>
          </cell>
          <cell r="AA25">
            <v>4062602.5315132081</v>
          </cell>
          <cell r="AB25">
            <v>4053377.2496480034</v>
          </cell>
          <cell r="AC25">
            <v>4044172.9163803621</v>
          </cell>
          <cell r="AD25">
            <v>4034989.4841406001</v>
          </cell>
          <cell r="AE25">
            <v>4025826.9054670548</v>
          </cell>
        </row>
        <row r="26">
          <cell r="G26" t="str">
            <v>RegionMultifamily - Low RiseExisting</v>
          </cell>
          <cell r="H26" t="str">
            <v>Res</v>
          </cell>
          <cell r="I26" t="str">
            <v>Multifamily - Low Rise</v>
          </cell>
          <cell r="J26" t="str">
            <v>Existing</v>
          </cell>
          <cell r="K26" t="str">
            <v>Buildings</v>
          </cell>
          <cell r="L26">
            <v>926243.25609262148</v>
          </cell>
          <cell r="M26">
            <v>924139.92640956037</v>
          </cell>
          <cell r="N26">
            <v>922041.3730050053</v>
          </cell>
          <cell r="O26">
            <v>919947.58503289847</v>
          </cell>
          <cell r="P26">
            <v>917858.55167181045</v>
          </cell>
          <cell r="Q26">
            <v>915774.26212488639</v>
          </cell>
          <cell r="R26">
            <v>913694.70561978838</v>
          </cell>
          <cell r="S26">
            <v>911619.87140864041</v>
          </cell>
          <cell r="T26">
            <v>909549.74876797362</v>
          </cell>
          <cell r="U26">
            <v>907484.32699866977</v>
          </cell>
          <cell r="V26">
            <v>905423.59542590659</v>
          </cell>
          <cell r="W26">
            <v>903367.54339910217</v>
          </cell>
          <cell r="X26">
            <v>901316.16029185988</v>
          </cell>
          <cell r="Y26">
            <v>899269.43550191447</v>
          </cell>
          <cell r="Z26">
            <v>897227.35845107585</v>
          </cell>
          <cell r="AA26">
            <v>895189.9185851753</v>
          </cell>
          <cell r="AB26">
            <v>893157.10537401051</v>
          </cell>
          <cell r="AC26">
            <v>891128.90831129183</v>
          </cell>
          <cell r="AD26">
            <v>889105.31691458682</v>
          </cell>
          <cell r="AE26">
            <v>887086.32072526717</v>
          </cell>
        </row>
        <row r="27">
          <cell r="G27" t="str">
            <v>RegionMultifamily - High RiseExisting</v>
          </cell>
          <cell r="H27" t="str">
            <v>Res</v>
          </cell>
          <cell r="I27" t="str">
            <v>Multifamily - High Rise</v>
          </cell>
          <cell r="J27" t="str">
            <v>Existing</v>
          </cell>
          <cell r="K27" t="str">
            <v>Buildings</v>
          </cell>
          <cell r="L27">
            <v>211180.07985625503</v>
          </cell>
          <cell r="M27">
            <v>210700.52836963299</v>
          </cell>
          <cell r="N27">
            <v>210222.06585706791</v>
          </cell>
          <cell r="O27">
            <v>209744.68984569819</v>
          </cell>
          <cell r="P27">
            <v>209268.39786827751</v>
          </cell>
          <cell r="Q27">
            <v>208793.18746316229</v>
          </cell>
          <cell r="R27">
            <v>208319.05617429892</v>
          </cell>
          <cell r="S27">
            <v>207846.00155121088</v>
          </cell>
          <cell r="T27">
            <v>207374.0211489865</v>
          </cell>
          <cell r="U27">
            <v>206903.11252826577</v>
          </cell>
          <cell r="V27">
            <v>206433.27325522827</v>
          </cell>
          <cell r="W27">
            <v>205964.50090158021</v>
          </cell>
          <cell r="X27">
            <v>205496.79304454199</v>
          </cell>
          <cell r="Y27">
            <v>205030.14726683579</v>
          </cell>
          <cell r="Z27">
            <v>204564.56115667295</v>
          </cell>
          <cell r="AA27">
            <v>204100.03230774152</v>
          </cell>
          <cell r="AB27">
            <v>203636.55831919383</v>
          </cell>
          <cell r="AC27">
            <v>203174.13679563423</v>
          </cell>
          <cell r="AD27">
            <v>202712.76534710638</v>
          </cell>
          <cell r="AE27">
            <v>202252.44158908122</v>
          </cell>
        </row>
        <row r="28">
          <cell r="G28" t="str">
            <v>RegionManufacturedExisting</v>
          </cell>
          <cell r="H28" t="str">
            <v>Res</v>
          </cell>
          <cell r="I28" t="str">
            <v>Manufactured</v>
          </cell>
          <cell r="J28" t="str">
            <v>Existing</v>
          </cell>
          <cell r="K28" t="str">
            <v>Buildings</v>
          </cell>
          <cell r="L28">
            <v>572006.3278356482</v>
          </cell>
          <cell r="M28">
            <v>565893.30394507048</v>
          </cell>
          <cell r="N28">
            <v>559845.60985814757</v>
          </cell>
          <cell r="O28">
            <v>553862.54739615123</v>
          </cell>
          <cell r="P28">
            <v>547943.42584177968</v>
          </cell>
          <cell r="Q28">
            <v>542087.56185941794</v>
          </cell>
          <cell r="R28">
            <v>536294.27941624937</v>
          </cell>
          <cell r="S28">
            <v>530562.90970421082</v>
          </cell>
          <cell r="T28">
            <v>524892.79106278194</v>
          </cell>
          <cell r="U28">
            <v>519283.26890259917</v>
          </cell>
          <cell r="V28">
            <v>513733.69562988722</v>
          </cell>
          <cell r="W28">
            <v>508243.4305716962</v>
          </cell>
          <cell r="X28">
            <v>502811.8399019395</v>
          </cell>
          <cell r="Y28">
            <v>497438.2965682213</v>
          </cell>
          <cell r="Z28">
            <v>492122.18021944637</v>
          </cell>
          <cell r="AA28">
            <v>486862.87713420321</v>
          </cell>
          <cell r="AB28">
            <v>481659.78014991269</v>
          </cell>
          <cell r="AC28">
            <v>476512.28859273402</v>
          </cell>
          <cell r="AD28">
            <v>471419.80820821953</v>
          </cell>
          <cell r="AE28">
            <v>466381.75109271082</v>
          </cell>
        </row>
        <row r="29">
          <cell r="G29" t="str">
            <v>RegionLarge OffNew</v>
          </cell>
          <cell r="H29" t="str">
            <v>Com</v>
          </cell>
          <cell r="I29" t="str">
            <v>Large Off</v>
          </cell>
          <cell r="J29" t="str">
            <v>New</v>
          </cell>
          <cell r="K29" t="str">
            <v>Millions SqFt</v>
          </cell>
          <cell r="L29">
            <v>7.8066550111953834</v>
          </cell>
          <cell r="M29">
            <v>5.9496992573140863</v>
          </cell>
          <cell r="N29">
            <v>5.890903545908837</v>
          </cell>
          <cell r="O29">
            <v>6.8915688291332424</v>
          </cell>
          <cell r="P29">
            <v>6.6410191533148355</v>
          </cell>
          <cell r="Q29">
            <v>5.4382226791221893</v>
          </cell>
          <cell r="R29">
            <v>6.9236851515846078</v>
          </cell>
          <cell r="S29">
            <v>6.040566884985755</v>
          </cell>
          <cell r="T29">
            <v>5.8620040343764588</v>
          </cell>
          <cell r="U29">
            <v>6.6048352977963205</v>
          </cell>
          <cell r="V29">
            <v>6.6081856774849808</v>
          </cell>
          <cell r="W29">
            <v>7.2276230030590352</v>
          </cell>
          <cell r="X29">
            <v>7.9321378463678132</v>
          </cell>
          <cell r="Y29">
            <v>7.2590370336019197</v>
          </cell>
          <cell r="Z29">
            <v>7.9122271387396417</v>
          </cell>
          <cell r="AA29">
            <v>7.7623340380974311</v>
          </cell>
          <cell r="AB29">
            <v>7.6402299023279152</v>
          </cell>
          <cell r="AC29">
            <v>7.1724831299946894</v>
          </cell>
          <cell r="AD29">
            <v>7.0810470955732994</v>
          </cell>
          <cell r="AE29">
            <v>7.4281005850341701</v>
          </cell>
        </row>
        <row r="30">
          <cell r="G30" t="str">
            <v>RegionMedium OffNew</v>
          </cell>
          <cell r="H30" t="str">
            <v>Com</v>
          </cell>
          <cell r="I30" t="str">
            <v>Medium Off</v>
          </cell>
          <cell r="J30" t="str">
            <v>New</v>
          </cell>
          <cell r="K30" t="str">
            <v>Millions SqFt</v>
          </cell>
          <cell r="L30">
            <v>6.3306892326899415</v>
          </cell>
          <cell r="M30">
            <v>4.6245517962703104</v>
          </cell>
          <cell r="N30">
            <v>4.6954401235311058</v>
          </cell>
          <cell r="O30">
            <v>5.5561738496820645</v>
          </cell>
          <cell r="P30">
            <v>5.2903315868283292</v>
          </cell>
          <cell r="Q30">
            <v>4.0954748538564614</v>
          </cell>
          <cell r="R30">
            <v>5.6166455086822502</v>
          </cell>
          <cell r="S30">
            <v>4.8928421056079552</v>
          </cell>
          <cell r="T30">
            <v>4.6489885594062974</v>
          </cell>
          <cell r="U30">
            <v>5.3600762751998365</v>
          </cell>
          <cell r="V30">
            <v>5.3451061612370649</v>
          </cell>
          <cell r="W30">
            <v>5.7169042762389006</v>
          </cell>
          <cell r="X30">
            <v>6.1644080859749115</v>
          </cell>
          <cell r="Y30">
            <v>5.8003829082546376</v>
          </cell>
          <cell r="Z30">
            <v>6.4331999103991837</v>
          </cell>
          <cell r="AA30">
            <v>6.1077443299386847</v>
          </cell>
          <cell r="AB30">
            <v>6.3133258324543373</v>
          </cell>
          <cell r="AC30">
            <v>5.5403053352108875</v>
          </cell>
          <cell r="AD30">
            <v>5.5266028757425794</v>
          </cell>
          <cell r="AE30">
            <v>5.9833355534459063</v>
          </cell>
        </row>
        <row r="31">
          <cell r="G31" t="str">
            <v>RegionSmall OffNew</v>
          </cell>
          <cell r="H31" t="str">
            <v>Com</v>
          </cell>
          <cell r="I31" t="str">
            <v>Small Off</v>
          </cell>
          <cell r="J31" t="str">
            <v>New</v>
          </cell>
          <cell r="K31" t="str">
            <v>Millions SqFt</v>
          </cell>
          <cell r="L31">
            <v>1.6621196768024407</v>
          </cell>
          <cell r="M31">
            <v>1.2170657423442173</v>
          </cell>
          <cell r="N31">
            <v>1.2444333527444498</v>
          </cell>
          <cell r="O31">
            <v>1.4586094503549032</v>
          </cell>
          <cell r="P31">
            <v>1.4004070058555529</v>
          </cell>
          <cell r="Q31">
            <v>1.0787722980410579</v>
          </cell>
          <cell r="R31">
            <v>1.4747976167420549</v>
          </cell>
          <cell r="S31">
            <v>1.2896357804774434</v>
          </cell>
          <cell r="T31">
            <v>1.2239291307589197</v>
          </cell>
          <cell r="U31">
            <v>1.4012443744673324</v>
          </cell>
          <cell r="V31">
            <v>1.3991315932028052</v>
          </cell>
          <cell r="W31">
            <v>1.4996248899933684</v>
          </cell>
          <cell r="X31">
            <v>1.6197763904689295</v>
          </cell>
          <cell r="Y31">
            <v>1.5187400891362097</v>
          </cell>
          <cell r="Z31">
            <v>1.6890757136254622</v>
          </cell>
          <cell r="AA31">
            <v>1.5972356158259797</v>
          </cell>
          <cell r="AB31">
            <v>1.640465747141107</v>
          </cell>
          <cell r="AC31">
            <v>1.4565955217811706</v>
          </cell>
          <cell r="AD31">
            <v>1.4531741906643101</v>
          </cell>
          <cell r="AE31">
            <v>1.5648660344158036</v>
          </cell>
        </row>
        <row r="32">
          <cell r="G32" t="str">
            <v>RegionXLarge RetNew</v>
          </cell>
          <cell r="H32" t="str">
            <v>Com</v>
          </cell>
          <cell r="I32" t="str">
            <v>XLarge Ret</v>
          </cell>
          <cell r="J32" t="str">
            <v>New</v>
          </cell>
          <cell r="K32" t="str">
            <v>Millions SqFt</v>
          </cell>
          <cell r="L32">
            <v>1.799418169017593</v>
          </cell>
          <cell r="M32">
            <v>1.485755176968429</v>
          </cell>
          <cell r="N32">
            <v>0.89794362681754358</v>
          </cell>
          <cell r="O32">
            <v>0.91201694404352718</v>
          </cell>
          <cell r="P32">
            <v>0.85125423267540556</v>
          </cell>
          <cell r="Q32">
            <v>0.73204497427617965</v>
          </cell>
          <cell r="R32">
            <v>0.73428349109996394</v>
          </cell>
          <cell r="S32">
            <v>0.71341173425108251</v>
          </cell>
          <cell r="T32">
            <v>0.89455902577447755</v>
          </cell>
          <cell r="U32">
            <v>1.032083805968905</v>
          </cell>
          <cell r="V32">
            <v>1.0963398187475875</v>
          </cell>
          <cell r="W32">
            <v>1.617287860192538</v>
          </cell>
          <cell r="X32">
            <v>1.8239074921539626</v>
          </cell>
          <cell r="Y32">
            <v>1.6267354909009817</v>
          </cell>
          <cell r="Z32">
            <v>1.5970323938843554</v>
          </cell>
          <cell r="AA32">
            <v>1.5393396581386409</v>
          </cell>
          <cell r="AB32">
            <v>1.2960530677092543</v>
          </cell>
          <cell r="AC32">
            <v>1.3176455108269955</v>
          </cell>
          <cell r="AD32">
            <v>1.2469979474733393</v>
          </cell>
          <cell r="AE32">
            <v>1.3540449607593745</v>
          </cell>
        </row>
        <row r="33">
          <cell r="G33" t="str">
            <v>RegionLarge RetNew</v>
          </cell>
          <cell r="H33" t="str">
            <v>Com</v>
          </cell>
          <cell r="I33" t="str">
            <v>Large Ret</v>
          </cell>
          <cell r="J33" t="str">
            <v>New</v>
          </cell>
          <cell r="K33" t="str">
            <v>Millions SqFt</v>
          </cell>
          <cell r="L33">
            <v>0.71960427219664069</v>
          </cell>
          <cell r="M33">
            <v>0.59647847099566831</v>
          </cell>
          <cell r="N33">
            <v>0.36611838042447359</v>
          </cell>
          <cell r="O33">
            <v>0.3731768350638246</v>
          </cell>
          <cell r="P33">
            <v>0.34504559304633386</v>
          </cell>
          <cell r="Q33">
            <v>0.2928623587115301</v>
          </cell>
          <cell r="R33">
            <v>0.29376294298921468</v>
          </cell>
          <cell r="S33">
            <v>0.28416308329236456</v>
          </cell>
          <cell r="T33">
            <v>0.36455471421578001</v>
          </cell>
          <cell r="U33">
            <v>0.42646627810709853</v>
          </cell>
          <cell r="V33">
            <v>0.44956380488737768</v>
          </cell>
          <cell r="W33">
            <v>0.65213839834683018</v>
          </cell>
          <cell r="X33">
            <v>0.73353807331773047</v>
          </cell>
          <cell r="Y33">
            <v>0.65560780242911365</v>
          </cell>
          <cell r="Z33">
            <v>0.64604928436358278</v>
          </cell>
          <cell r="AA33">
            <v>0.62178261445398098</v>
          </cell>
          <cell r="AB33">
            <v>0.52554853465709617</v>
          </cell>
          <cell r="AC33">
            <v>0.53266253778165396</v>
          </cell>
          <cell r="AD33">
            <v>0.50454130308386236</v>
          </cell>
          <cell r="AE33">
            <v>0.54553111610891503</v>
          </cell>
        </row>
        <row r="34">
          <cell r="G34" t="str">
            <v>RegionMedium RetNew</v>
          </cell>
          <cell r="H34" t="str">
            <v>Com</v>
          </cell>
          <cell r="I34" t="str">
            <v>Medium Ret</v>
          </cell>
          <cell r="J34" t="str">
            <v>New</v>
          </cell>
          <cell r="K34" t="str">
            <v>Millions SqFt</v>
          </cell>
          <cell r="L34">
            <v>2.7275899469990224</v>
          </cell>
          <cell r="M34">
            <v>2.2451802625726844</v>
          </cell>
          <cell r="N34">
            <v>1.3846551620328988</v>
          </cell>
          <cell r="O34">
            <v>1.414332931216091</v>
          </cell>
          <cell r="P34">
            <v>1.3048976182463843</v>
          </cell>
          <cell r="Q34">
            <v>1.1035456427042536</v>
          </cell>
          <cell r="R34">
            <v>1.0932193385059683</v>
          </cell>
          <cell r="S34">
            <v>1.0602010304011045</v>
          </cell>
          <cell r="T34">
            <v>1.3687417218066935</v>
          </cell>
          <cell r="U34">
            <v>1.6102119957699914</v>
          </cell>
          <cell r="V34">
            <v>1.7014476793012303</v>
          </cell>
          <cell r="W34">
            <v>2.4475448442766612</v>
          </cell>
          <cell r="X34">
            <v>2.7642584104961641</v>
          </cell>
          <cell r="Y34">
            <v>2.4645092385842489</v>
          </cell>
          <cell r="Z34">
            <v>2.435211674558635</v>
          </cell>
          <cell r="AA34">
            <v>2.3436666024455817</v>
          </cell>
          <cell r="AB34">
            <v>1.9970991421399598</v>
          </cell>
          <cell r="AC34">
            <v>2.0220850932468024</v>
          </cell>
          <cell r="AD34">
            <v>1.9074632582746243</v>
          </cell>
          <cell r="AE34">
            <v>2.0633846520749657</v>
          </cell>
        </row>
        <row r="35">
          <cell r="G35" t="str">
            <v>RegionSmall RetNew</v>
          </cell>
          <cell r="H35" t="str">
            <v>Com</v>
          </cell>
          <cell r="I35" t="str">
            <v>Small Ret</v>
          </cell>
          <cell r="J35" t="str">
            <v>New</v>
          </cell>
          <cell r="K35" t="str">
            <v>Millions SqFt</v>
          </cell>
          <cell r="L35">
            <v>0.86249938561661099</v>
          </cell>
          <cell r="M35">
            <v>0.71243811393533818</v>
          </cell>
          <cell r="N35">
            <v>0.43988135050703958</v>
          </cell>
          <cell r="O35">
            <v>0.44879648252082133</v>
          </cell>
          <cell r="P35">
            <v>0.41374173801952452</v>
          </cell>
          <cell r="Q35">
            <v>0.34301620014224921</v>
          </cell>
          <cell r="R35">
            <v>0.33946657261656726</v>
          </cell>
          <cell r="S35">
            <v>0.32965754978673117</v>
          </cell>
          <cell r="T35">
            <v>0.43689232903555525</v>
          </cell>
          <cell r="U35">
            <v>0.51886957722704219</v>
          </cell>
          <cell r="V35">
            <v>0.54817313334918127</v>
          </cell>
          <cell r="W35">
            <v>0.77969532117377649</v>
          </cell>
          <cell r="X35">
            <v>0.87858644381951334</v>
          </cell>
          <cell r="Y35">
            <v>0.78420074698109388</v>
          </cell>
          <cell r="Z35">
            <v>0.77728841592354081</v>
          </cell>
          <cell r="AA35">
            <v>0.74886674252534069</v>
          </cell>
          <cell r="AB35">
            <v>0.63964179951326661</v>
          </cell>
          <cell r="AC35">
            <v>0.64714740319049269</v>
          </cell>
          <cell r="AD35">
            <v>0.61166389038687663</v>
          </cell>
          <cell r="AE35">
            <v>0.66242443593788758</v>
          </cell>
        </row>
        <row r="36">
          <cell r="G36" t="str">
            <v>RegionSchool K-12New</v>
          </cell>
          <cell r="H36" t="str">
            <v>Com</v>
          </cell>
          <cell r="I36" t="str">
            <v>School K-12</v>
          </cell>
          <cell r="J36" t="str">
            <v>New</v>
          </cell>
          <cell r="K36" t="str">
            <v>Millions SqFt</v>
          </cell>
          <cell r="L36">
            <v>0.49337113702797691</v>
          </cell>
          <cell r="M36">
            <v>1.1029723159217257</v>
          </cell>
          <cell r="N36">
            <v>0.94992456965043459</v>
          </cell>
          <cell r="O36">
            <v>0.71720701164062661</v>
          </cell>
          <cell r="P36">
            <v>0.7442281187428561</v>
          </cell>
          <cell r="Q36">
            <v>0.85140099810585501</v>
          </cell>
          <cell r="R36">
            <v>0.99139466996200198</v>
          </cell>
          <cell r="S36">
            <v>1.5014629353162949</v>
          </cell>
          <cell r="T36">
            <v>1.8697826256608596</v>
          </cell>
          <cell r="U36">
            <v>1.6452707482432332</v>
          </cell>
          <cell r="V36">
            <v>1.6753181172445872</v>
          </cell>
          <cell r="W36">
            <v>1.7943041099264481</v>
          </cell>
          <cell r="X36">
            <v>1.8624299937819393</v>
          </cell>
          <cell r="Y36">
            <v>1.7489264522150836</v>
          </cell>
          <cell r="Z36">
            <v>1.7975598556031414</v>
          </cell>
          <cell r="AA36">
            <v>1.6195220459723754</v>
          </cell>
          <cell r="AB36">
            <v>1.8221433074925411</v>
          </cell>
          <cell r="AC36">
            <v>1.6336676691608698</v>
          </cell>
          <cell r="AD36">
            <v>1.7826242149357872</v>
          </cell>
          <cell r="AE36">
            <v>1.6891002859244486</v>
          </cell>
        </row>
        <row r="37">
          <cell r="G37" t="str">
            <v>RegionUniversityNew</v>
          </cell>
          <cell r="H37" t="str">
            <v>Com</v>
          </cell>
          <cell r="I37" t="str">
            <v>University</v>
          </cell>
          <cell r="J37" t="str">
            <v>New</v>
          </cell>
          <cell r="K37" t="str">
            <v>Millions SqFt</v>
          </cell>
          <cell r="L37">
            <v>0.2800209986196866</v>
          </cell>
          <cell r="M37">
            <v>0.29719871383536939</v>
          </cell>
          <cell r="N37">
            <v>0.58203115602335975</v>
          </cell>
          <cell r="O37">
            <v>0.83189457735737737</v>
          </cell>
          <cell r="P37">
            <v>0.66610454718876777</v>
          </cell>
          <cell r="Q37">
            <v>0.73648247778559484</v>
          </cell>
          <cell r="R37">
            <v>0.64334185638367225</v>
          </cell>
          <cell r="S37">
            <v>0.97289424291238524</v>
          </cell>
          <cell r="T37">
            <v>1.1820978013224126</v>
          </cell>
          <cell r="U37">
            <v>1.1785313924254113</v>
          </cell>
          <cell r="V37">
            <v>1.2952038876416079</v>
          </cell>
          <cell r="W37">
            <v>1.3229243736280945</v>
          </cell>
          <cell r="X37">
            <v>1.422909455419719</v>
          </cell>
          <cell r="Y37">
            <v>1.4430187909981058</v>
          </cell>
          <cell r="Z37">
            <v>1.2923971403480323</v>
          </cell>
          <cell r="AA37">
            <v>1.1785050733908478</v>
          </cell>
          <cell r="AB37">
            <v>1.3433889489273994</v>
          </cell>
          <cell r="AC37">
            <v>1.2265545990556588</v>
          </cell>
          <cell r="AD37">
            <v>1.2571458643971927</v>
          </cell>
          <cell r="AE37">
            <v>1.2979913333963795</v>
          </cell>
        </row>
        <row r="38">
          <cell r="G38" t="str">
            <v>RegionWarehouseNew</v>
          </cell>
          <cell r="H38" t="str">
            <v>Com</v>
          </cell>
          <cell r="I38" t="str">
            <v>Warehouse</v>
          </cell>
          <cell r="J38" t="str">
            <v>New</v>
          </cell>
          <cell r="K38" t="str">
            <v>Millions SqFt</v>
          </cell>
          <cell r="L38">
            <v>7.6586609772993617</v>
          </cell>
          <cell r="M38">
            <v>7.5774552212762423</v>
          </cell>
          <cell r="N38">
            <v>5.6453939930651131</v>
          </cell>
          <cell r="O38">
            <v>4.800793231843981</v>
          </cell>
          <cell r="P38">
            <v>3.5881391412601156</v>
          </cell>
          <cell r="Q38">
            <v>3.1529819033971824</v>
          </cell>
          <cell r="R38">
            <v>4.0691744688008198</v>
          </cell>
          <cell r="S38">
            <v>4.5400289951106014</v>
          </cell>
          <cell r="T38">
            <v>4.8555474587969272</v>
          </cell>
          <cell r="U38">
            <v>4.6966359797376018</v>
          </cell>
          <cell r="V38">
            <v>4.8557170740974245</v>
          </cell>
          <cell r="W38">
            <v>4.451750056135543</v>
          </cell>
          <cell r="X38">
            <v>3.8657972013430704</v>
          </cell>
          <cell r="Y38">
            <v>3.9817445148405937</v>
          </cell>
          <cell r="Z38">
            <v>3.9951806948216846</v>
          </cell>
          <cell r="AA38">
            <v>4.4738164673360306</v>
          </cell>
          <cell r="AB38">
            <v>4.2737219736102183</v>
          </cell>
          <cell r="AC38">
            <v>4.0870251812551333</v>
          </cell>
          <cell r="AD38">
            <v>4.137725578117939</v>
          </cell>
          <cell r="AE38">
            <v>3.6922064696454697</v>
          </cell>
        </row>
        <row r="39">
          <cell r="G39" t="str">
            <v>RegionSupermarketNew</v>
          </cell>
          <cell r="H39" t="str">
            <v>Com</v>
          </cell>
          <cell r="I39" t="str">
            <v>Supermarket</v>
          </cell>
          <cell r="J39" t="str">
            <v>New</v>
          </cell>
          <cell r="K39" t="str">
            <v>Millions SqFt</v>
          </cell>
          <cell r="L39">
            <v>0.38924897939746522</v>
          </cell>
          <cell r="M39">
            <v>0.34341311895347121</v>
          </cell>
          <cell r="N39">
            <v>0.29927348040561341</v>
          </cell>
          <cell r="O39">
            <v>0.29688874456634085</v>
          </cell>
          <cell r="P39">
            <v>0.29379933994281465</v>
          </cell>
          <cell r="Q39">
            <v>0.29041766271303127</v>
          </cell>
          <cell r="R39">
            <v>0.28614144770449462</v>
          </cell>
          <cell r="S39">
            <v>0.28163861967746157</v>
          </cell>
          <cell r="T39">
            <v>0.27688800876616482</v>
          </cell>
          <cell r="U39">
            <v>0.27357754310134663</v>
          </cell>
          <cell r="V39">
            <v>0.27063184585003941</v>
          </cell>
          <cell r="W39">
            <v>0.26801411864303953</v>
          </cell>
          <cell r="X39">
            <v>0.26660240614409092</v>
          </cell>
          <cell r="Y39">
            <v>0.25138198684402913</v>
          </cell>
          <cell r="Z39">
            <v>0.26455339135243683</v>
          </cell>
          <cell r="AA39">
            <v>0.26299167309250365</v>
          </cell>
          <cell r="AB39">
            <v>0.26140909607327911</v>
          </cell>
          <cell r="AC39">
            <v>0.25947687815142023</v>
          </cell>
          <cell r="AD39">
            <v>0.25750619496776178</v>
          </cell>
          <cell r="AE39">
            <v>0.25562560804995926</v>
          </cell>
        </row>
        <row r="40">
          <cell r="G40" t="str">
            <v>RegionMiniMartNew</v>
          </cell>
          <cell r="H40" t="str">
            <v>Com</v>
          </cell>
          <cell r="I40" t="str">
            <v>MiniMart</v>
          </cell>
          <cell r="J40" t="str">
            <v>New</v>
          </cell>
          <cell r="K40" t="str">
            <v>Millions SqFt</v>
          </cell>
          <cell r="L40">
            <v>0.19765540078516197</v>
          </cell>
          <cell r="M40">
            <v>0.18600542935034625</v>
          </cell>
          <cell r="N40">
            <v>9.5760802585072302E-2</v>
          </cell>
          <cell r="O40">
            <v>0.10062051473914659</v>
          </cell>
          <cell r="P40">
            <v>8.5646792534183808E-2</v>
          </cell>
          <cell r="Q40">
            <v>6.5415041923045286E-2</v>
          </cell>
          <cell r="R40">
            <v>5.7242996146950373E-2</v>
          </cell>
          <cell r="S40">
            <v>5.5087150941189433E-2</v>
          </cell>
          <cell r="T40">
            <v>7.3916214299540497E-2</v>
          </cell>
          <cell r="U40">
            <v>9.2056169088318471E-2</v>
          </cell>
          <cell r="V40">
            <v>0.10393709432109566</v>
          </cell>
          <cell r="W40">
            <v>0.15172170448022598</v>
          </cell>
          <cell r="X40">
            <v>0.15706997726929292</v>
          </cell>
          <cell r="Y40">
            <v>0.14510580631504899</v>
          </cell>
          <cell r="Z40">
            <v>0.15272706829792246</v>
          </cell>
          <cell r="AA40">
            <v>0.14104647748606622</v>
          </cell>
          <cell r="AB40">
            <v>0.11700741064540764</v>
          </cell>
          <cell r="AC40">
            <v>0.1200067315077773</v>
          </cell>
          <cell r="AD40">
            <v>0.11457442878633581</v>
          </cell>
          <cell r="AE40">
            <v>0.1211768182439132</v>
          </cell>
        </row>
        <row r="41">
          <cell r="G41" t="str">
            <v>RegionRestaurantNew</v>
          </cell>
          <cell r="H41" t="str">
            <v>Com</v>
          </cell>
          <cell r="I41" t="str">
            <v>Restaurant</v>
          </cell>
          <cell r="J41" t="str">
            <v>New</v>
          </cell>
          <cell r="K41" t="str">
            <v>Millions SqFt</v>
          </cell>
          <cell r="L41">
            <v>0.46894871790011039</v>
          </cell>
          <cell r="M41">
            <v>0.47387410836125871</v>
          </cell>
          <cell r="N41">
            <v>0.45144590813821411</v>
          </cell>
          <cell r="O41">
            <v>0.4505136151455652</v>
          </cell>
          <cell r="P41">
            <v>0.44778046039172248</v>
          </cell>
          <cell r="Q41">
            <v>0.44523396067124349</v>
          </cell>
          <cell r="R41">
            <v>0.44273536313864043</v>
          </cell>
          <cell r="S41">
            <v>0.4399078135546039</v>
          </cell>
          <cell r="T41">
            <v>0.43708606600163591</v>
          </cell>
          <cell r="U41">
            <v>0.43513915585550955</v>
          </cell>
          <cell r="V41">
            <v>0.43580404899906589</v>
          </cell>
          <cell r="W41">
            <v>0.59161866303702282</v>
          </cell>
          <cell r="X41">
            <v>0.66467702134516005</v>
          </cell>
          <cell r="Y41">
            <v>0.65353995366480533</v>
          </cell>
          <cell r="Z41">
            <v>0.676060915960916</v>
          </cell>
          <cell r="AA41">
            <v>0.70559825286541389</v>
          </cell>
          <cell r="AB41">
            <v>0.63206878506691044</v>
          </cell>
          <cell r="AC41">
            <v>0.63726309269471215</v>
          </cell>
          <cell r="AD41">
            <v>0.5828366650853003</v>
          </cell>
          <cell r="AE41">
            <v>0.63928201324113043</v>
          </cell>
        </row>
        <row r="42">
          <cell r="G42" t="str">
            <v>RegionLodgingNew</v>
          </cell>
          <cell r="H42" t="str">
            <v>Com</v>
          </cell>
          <cell r="I42" t="str">
            <v>Lodging</v>
          </cell>
          <cell r="J42" t="str">
            <v>New</v>
          </cell>
          <cell r="K42" t="str">
            <v>Millions SqFt</v>
          </cell>
          <cell r="L42">
            <v>1.0326774321313152</v>
          </cell>
          <cell r="M42">
            <v>1.0158776160943388</v>
          </cell>
          <cell r="N42">
            <v>0.74304915446037911</v>
          </cell>
          <cell r="O42">
            <v>0.76054102414226543</v>
          </cell>
          <cell r="P42">
            <v>0.65616402459427536</v>
          </cell>
          <cell r="Q42">
            <v>0.62755023267601961</v>
          </cell>
          <cell r="R42">
            <v>0.61023293273354484</v>
          </cell>
          <cell r="S42">
            <v>0.60571699788717037</v>
          </cell>
          <cell r="T42">
            <v>0.65097903457434547</v>
          </cell>
          <cell r="U42">
            <v>0.69319811486407867</v>
          </cell>
          <cell r="V42">
            <v>0.78843795894088464</v>
          </cell>
          <cell r="W42">
            <v>1.3645659476947984</v>
          </cell>
          <cell r="X42">
            <v>1.6032227373726178</v>
          </cell>
          <cell r="Y42">
            <v>1.6412696995684901</v>
          </cell>
          <cell r="Z42">
            <v>1.670283030615213</v>
          </cell>
          <cell r="AA42">
            <v>1.755661848186447</v>
          </cell>
          <cell r="AB42">
            <v>1.4871375295645746</v>
          </cell>
          <cell r="AC42">
            <v>1.4400033906080374</v>
          </cell>
          <cell r="AD42">
            <v>1.3499648074414823</v>
          </cell>
          <cell r="AE42">
            <v>1.4487057151095009</v>
          </cell>
        </row>
        <row r="43">
          <cell r="G43" t="str">
            <v>RegionHospitalNew</v>
          </cell>
          <cell r="H43" t="str">
            <v>Com</v>
          </cell>
          <cell r="I43" t="str">
            <v>Hospital</v>
          </cell>
          <cell r="J43" t="str">
            <v>New</v>
          </cell>
          <cell r="K43" t="str">
            <v>Millions SqFt</v>
          </cell>
          <cell r="L43">
            <v>4.1336070304911159</v>
          </cell>
          <cell r="M43">
            <v>3.5601449453189118</v>
          </cell>
          <cell r="N43">
            <v>3.2007770264658664</v>
          </cell>
          <cell r="O43">
            <v>2.6531465767673241</v>
          </cell>
          <cell r="P43">
            <v>1.8730082465149496</v>
          </cell>
          <cell r="Q43">
            <v>1.6467285324389391</v>
          </cell>
          <cell r="R43">
            <v>1.5196240263467067</v>
          </cell>
          <cell r="S43">
            <v>1.3328145698119136</v>
          </cell>
          <cell r="T43">
            <v>1.3372342578617185</v>
          </cell>
          <cell r="U43">
            <v>1.4086686461757902</v>
          </cell>
          <cell r="V43">
            <v>1.6725933548501446</v>
          </cell>
          <cell r="W43">
            <v>2.0158466086985318</v>
          </cell>
          <cell r="X43">
            <v>2.3033709594417431</v>
          </cell>
          <cell r="Y43">
            <v>2.063930246052466</v>
          </cell>
          <cell r="Z43">
            <v>1.9880083370090949</v>
          </cell>
          <cell r="AA43">
            <v>1.9342270452860566</v>
          </cell>
          <cell r="AB43">
            <v>1.774507966199161</v>
          </cell>
          <cell r="AC43">
            <v>1.6723841845019074</v>
          </cell>
          <cell r="AD43">
            <v>1.5414284807799123</v>
          </cell>
          <cell r="AE43">
            <v>1.5563040522680198</v>
          </cell>
        </row>
        <row r="44">
          <cell r="G44" t="str">
            <v>RegionResidential CareNew</v>
          </cell>
          <cell r="H44" t="str">
            <v>Com</v>
          </cell>
          <cell r="I44" t="str">
            <v>Residential Care</v>
          </cell>
          <cell r="J44" t="str">
            <v>New</v>
          </cell>
          <cell r="K44" t="str">
            <v>Millions SqFt</v>
          </cell>
          <cell r="L44">
            <v>4.5029406937179912</v>
          </cell>
          <cell r="M44">
            <v>4.0786070344439063</v>
          </cell>
          <cell r="N44">
            <v>3.5919834720533679</v>
          </cell>
          <cell r="O44">
            <v>3.0400934926407626</v>
          </cell>
          <cell r="P44">
            <v>2.3018670718031324</v>
          </cell>
          <cell r="Q44">
            <v>2.1321468422073435</v>
          </cell>
          <cell r="R44">
            <v>1.9771504564110642</v>
          </cell>
          <cell r="S44">
            <v>1.8096072137015302</v>
          </cell>
          <cell r="T44">
            <v>1.9023478055732992</v>
          </cell>
          <cell r="U44">
            <v>2.0129777404511922</v>
          </cell>
          <cell r="V44">
            <v>2.304026079874093</v>
          </cell>
          <cell r="W44">
            <v>2.7992417645016405</v>
          </cell>
          <cell r="X44">
            <v>3.0682339807477179</v>
          </cell>
          <cell r="Y44">
            <v>2.7441690138981158</v>
          </cell>
          <cell r="Z44">
            <v>2.8046561391012603</v>
          </cell>
          <cell r="AA44">
            <v>2.7282838662201567</v>
          </cell>
          <cell r="AB44">
            <v>2.4959637785038216</v>
          </cell>
          <cell r="AC44">
            <v>2.4392052334479857</v>
          </cell>
          <cell r="AD44">
            <v>2.3386950979959957</v>
          </cell>
          <cell r="AE44">
            <v>2.3103955399373803</v>
          </cell>
        </row>
        <row r="45">
          <cell r="G45" t="str">
            <v>RegionAssemblyNew</v>
          </cell>
          <cell r="H45" t="str">
            <v>Com</v>
          </cell>
          <cell r="I45" t="str">
            <v>Assembly</v>
          </cell>
          <cell r="J45" t="str">
            <v>New</v>
          </cell>
          <cell r="K45" t="str">
            <v>Millions SqFt</v>
          </cell>
          <cell r="L45">
            <v>3.1854829351393543</v>
          </cell>
          <cell r="M45">
            <v>3.1699057451518957</v>
          </cell>
          <cell r="N45">
            <v>2.2628528186826316</v>
          </cell>
          <cell r="O45">
            <v>2.6023617076700645</v>
          </cell>
          <cell r="P45">
            <v>2.2919684786454506</v>
          </cell>
          <cell r="Q45">
            <v>2.1556450092355899</v>
          </cell>
          <cell r="R45">
            <v>1.4820394508668711</v>
          </cell>
          <cell r="S45">
            <v>1.5603361472368396</v>
          </cell>
          <cell r="T45">
            <v>2.3546097038898557</v>
          </cell>
          <cell r="U45">
            <v>3.2740386396924066</v>
          </cell>
          <cell r="V45">
            <v>3.6241751874536021</v>
          </cell>
          <cell r="W45">
            <v>4.4420137300219826</v>
          </cell>
          <cell r="X45">
            <v>5.8224273473135861</v>
          </cell>
          <cell r="Y45">
            <v>6.4604400946422142</v>
          </cell>
          <cell r="Z45">
            <v>6.9014803298142597</v>
          </cell>
          <cell r="AA45">
            <v>6.748515751490312</v>
          </cell>
          <cell r="AB45">
            <v>6.4364694734288266</v>
          </cell>
          <cell r="AC45">
            <v>6.3053235195290611</v>
          </cell>
          <cell r="AD45">
            <v>6.2236620394663484</v>
          </cell>
          <cell r="AE45">
            <v>6.0386522880717726</v>
          </cell>
        </row>
        <row r="46">
          <cell r="G46" t="str">
            <v>RegionOtherNew</v>
          </cell>
          <cell r="H46" t="str">
            <v>Com</v>
          </cell>
          <cell r="I46" t="str">
            <v>Other</v>
          </cell>
          <cell r="J46" t="str">
            <v>New</v>
          </cell>
          <cell r="K46" t="str">
            <v>Millions SqFt</v>
          </cell>
          <cell r="L46">
            <v>12.863107129152304</v>
          </cell>
          <cell r="M46">
            <v>10.7220378193485</v>
          </cell>
          <cell r="N46">
            <v>10.142128438066296</v>
          </cell>
          <cell r="O46">
            <v>9.4611923499879236</v>
          </cell>
          <cell r="P46">
            <v>7.3638556881373223</v>
          </cell>
          <cell r="Q46">
            <v>8.1591439254269407</v>
          </cell>
          <cell r="R46">
            <v>7.9603673258815011</v>
          </cell>
          <cell r="S46">
            <v>8.6026166911432824</v>
          </cell>
          <cell r="T46">
            <v>9.3207800366095146</v>
          </cell>
          <cell r="U46">
            <v>9.0572786632714859</v>
          </cell>
          <cell r="V46">
            <v>10.184423730877143</v>
          </cell>
          <cell r="W46">
            <v>10.787657533789663</v>
          </cell>
          <cell r="X46">
            <v>11.005378574708409</v>
          </cell>
          <cell r="Y46">
            <v>10.267063981307951</v>
          </cell>
          <cell r="Z46">
            <v>11.027475862918971</v>
          </cell>
          <cell r="AA46">
            <v>9.9609233822623686</v>
          </cell>
          <cell r="AB46">
            <v>10.340047869658916</v>
          </cell>
          <cell r="AC46">
            <v>9.8383849729989699</v>
          </cell>
          <cell r="AD46">
            <v>9.3282989614436094</v>
          </cell>
          <cell r="AE46">
            <v>9.0355729282982153</v>
          </cell>
        </row>
        <row r="47">
          <cell r="G47" t="str">
            <v>RegionLarge OffStock 2016</v>
          </cell>
          <cell r="H47" t="str">
            <v>Com</v>
          </cell>
          <cell r="I47" t="str">
            <v>Large Off</v>
          </cell>
          <cell r="J47" t="str">
            <v>Stock 2016</v>
          </cell>
          <cell r="K47" t="str">
            <v>Millions SqFt</v>
          </cell>
          <cell r="L47">
            <v>380.08828477966154</v>
          </cell>
          <cell r="M47">
            <v>378.94801992532251</v>
          </cell>
          <cell r="N47">
            <v>377.81117586554655</v>
          </cell>
          <cell r="O47">
            <v>376.67774233794995</v>
          </cell>
          <cell r="P47">
            <v>375.54770911093607</v>
          </cell>
          <cell r="Q47">
            <v>374.42106598360328</v>
          </cell>
          <cell r="R47">
            <v>373.29780278565244</v>
          </cell>
          <cell r="S47">
            <v>372.17790937729552</v>
          </cell>
          <cell r="T47">
            <v>371.06137564916361</v>
          </cell>
          <cell r="U47">
            <v>369.94819152221612</v>
          </cell>
          <cell r="V47">
            <v>368.83834694764948</v>
          </cell>
          <cell r="W47">
            <v>367.73183190680658</v>
          </cell>
          <cell r="X47">
            <v>366.62863641108612</v>
          </cell>
          <cell r="Y47">
            <v>365.52875050185287</v>
          </cell>
          <cell r="Z47">
            <v>364.43216425034728</v>
          </cell>
          <cell r="AA47">
            <v>363.33886775759629</v>
          </cell>
          <cell r="AB47">
            <v>362.24885115432346</v>
          </cell>
          <cell r="AC47">
            <v>361.16210460086046</v>
          </cell>
          <cell r="AD47">
            <v>360.07861828705791</v>
          </cell>
          <cell r="AE47">
            <v>358.99838243219671</v>
          </cell>
        </row>
        <row r="48">
          <cell r="G48" t="str">
            <v>RegionMedium OffStock 2016</v>
          </cell>
          <cell r="H48" t="str">
            <v>Com</v>
          </cell>
          <cell r="I48" t="str">
            <v>Medium Off</v>
          </cell>
          <cell r="J48" t="str">
            <v>Stock 2016</v>
          </cell>
          <cell r="K48" t="str">
            <v>Millions SqFt</v>
          </cell>
          <cell r="L48">
            <v>190.73687138333023</v>
          </cell>
          <cell r="M48">
            <v>190.16466076918024</v>
          </cell>
          <cell r="N48">
            <v>189.59416678687271</v>
          </cell>
          <cell r="O48">
            <v>189.02538428651209</v>
          </cell>
          <cell r="P48">
            <v>188.45830813365254</v>
          </cell>
          <cell r="Q48">
            <v>187.89293320925157</v>
          </cell>
          <cell r="R48">
            <v>187.32925440962381</v>
          </cell>
          <cell r="S48">
            <v>186.76726664639497</v>
          </cell>
          <cell r="T48">
            <v>186.20696484645578</v>
          </cell>
          <cell r="U48">
            <v>185.64834395191642</v>
          </cell>
          <cell r="V48">
            <v>185.09139892006067</v>
          </cell>
          <cell r="W48">
            <v>184.5361247233005</v>
          </cell>
          <cell r="X48">
            <v>183.98251634913058</v>
          </cell>
          <cell r="Y48">
            <v>183.43056880008319</v>
          </cell>
          <cell r="Z48">
            <v>182.88027709368296</v>
          </cell>
          <cell r="AA48">
            <v>182.33163626240187</v>
          </cell>
          <cell r="AB48">
            <v>181.78464135361469</v>
          </cell>
          <cell r="AC48">
            <v>181.23928742955383</v>
          </cell>
          <cell r="AD48">
            <v>180.69556956726515</v>
          </cell>
          <cell r="AE48">
            <v>180.15348285856339</v>
          </cell>
        </row>
        <row r="49">
          <cell r="G49" t="str">
            <v>RegionSmall OffStock 2016</v>
          </cell>
          <cell r="H49" t="str">
            <v>Com</v>
          </cell>
          <cell r="I49" t="str">
            <v>Small Off</v>
          </cell>
          <cell r="J49" t="str">
            <v>Stock 2016</v>
          </cell>
          <cell r="K49" t="str">
            <v>Millions SqFt</v>
          </cell>
          <cell r="L49">
            <v>184.0913556049378</v>
          </cell>
          <cell r="M49">
            <v>183.53908153812301</v>
          </cell>
          <cell r="N49">
            <v>182.98846429350866</v>
          </cell>
          <cell r="O49">
            <v>182.43949890062811</v>
          </cell>
          <cell r="P49">
            <v>181.89218040392623</v>
          </cell>
          <cell r="Q49">
            <v>181.34650386271446</v>
          </cell>
          <cell r="R49">
            <v>180.80246435112633</v>
          </cell>
          <cell r="S49">
            <v>180.26005695807294</v>
          </cell>
          <cell r="T49">
            <v>179.71927678719871</v>
          </cell>
          <cell r="U49">
            <v>179.18011895683713</v>
          </cell>
          <cell r="V49">
            <v>178.64257859996661</v>
          </cell>
          <cell r="W49">
            <v>178.10665086416668</v>
          </cell>
          <cell r="X49">
            <v>177.57233091157423</v>
          </cell>
          <cell r="Y49">
            <v>177.03961391883951</v>
          </cell>
          <cell r="Z49">
            <v>176.50849507708296</v>
          </cell>
          <cell r="AA49">
            <v>175.97896959185172</v>
          </cell>
          <cell r="AB49">
            <v>175.45103268307616</v>
          </cell>
          <cell r="AC49">
            <v>174.92467958502692</v>
          </cell>
          <cell r="AD49">
            <v>174.39990554627184</v>
          </cell>
          <cell r="AE49">
            <v>173.87670582963304</v>
          </cell>
        </row>
        <row r="50">
          <cell r="G50" t="str">
            <v>RegionXLarge RetStock 2016</v>
          </cell>
          <cell r="H50" t="str">
            <v>Com</v>
          </cell>
          <cell r="I50" t="str">
            <v>XLarge Ret</v>
          </cell>
          <cell r="J50" t="str">
            <v>Stock 2016</v>
          </cell>
          <cell r="K50" t="str">
            <v>Millions SqFt</v>
          </cell>
          <cell r="L50">
            <v>138.35734062238015</v>
          </cell>
          <cell r="M50">
            <v>137.7208968555172</v>
          </cell>
          <cell r="N50">
            <v>137.08738072998179</v>
          </cell>
          <cell r="O50">
            <v>136.45677877862389</v>
          </cell>
          <cell r="P50">
            <v>135.8290775962422</v>
          </cell>
          <cell r="Q50">
            <v>135.20426383929947</v>
          </cell>
          <cell r="R50">
            <v>134.5823242256387</v>
          </cell>
          <cell r="S50">
            <v>133.96324553420075</v>
          </cell>
          <cell r="T50">
            <v>133.34701460474344</v>
          </cell>
          <cell r="U50">
            <v>132.73361833756161</v>
          </cell>
          <cell r="V50">
            <v>132.12304369320884</v>
          </cell>
          <cell r="W50">
            <v>131.51527769222005</v>
          </cell>
          <cell r="X50">
            <v>130.91030741483584</v>
          </cell>
          <cell r="Y50">
            <v>130.3081200007276</v>
          </cell>
          <cell r="Z50">
            <v>129.70870264872423</v>
          </cell>
          <cell r="AA50">
            <v>129.11204261654012</v>
          </cell>
          <cell r="AB50">
            <v>128.51812722050403</v>
          </cell>
          <cell r="AC50">
            <v>127.92694383528971</v>
          </cell>
          <cell r="AD50">
            <v>127.33847989364737</v>
          </cell>
          <cell r="AE50">
            <v>126.75272288613657</v>
          </cell>
        </row>
        <row r="51">
          <cell r="G51" t="str">
            <v>RegionLarge RetStock 2016</v>
          </cell>
          <cell r="H51" t="str">
            <v>Com</v>
          </cell>
          <cell r="I51" t="str">
            <v>Large Ret</v>
          </cell>
          <cell r="J51" t="str">
            <v>Stock 2016</v>
          </cell>
          <cell r="K51" t="str">
            <v>Millions SqFt</v>
          </cell>
          <cell r="L51">
            <v>208.9574509880029</v>
          </cell>
          <cell r="M51">
            <v>207.99624671345808</v>
          </cell>
          <cell r="N51">
            <v>207.03946397857615</v>
          </cell>
          <cell r="O51">
            <v>206.0870824442747</v>
          </cell>
          <cell r="P51">
            <v>205.13908186503102</v>
          </cell>
          <cell r="Q51">
            <v>204.1954420884519</v>
          </cell>
          <cell r="R51">
            <v>203.25614305484498</v>
          </cell>
          <cell r="S51">
            <v>202.32116479679266</v>
          </cell>
          <cell r="T51">
            <v>201.3904874387274</v>
          </cell>
          <cell r="U51">
            <v>200.46409119650929</v>
          </cell>
          <cell r="V51">
            <v>199.54195637700533</v>
          </cell>
          <cell r="W51">
            <v>198.62406337767112</v>
          </cell>
          <cell r="X51">
            <v>197.71039268613379</v>
          </cell>
          <cell r="Y51">
            <v>196.8009248797776</v>
          </cell>
          <cell r="Z51">
            <v>195.8956406253306</v>
          </cell>
          <cell r="AA51">
            <v>194.99452067845405</v>
          </cell>
          <cell r="AB51">
            <v>194.09754588333314</v>
          </cell>
          <cell r="AC51">
            <v>193.20469717226982</v>
          </cell>
          <cell r="AD51">
            <v>192.31595556527733</v>
          </cell>
          <cell r="AE51">
            <v>191.43130216967708</v>
          </cell>
        </row>
        <row r="52">
          <cell r="G52" t="str">
            <v>RegionMedium RetStock 2016</v>
          </cell>
          <cell r="H52" t="str">
            <v>Com</v>
          </cell>
          <cell r="I52" t="str">
            <v>Medium Ret</v>
          </cell>
          <cell r="J52" t="str">
            <v>Stock 2016</v>
          </cell>
          <cell r="K52" t="str">
            <v>Millions SqFt</v>
          </cell>
          <cell r="L52">
            <v>97.115689913224898</v>
          </cell>
          <cell r="M52">
            <v>96.668957739624062</v>
          </cell>
          <cell r="N52">
            <v>96.224280534021787</v>
          </cell>
          <cell r="O52">
            <v>95.781648843565293</v>
          </cell>
          <cell r="P52">
            <v>95.34105325888487</v>
          </cell>
          <cell r="Q52">
            <v>94.902484413894001</v>
          </cell>
          <cell r="R52">
            <v>94.465932985590086</v>
          </cell>
          <cell r="S52">
            <v>94.031389693856369</v>
          </cell>
          <cell r="T52">
            <v>93.598845301264618</v>
          </cell>
          <cell r="U52">
            <v>93.168290612878806</v>
          </cell>
          <cell r="V52">
            <v>92.739716476059556</v>
          </cell>
          <cell r="W52">
            <v>92.313113780269674</v>
          </cell>
          <cell r="X52">
            <v>91.888473456880433</v>
          </cell>
          <cell r="Y52">
            <v>91.465786478978771</v>
          </cell>
          <cell r="Z52">
            <v>91.045043861175472</v>
          </cell>
          <cell r="AA52">
            <v>90.626236659414062</v>
          </cell>
          <cell r="AB52">
            <v>90.209355970780734</v>
          </cell>
          <cell r="AC52">
            <v>89.794392933315152</v>
          </cell>
          <cell r="AD52">
            <v>89.381338725821905</v>
          </cell>
          <cell r="AE52">
            <v>88.97018456768312</v>
          </cell>
        </row>
        <row r="53">
          <cell r="G53" t="str">
            <v>RegionSmall RetStock 2016</v>
          </cell>
          <cell r="H53" t="str">
            <v>Com</v>
          </cell>
          <cell r="I53" t="str">
            <v>Small Ret</v>
          </cell>
          <cell r="J53" t="str">
            <v>Stock 2016</v>
          </cell>
          <cell r="K53" t="str">
            <v>Millions SqFt</v>
          </cell>
          <cell r="L53">
            <v>109.47966092768364</v>
          </cell>
          <cell r="M53">
            <v>108.97605448741629</v>
          </cell>
          <cell r="N53">
            <v>108.47476463677417</v>
          </cell>
          <cell r="O53">
            <v>107.975780719445</v>
          </cell>
          <cell r="P53">
            <v>107.47909212813555</v>
          </cell>
          <cell r="Q53">
            <v>106.98468830434612</v>
          </cell>
          <cell r="R53">
            <v>106.49255873814613</v>
          </cell>
          <cell r="S53">
            <v>106.00269296795065</v>
          </cell>
          <cell r="T53">
            <v>105.51508058029808</v>
          </cell>
          <cell r="U53">
            <v>105.0297112096287</v>
          </cell>
          <cell r="V53">
            <v>104.54657453806439</v>
          </cell>
          <cell r="W53">
            <v>104.0656602951893</v>
          </cell>
          <cell r="X53">
            <v>103.58695825783141</v>
          </cell>
          <cell r="Y53">
            <v>103.11045824984539</v>
          </cell>
          <cell r="Z53">
            <v>102.6361501418961</v>
          </cell>
          <cell r="AA53">
            <v>102.16402385124337</v>
          </cell>
          <cell r="AB53">
            <v>101.69406934152764</v>
          </cell>
          <cell r="AC53">
            <v>101.2262766225566</v>
          </cell>
          <cell r="AD53">
            <v>100.76063575009285</v>
          </cell>
          <cell r="AE53">
            <v>100.29713682564241</v>
          </cell>
        </row>
        <row r="54">
          <cell r="G54" t="str">
            <v>RegionSchool K-12Stock 2016</v>
          </cell>
          <cell r="H54" t="str">
            <v>Com</v>
          </cell>
          <cell r="I54" t="str">
            <v>School K-12</v>
          </cell>
          <cell r="J54" t="str">
            <v>Stock 2016</v>
          </cell>
          <cell r="K54" t="str">
            <v>Millions SqFt</v>
          </cell>
          <cell r="L54">
            <v>241.11763975818661</v>
          </cell>
          <cell r="M54">
            <v>240.12905743517803</v>
          </cell>
          <cell r="N54">
            <v>239.14452829969383</v>
          </cell>
          <cell r="O54">
            <v>238.16403573366509</v>
          </cell>
          <cell r="P54">
            <v>237.18756318715711</v>
          </cell>
          <cell r="Q54">
            <v>236.21509417808971</v>
          </cell>
          <cell r="R54">
            <v>235.24661229195956</v>
          </cell>
          <cell r="S54">
            <v>234.28210118156252</v>
          </cell>
          <cell r="T54">
            <v>233.32154456671807</v>
          </cell>
          <cell r="U54">
            <v>232.36492623399457</v>
          </cell>
          <cell r="V54">
            <v>231.41223003643518</v>
          </cell>
          <cell r="W54">
            <v>230.46343989328579</v>
          </cell>
          <cell r="X54">
            <v>229.51853978972335</v>
          </cell>
          <cell r="Y54">
            <v>228.57751377658545</v>
          </cell>
          <cell r="Z54">
            <v>227.64034597010144</v>
          </cell>
          <cell r="AA54">
            <v>226.70702055162403</v>
          </cell>
          <cell r="AB54">
            <v>225.77752176736234</v>
          </cell>
          <cell r="AC54">
            <v>224.85183392811618</v>
          </cell>
          <cell r="AD54">
            <v>223.92994140901092</v>
          </cell>
          <cell r="AE54">
            <v>223.01182864923393</v>
          </cell>
        </row>
        <row r="55">
          <cell r="G55" t="str">
            <v>RegionUniversityStock 2016</v>
          </cell>
          <cell r="H55" t="str">
            <v>Com</v>
          </cell>
          <cell r="I55" t="str">
            <v>University</v>
          </cell>
          <cell r="J55" t="str">
            <v>Stock 2016</v>
          </cell>
          <cell r="K55" t="str">
            <v>Millions SqFt</v>
          </cell>
          <cell r="L55">
            <v>122.15340627232256</v>
          </cell>
          <cell r="M55">
            <v>121.65257730660603</v>
          </cell>
          <cell r="N55">
            <v>121.15380173964894</v>
          </cell>
          <cell r="O55">
            <v>120.65707115251638</v>
          </cell>
          <cell r="P55">
            <v>120.16237716079107</v>
          </cell>
          <cell r="Q55">
            <v>119.66971141443182</v>
          </cell>
          <cell r="R55">
            <v>119.17906559763266</v>
          </cell>
          <cell r="S55">
            <v>118.69043142868237</v>
          </cell>
          <cell r="T55">
            <v>118.20380065982476</v>
          </cell>
          <cell r="U55">
            <v>117.71916507711948</v>
          </cell>
          <cell r="V55">
            <v>117.23651650030328</v>
          </cell>
          <cell r="W55">
            <v>116.75584678265207</v>
          </cell>
          <cell r="X55">
            <v>116.27714781084319</v>
          </cell>
          <cell r="Y55">
            <v>115.80041150481873</v>
          </cell>
          <cell r="Z55">
            <v>115.32562981764897</v>
          </cell>
          <cell r="AA55">
            <v>114.8527947353966</v>
          </cell>
          <cell r="AB55">
            <v>114.38189827698147</v>
          </cell>
          <cell r="AC55">
            <v>113.91293249404585</v>
          </cell>
          <cell r="AD55">
            <v>113.44588947082025</v>
          </cell>
          <cell r="AE55">
            <v>112.98076132398991</v>
          </cell>
        </row>
        <row r="56">
          <cell r="G56" t="str">
            <v>RegionWarehouseStock 2016</v>
          </cell>
          <cell r="H56" t="str">
            <v>Com</v>
          </cell>
          <cell r="I56" t="str">
            <v>Warehouse</v>
          </cell>
          <cell r="J56" t="str">
            <v>Stock 2016</v>
          </cell>
          <cell r="K56" t="str">
            <v>Millions SqFt</v>
          </cell>
          <cell r="L56">
            <v>448.69829599576161</v>
          </cell>
          <cell r="M56">
            <v>447.03811230057732</v>
          </cell>
          <cell r="N56">
            <v>445.3840712850652</v>
          </cell>
          <cell r="O56">
            <v>443.73615022131042</v>
          </cell>
          <cell r="P56">
            <v>442.09432646549152</v>
          </cell>
          <cell r="Q56">
            <v>440.45857745756916</v>
          </cell>
          <cell r="R56">
            <v>438.82888072097626</v>
          </cell>
          <cell r="S56">
            <v>437.2052138623086</v>
          </cell>
          <cell r="T56">
            <v>435.58755457101802</v>
          </cell>
          <cell r="U56">
            <v>433.97588061910528</v>
          </cell>
          <cell r="V56">
            <v>432.37016986081449</v>
          </cell>
          <cell r="W56">
            <v>430.77040023232951</v>
          </cell>
          <cell r="X56">
            <v>429.17654975146979</v>
          </cell>
          <cell r="Y56">
            <v>427.58859651738936</v>
          </cell>
          <cell r="Z56">
            <v>426.00651871027503</v>
          </cell>
          <cell r="AA56">
            <v>424.43029459104702</v>
          </cell>
          <cell r="AB56">
            <v>422.85990250106011</v>
          </cell>
          <cell r="AC56">
            <v>421.2953208618062</v>
          </cell>
          <cell r="AD56">
            <v>419.73652817461749</v>
          </cell>
          <cell r="AE56">
            <v>418.18350302037135</v>
          </cell>
        </row>
        <row r="57">
          <cell r="G57" t="str">
            <v>RegionSupermarketStock 2016</v>
          </cell>
          <cell r="H57" t="str">
            <v>Com</v>
          </cell>
          <cell r="I57" t="str">
            <v>Supermarket</v>
          </cell>
          <cell r="J57" t="str">
            <v>Stock 2016</v>
          </cell>
          <cell r="K57" t="str">
            <v>Millions SqFt</v>
          </cell>
          <cell r="L57">
            <v>53.720939527021244</v>
          </cell>
          <cell r="M57">
            <v>53.237451071278059</v>
          </cell>
          <cell r="N57">
            <v>52.758314011636557</v>
          </cell>
          <cell r="O57">
            <v>52.283489185531828</v>
          </cell>
          <cell r="P57">
            <v>51.812937782862043</v>
          </cell>
          <cell r="Q57">
            <v>51.346621342816277</v>
          </cell>
          <cell r="R57">
            <v>50.884501750730934</v>
          </cell>
          <cell r="S57">
            <v>50.426541234974358</v>
          </cell>
          <cell r="T57">
            <v>49.97270236385959</v>
          </cell>
          <cell r="U57">
            <v>49.522948042584851</v>
          </cell>
          <cell r="V57">
            <v>49.077241510201581</v>
          </cell>
          <cell r="W57">
            <v>48.635546336609778</v>
          </cell>
          <cell r="X57">
            <v>48.197826419580288</v>
          </cell>
          <cell r="Y57">
            <v>47.76404598180406</v>
          </cell>
          <cell r="Z57">
            <v>47.33416956796782</v>
          </cell>
          <cell r="AA57">
            <v>46.908162041856116</v>
          </cell>
          <cell r="AB57">
            <v>46.485988583479411</v>
          </cell>
          <cell r="AC57">
            <v>46.067614686228097</v>
          </cell>
          <cell r="AD57">
            <v>45.653006154052044</v>
          </cell>
          <cell r="AE57">
            <v>45.242129098665572</v>
          </cell>
        </row>
        <row r="58">
          <cell r="G58" t="str">
            <v>RegionMiniMartStock 2016</v>
          </cell>
          <cell r="H58" t="str">
            <v>Com</v>
          </cell>
          <cell r="I58" t="str">
            <v>MiniMart</v>
          </cell>
          <cell r="J58" t="str">
            <v>Stock 2016</v>
          </cell>
          <cell r="K58" t="str">
            <v>Millions SqFt</v>
          </cell>
          <cell r="L58">
            <v>22.491017060912501</v>
          </cell>
          <cell r="M58">
            <v>22.384859460384995</v>
          </cell>
          <cell r="N58">
            <v>22.279202923731983</v>
          </cell>
          <cell r="O58">
            <v>22.174045085931969</v>
          </cell>
          <cell r="P58">
            <v>22.069383593126368</v>
          </cell>
          <cell r="Q58">
            <v>21.965216102566814</v>
          </cell>
          <cell r="R58">
            <v>21.8615402825627</v>
          </cell>
          <cell r="S58">
            <v>21.758353812429004</v>
          </cell>
          <cell r="T58">
            <v>21.655654382434342</v>
          </cell>
          <cell r="U58">
            <v>21.553439693749251</v>
          </cell>
          <cell r="V58">
            <v>21.451707458394754</v>
          </cell>
          <cell r="W58">
            <v>21.350455399191134</v>
          </cell>
          <cell r="X58">
            <v>21.249681249706953</v>
          </cell>
          <cell r="Y58">
            <v>21.149382754208336</v>
          </cell>
          <cell r="Z58">
            <v>21.049557667608472</v>
          </cell>
          <cell r="AA58">
            <v>20.950203755417366</v>
          </cell>
          <cell r="AB58">
            <v>20.851318793691796</v>
          </cell>
          <cell r="AC58">
            <v>20.75290056898557</v>
          </cell>
          <cell r="AD58">
            <v>20.654946878299963</v>
          </cell>
          <cell r="AE58">
            <v>20.557455529034385</v>
          </cell>
        </row>
        <row r="59">
          <cell r="G59" t="str">
            <v>RegionRestaurantStock 2016</v>
          </cell>
          <cell r="H59" t="str">
            <v>Com</v>
          </cell>
          <cell r="I59" t="str">
            <v>Restaurant</v>
          </cell>
          <cell r="J59" t="str">
            <v>Stock 2016</v>
          </cell>
          <cell r="K59" t="str">
            <v>Millions SqFt</v>
          </cell>
          <cell r="L59">
            <v>51.550857208753726</v>
          </cell>
          <cell r="M59">
            <v>51.307537162728408</v>
          </cell>
          <cell r="N59">
            <v>51.065365587320336</v>
          </cell>
          <cell r="O59">
            <v>50.824337061748189</v>
          </cell>
          <cell r="P59">
            <v>50.584446190816735</v>
          </cell>
          <cell r="Q59">
            <v>50.345687604796083</v>
          </cell>
          <cell r="R59">
            <v>50.108055959301453</v>
          </cell>
          <cell r="S59">
            <v>49.871545935173543</v>
          </cell>
          <cell r="T59">
            <v>49.636152238359529</v>
          </cell>
          <cell r="U59">
            <v>49.40186959979448</v>
          </cell>
          <cell r="V59">
            <v>49.168692775283453</v>
          </cell>
          <cell r="W59">
            <v>48.936616545384119</v>
          </cell>
          <cell r="X59">
            <v>48.705635715289908</v>
          </cell>
          <cell r="Y59">
            <v>48.475745114713739</v>
          </cell>
          <cell r="Z59">
            <v>48.246939597772297</v>
          </cell>
          <cell r="AA59">
            <v>48.019214042870807</v>
          </cell>
          <cell r="AB59">
            <v>47.792563352588466</v>
          </cell>
          <cell r="AC59">
            <v>47.56698245356425</v>
          </cell>
          <cell r="AD59">
            <v>47.342466296383435</v>
          </cell>
          <cell r="AE59">
            <v>47.119009855464505</v>
          </cell>
        </row>
        <row r="60">
          <cell r="G60" t="str">
            <v>RegionLodgingStock 2016</v>
          </cell>
          <cell r="H60" t="str">
            <v>Com</v>
          </cell>
          <cell r="I60" t="str">
            <v>Lodging</v>
          </cell>
          <cell r="J60" t="str">
            <v>Stock 2016</v>
          </cell>
          <cell r="K60" t="str">
            <v>Millions SqFt</v>
          </cell>
          <cell r="L60">
            <v>170.15189589049527</v>
          </cell>
          <cell r="M60">
            <v>169.74353134035809</v>
          </cell>
          <cell r="N60">
            <v>169.33614686514122</v>
          </cell>
          <cell r="O60">
            <v>168.92974011266489</v>
          </cell>
          <cell r="P60">
            <v>168.52430873639449</v>
          </cell>
          <cell r="Q60">
            <v>168.11985039542716</v>
          </cell>
          <cell r="R60">
            <v>167.71636275447813</v>
          </cell>
          <cell r="S60">
            <v>167.31384348386743</v>
          </cell>
          <cell r="T60">
            <v>166.91229025950614</v>
          </cell>
          <cell r="U60">
            <v>166.51170076288332</v>
          </cell>
          <cell r="V60">
            <v>166.11207268105238</v>
          </cell>
          <cell r="W60">
            <v>165.7134037066179</v>
          </cell>
          <cell r="X60">
            <v>165.31569153772202</v>
          </cell>
          <cell r="Y60">
            <v>164.91893387803151</v>
          </cell>
          <cell r="Z60">
            <v>164.52312843672422</v>
          </cell>
          <cell r="AA60">
            <v>164.12827292847609</v>
          </cell>
          <cell r="AB60">
            <v>163.73436507344778</v>
          </cell>
          <cell r="AC60">
            <v>163.3414025972715</v>
          </cell>
          <cell r="AD60">
            <v>162.94938323103807</v>
          </cell>
          <cell r="AE60">
            <v>162.55830471128357</v>
          </cell>
        </row>
        <row r="61">
          <cell r="G61" t="str">
            <v>RegionHospitalStock 2016</v>
          </cell>
          <cell r="H61" t="str">
            <v>Com</v>
          </cell>
          <cell r="I61" t="str">
            <v>Hospital</v>
          </cell>
          <cell r="J61" t="str">
            <v>Stock 2016</v>
          </cell>
          <cell r="K61" t="str">
            <v>Millions SqFt</v>
          </cell>
          <cell r="L61">
            <v>105.02947953487826</v>
          </cell>
          <cell r="M61">
            <v>104.80891762785501</v>
          </cell>
          <cell r="N61">
            <v>104.58881890083651</v>
          </cell>
          <cell r="O61">
            <v>104.36918238114475</v>
          </cell>
          <cell r="P61">
            <v>104.15000709814436</v>
          </cell>
          <cell r="Q61">
            <v>103.93129208323826</v>
          </cell>
          <cell r="R61">
            <v>103.71303636986346</v>
          </cell>
          <cell r="S61">
            <v>103.49523899348674</v>
          </cell>
          <cell r="T61">
            <v>103.27789899160042</v>
          </cell>
          <cell r="U61">
            <v>103.06101540371807</v>
          </cell>
          <cell r="V61">
            <v>102.84458727137024</v>
          </cell>
          <cell r="W61">
            <v>102.62861363810038</v>
          </cell>
          <cell r="X61">
            <v>102.41309354946036</v>
          </cell>
          <cell r="Y61">
            <v>102.19802605300649</v>
          </cell>
          <cell r="Z61">
            <v>101.98341019829519</v>
          </cell>
          <cell r="AA61">
            <v>101.76924503687877</v>
          </cell>
          <cell r="AB61">
            <v>101.55552962230132</v>
          </cell>
          <cell r="AC61">
            <v>101.3422630100945</v>
          </cell>
          <cell r="AD61">
            <v>101.1294442577733</v>
          </cell>
          <cell r="AE61">
            <v>100.91707242483197</v>
          </cell>
        </row>
        <row r="62">
          <cell r="G62" t="str">
            <v>RegionResidential CareStock 2016</v>
          </cell>
          <cell r="H62" t="str">
            <v>Com</v>
          </cell>
          <cell r="I62" t="str">
            <v>Residential Care</v>
          </cell>
          <cell r="J62" t="str">
            <v>Stock 2016</v>
          </cell>
          <cell r="K62" t="str">
            <v>Millions SqFt</v>
          </cell>
          <cell r="L62">
            <v>128.74820917277606</v>
          </cell>
          <cell r="M62">
            <v>128.43921347076139</v>
          </cell>
          <cell r="N62">
            <v>128.1309593584316</v>
          </cell>
          <cell r="O62">
            <v>127.82344505597135</v>
          </cell>
          <cell r="P62">
            <v>127.51666878783702</v>
          </cell>
          <cell r="Q62">
            <v>127.21062878274621</v>
          </cell>
          <cell r="R62">
            <v>126.90532327366765</v>
          </cell>
          <cell r="S62">
            <v>126.60075049781085</v>
          </cell>
          <cell r="T62">
            <v>126.29690869661611</v>
          </cell>
          <cell r="U62">
            <v>125.99379611574425</v>
          </cell>
          <cell r="V62">
            <v>125.69141100506647</v>
          </cell>
          <cell r="W62">
            <v>125.3897516186543</v>
          </cell>
          <cell r="X62">
            <v>125.08881621476955</v>
          </cell>
          <cell r="Y62">
            <v>124.78860305585408</v>
          </cell>
          <cell r="Z62">
            <v>124.48911040852005</v>
          </cell>
          <cell r="AA62">
            <v>124.1903365435396</v>
          </cell>
          <cell r="AB62">
            <v>123.8922797358351</v>
          </cell>
          <cell r="AC62">
            <v>123.59493826446912</v>
          </cell>
          <cell r="AD62">
            <v>123.29831041263438</v>
          </cell>
          <cell r="AE62">
            <v>123.00239446764408</v>
          </cell>
        </row>
        <row r="63">
          <cell r="G63" t="str">
            <v>RegionAssemblyStock 2016</v>
          </cell>
          <cell r="H63" t="str">
            <v>Com</v>
          </cell>
          <cell r="I63" t="str">
            <v>Assembly</v>
          </cell>
          <cell r="J63" t="str">
            <v>Stock 2016</v>
          </cell>
          <cell r="K63" t="str">
            <v>Millions SqFt</v>
          </cell>
          <cell r="L63">
            <v>375.90224900649127</v>
          </cell>
          <cell r="M63">
            <v>374.21570091594884</v>
          </cell>
          <cell r="N63">
            <v>372.53671980450594</v>
          </cell>
          <cell r="O63">
            <v>370.86527172164978</v>
          </cell>
          <cell r="P63">
            <v>369.20132286919198</v>
          </cell>
          <cell r="Q63">
            <v>367.54483960058553</v>
          </cell>
          <cell r="R63">
            <v>365.89578842024423</v>
          </cell>
          <cell r="S63">
            <v>364.25413598286536</v>
          </cell>
          <cell r="T63">
            <v>362.6198490927556</v>
          </cell>
          <cell r="U63">
            <v>360.99289470315949</v>
          </cell>
          <cell r="V63">
            <v>359.37323991559134</v>
          </cell>
          <cell r="W63">
            <v>357.76085197917007</v>
          </cell>
          <cell r="X63">
            <v>356.15569828995689</v>
          </cell>
          <cell r="Y63">
            <v>354.55774639029596</v>
          </cell>
          <cell r="Z63">
            <v>352.96696396815821</v>
          </cell>
          <cell r="AA63">
            <v>351.38331885648773</v>
          </cell>
          <cell r="AB63">
            <v>349.80677903255156</v>
          </cell>
          <cell r="AC63">
            <v>348.23731261729228</v>
          </cell>
          <cell r="AD63">
            <v>346.67488787468267</v>
          </cell>
          <cell r="AE63">
            <v>345.11947321108494</v>
          </cell>
        </row>
        <row r="64">
          <cell r="G64" t="str">
            <v>RegionOtherStock 2016</v>
          </cell>
          <cell r="H64" t="str">
            <v>Com</v>
          </cell>
          <cell r="I64" t="str">
            <v>Other</v>
          </cell>
          <cell r="J64" t="str">
            <v>Stock 2016</v>
          </cell>
          <cell r="K64" t="str">
            <v>Millions SqFt</v>
          </cell>
          <cell r="L64">
            <v>342.64988330108076</v>
          </cell>
          <cell r="M64">
            <v>339.56603435137106</v>
          </cell>
          <cell r="N64">
            <v>336.50994004220871</v>
          </cell>
          <cell r="O64">
            <v>333.48135058182885</v>
          </cell>
          <cell r="P64">
            <v>330.48001842659238</v>
          </cell>
          <cell r="Q64">
            <v>327.50569826075304</v>
          </cell>
          <cell r="R64">
            <v>324.55814697640625</v>
          </cell>
          <cell r="S64">
            <v>321.63712365361863</v>
          </cell>
          <cell r="T64">
            <v>318.7423895407361</v>
          </cell>
          <cell r="U64">
            <v>315.87370803486942</v>
          </cell>
          <cell r="V64">
            <v>313.03084466255564</v>
          </cell>
          <cell r="W64">
            <v>310.21356706059254</v>
          </cell>
          <cell r="X64">
            <v>307.42164495704725</v>
          </cell>
          <cell r="Y64">
            <v>304.65485015243382</v>
          </cell>
          <cell r="Z64">
            <v>301.9129565010619</v>
          </cell>
          <cell r="AA64">
            <v>299.19573989255235</v>
          </cell>
          <cell r="AB64">
            <v>296.50297823351934</v>
          </cell>
          <cell r="AC64">
            <v>293.83445142941764</v>
          </cell>
          <cell r="AD64">
            <v>291.18994136655289</v>
          </cell>
          <cell r="AE64">
            <v>288.5692318942539</v>
          </cell>
        </row>
        <row r="65">
          <cell r="G65" t="str">
            <v>RegionIdahoStock</v>
          </cell>
          <cell r="H65" t="str">
            <v>Ag</v>
          </cell>
          <cell r="I65" t="str">
            <v>Idaho</v>
          </cell>
          <cell r="J65" t="str">
            <v>Stock</v>
          </cell>
          <cell r="K65" t="str">
            <v>% Growth</v>
          </cell>
          <cell r="L65">
            <v>0</v>
          </cell>
          <cell r="M65">
            <v>1.2504100211369894E-4</v>
          </cell>
          <cell r="N65">
            <v>1.7375879514796466E-4</v>
          </cell>
          <cell r="O65">
            <v>6.1210927779177624E-4</v>
          </cell>
          <cell r="P65">
            <v>8.8127487458086599E-4</v>
          </cell>
          <cell r="Q65">
            <v>1.1201972174019578E-3</v>
          </cell>
          <cell r="R65">
            <v>1.2717867360821197E-3</v>
          </cell>
          <cell r="S65">
            <v>1.4404642508513471E-3</v>
          </cell>
          <cell r="T65">
            <v>1.5874396385228723E-3</v>
          </cell>
          <cell r="U65">
            <v>1.7204636459112381E-3</v>
          </cell>
          <cell r="V65">
            <v>1.8289050040785739E-3</v>
          </cell>
          <cell r="W65">
            <v>1.9377539743383628E-3</v>
          </cell>
          <cell r="X65">
            <v>2.0316119038316116E-3</v>
          </cell>
          <cell r="Y65">
            <v>2.128079506222659E-3</v>
          </cell>
          <cell r="Z65">
            <v>2.2126572758413075E-3</v>
          </cell>
          <cell r="AA65">
            <v>2.2578225416429688E-3</v>
          </cell>
          <cell r="AB65">
            <v>2.3464540176612314E-3</v>
          </cell>
          <cell r="AC65">
            <v>2.414467009038601E-3</v>
          </cell>
          <cell r="AD65">
            <v>2.4848313911262653E-3</v>
          </cell>
          <cell r="AE65">
            <v>2.5344116000376449E-3</v>
          </cell>
        </row>
        <row r="66">
          <cell r="G66" t="str">
            <v>RegionMontanaStock</v>
          </cell>
          <cell r="H66" t="str">
            <v>Ag</v>
          </cell>
          <cell r="I66" t="str">
            <v>Montana</v>
          </cell>
          <cell r="J66" t="str">
            <v>Stock</v>
          </cell>
          <cell r="K66" t="str">
            <v>% Growth</v>
          </cell>
          <cell r="L66">
            <v>0</v>
          </cell>
          <cell r="M66">
            <v>1.0848242299839954E-2</v>
          </cell>
          <cell r="N66">
            <v>1.059267655252486E-2</v>
          </cell>
          <cell r="O66">
            <v>1.0752312089181865E-2</v>
          </cell>
          <cell r="P66">
            <v>1.075849831916186E-2</v>
          </cell>
          <cell r="Q66">
            <v>7.6567396067742733E-3</v>
          </cell>
          <cell r="R66">
            <v>7.6532068711881581E-3</v>
          </cell>
          <cell r="S66">
            <v>7.9235679867256659E-3</v>
          </cell>
          <cell r="T66">
            <v>8.1459053842477987E-3</v>
          </cell>
          <cell r="U66">
            <v>8.331284422267278E-3</v>
          </cell>
          <cell r="V66">
            <v>8.47135846405455E-3</v>
          </cell>
          <cell r="W66">
            <v>8.5938864965773454E-3</v>
          </cell>
          <cell r="X66">
            <v>8.6866032784890905E-3</v>
          </cell>
          <cell r="Y66">
            <v>8.7680800681235963E-3</v>
          </cell>
          <cell r="Z66">
            <v>8.8271867856936984E-3</v>
          </cell>
          <cell r="AA66">
            <v>8.8355566433926322E-3</v>
          </cell>
          <cell r="AB66">
            <v>8.8812025924713319E-3</v>
          </cell>
          <cell r="AC66">
            <v>8.8979055290069331E-3</v>
          </cell>
          <cell r="AD66">
            <v>8.9118787925779024E-3</v>
          </cell>
          <cell r="AE66">
            <v>8.9015256915168112E-3</v>
          </cell>
        </row>
        <row r="67">
          <cell r="G67" t="str">
            <v>RegionOregonStock</v>
          </cell>
          <cell r="H67" t="str">
            <v>Ag</v>
          </cell>
          <cell r="I67" t="str">
            <v>Oregon</v>
          </cell>
          <cell r="J67" t="str">
            <v>Stock</v>
          </cell>
          <cell r="K67" t="str">
            <v>% Growth</v>
          </cell>
          <cell r="L67">
            <v>0</v>
          </cell>
          <cell r="M67">
            <v>1.0110842680911804E-2</v>
          </cell>
          <cell r="N67">
            <v>1.0059217505089263E-2</v>
          </cell>
          <cell r="O67">
            <v>1.1176866051223918E-2</v>
          </cell>
          <cell r="P67">
            <v>1.9803102619340613E-2</v>
          </cell>
          <cell r="Q67">
            <v>1.2078828157499845E-2</v>
          </cell>
          <cell r="R67">
            <v>1.2074917420983849E-2</v>
          </cell>
          <cell r="S67">
            <v>1.2823009061012478E-2</v>
          </cell>
          <cell r="T67">
            <v>1.2064646132519813E-2</v>
          </cell>
          <cell r="U67">
            <v>2.1359830411811859E-2</v>
          </cell>
          <cell r="V67">
            <v>1.1864279678250279E-2</v>
          </cell>
          <cell r="W67">
            <v>1.1811806122028052E-2</v>
          </cell>
          <cell r="X67">
            <v>1.1060463245174785E-2</v>
          </cell>
          <cell r="Y67">
            <v>1.1689201211084101E-2</v>
          </cell>
          <cell r="Z67">
            <v>1.9623204602959039E-2</v>
          </cell>
          <cell r="AA67">
            <v>1.2054155221857031E-2</v>
          </cell>
          <cell r="AB67">
            <v>1.2615728823653952E-2</v>
          </cell>
          <cell r="AC67">
            <v>1.2496481187089379E-2</v>
          </cell>
          <cell r="AD67">
            <v>1.1753415892541448E-2</v>
          </cell>
          <cell r="AE67">
            <v>2.0946064887122692E-2</v>
          </cell>
        </row>
        <row r="68">
          <cell r="G68" t="str">
            <v>RegionWashingtonStock</v>
          </cell>
          <cell r="H68" t="str">
            <v>Ag</v>
          </cell>
          <cell r="I68" t="str">
            <v>Washington</v>
          </cell>
          <cell r="J68" t="str">
            <v>Stock</v>
          </cell>
          <cell r="K68" t="str">
            <v>% Growth</v>
          </cell>
          <cell r="L68">
            <v>0</v>
          </cell>
          <cell r="M68">
            <v>1.0662122206220235E-2</v>
          </cell>
          <cell r="N68">
            <v>1.0931258902780325E-2</v>
          </cell>
          <cell r="O68">
            <v>1.1173761515183053E-2</v>
          </cell>
          <cell r="P68">
            <v>1.811439906784525E-2</v>
          </cell>
          <cell r="Q68">
            <v>1.2399989211989764E-2</v>
          </cell>
          <cell r="R68">
            <v>1.1939862954954953E-2</v>
          </cell>
          <cell r="S68">
            <v>1.2288284859874222E-2</v>
          </cell>
          <cell r="T68">
            <v>1.1842226253476947E-2</v>
          </cell>
          <cell r="U68">
            <v>1.9682157833762929E-2</v>
          </cell>
          <cell r="V68">
            <v>1.1592234987503456E-2</v>
          </cell>
          <cell r="W68">
            <v>1.1147844023716795E-2</v>
          </cell>
          <cell r="X68">
            <v>1.1425985017752077E-2</v>
          </cell>
          <cell r="Y68">
            <v>1.0985810035676221E-2</v>
          </cell>
          <cell r="Z68">
            <v>1.7930228386922677E-2</v>
          </cell>
          <cell r="AA68">
            <v>1.1736355426763144E-2</v>
          </cell>
          <cell r="AB68">
            <v>1.1982095590114178E-2</v>
          </cell>
          <cell r="AC68">
            <v>1.1862624139313738E-2</v>
          </cell>
          <cell r="AD68">
            <v>1.1418033334772959E-2</v>
          </cell>
          <cell r="AE68">
            <v>1.8838157687553127E-2</v>
          </cell>
        </row>
        <row r="69">
          <cell r="G69" t="str">
            <v>RegionIdahoDairyStock</v>
          </cell>
          <cell r="H69" t="str">
            <v>Dairy</v>
          </cell>
          <cell r="I69" t="str">
            <v>IdahoDairy</v>
          </cell>
          <cell r="J69" t="str">
            <v>Stock</v>
          </cell>
          <cell r="K69" t="str">
            <v>1000lbs</v>
          </cell>
          <cell r="L69">
            <v>13629.012110609969</v>
          </cell>
          <cell r="M69">
            <v>13842.907114251881</v>
          </cell>
          <cell r="N69">
            <v>14023.216425344392</v>
          </cell>
          <cell r="O69">
            <v>14266.319353967396</v>
          </cell>
          <cell r="P69">
            <v>14513.683501515552</v>
          </cell>
          <cell r="Q69">
            <v>14784.738793280194</v>
          </cell>
          <cell r="R69">
            <v>15048.82150982591</v>
          </cell>
          <cell r="S69">
            <v>15351.081667959821</v>
          </cell>
          <cell r="T69">
            <v>15676.70161423125</v>
          </cell>
          <cell r="U69">
            <v>16022.910400199034</v>
          </cell>
          <cell r="V69">
            <v>16435.334001552066</v>
          </cell>
          <cell r="W69">
            <v>16796.9270935268</v>
          </cell>
          <cell r="X69">
            <v>17186.008838626629</v>
          </cell>
          <cell r="Y69">
            <v>17509.663776252026</v>
          </cell>
          <cell r="Z69">
            <v>17849.045518001847</v>
          </cell>
          <cell r="AA69">
            <v>18205.116228437721</v>
          </cell>
          <cell r="AB69">
            <v>18533.843580326749</v>
          </cell>
          <cell r="AC69">
            <v>18839.457555909743</v>
          </cell>
          <cell r="AD69">
            <v>19186.22471079613</v>
          </cell>
          <cell r="AE69">
            <v>19422.392838095242</v>
          </cell>
        </row>
        <row r="70">
          <cell r="G70" t="str">
            <v>RegionMontanaDairyStock</v>
          </cell>
          <cell r="H70" t="str">
            <v>Dairy</v>
          </cell>
          <cell r="I70" t="str">
            <v>MontanaDairy</v>
          </cell>
          <cell r="J70" t="str">
            <v>Stock</v>
          </cell>
          <cell r="K70" t="str">
            <v>1000lbs</v>
          </cell>
          <cell r="L70">
            <v>302.4843194019968</v>
          </cell>
          <cell r="M70">
            <v>302.9944263448574</v>
          </cell>
          <cell r="N70">
            <v>302.99854171936556</v>
          </cell>
          <cell r="O70">
            <v>303.37745755767685</v>
          </cell>
          <cell r="P70">
            <v>303.22585086442132</v>
          </cell>
          <cell r="Q70">
            <v>303.08168683583153</v>
          </cell>
          <cell r="R70">
            <v>303.41916012380017</v>
          </cell>
          <cell r="S70">
            <v>303.66433680226078</v>
          </cell>
          <cell r="T70">
            <v>303.05007715937325</v>
          </cell>
          <cell r="U70">
            <v>303.01007717776395</v>
          </cell>
          <cell r="V70">
            <v>303.01283415030065</v>
          </cell>
          <cell r="W70">
            <v>301.41907423058802</v>
          </cell>
          <cell r="X70">
            <v>301.23823851251768</v>
          </cell>
          <cell r="Y70">
            <v>300.88004828067164</v>
          </cell>
          <cell r="Z70">
            <v>300.32350497753021</v>
          </cell>
          <cell r="AA70">
            <v>299.65600067965477</v>
          </cell>
          <cell r="AB70">
            <v>299.65485493072765</v>
          </cell>
          <cell r="AC70">
            <v>298.68839934499135</v>
          </cell>
          <cell r="AD70">
            <v>297.75098083368539</v>
          </cell>
          <cell r="AE70">
            <v>297.76126931363558</v>
          </cell>
        </row>
        <row r="71">
          <cell r="G71" t="str">
            <v>RegionOregonDairyStock</v>
          </cell>
          <cell r="H71" t="str">
            <v>Dairy</v>
          </cell>
          <cell r="I71" t="str">
            <v>OregonDairy</v>
          </cell>
          <cell r="J71" t="str">
            <v>Stock</v>
          </cell>
          <cell r="K71" t="str">
            <v>1000lbs</v>
          </cell>
          <cell r="L71">
            <v>2744.180551622544</v>
          </cell>
          <cell r="M71">
            <v>2781.3253166710429</v>
          </cell>
          <cell r="N71">
            <v>2817.8028576592669</v>
          </cell>
          <cell r="O71">
            <v>2852.4466796581391</v>
          </cell>
          <cell r="P71">
            <v>2887.2703785501863</v>
          </cell>
          <cell r="Q71">
            <v>2923.2055190854799</v>
          </cell>
          <cell r="R71">
            <v>2963.8717110873577</v>
          </cell>
          <cell r="S71">
            <v>3007.9285968792492</v>
          </cell>
          <cell r="T71">
            <v>3054.4586648127197</v>
          </cell>
          <cell r="U71">
            <v>3103.2723514737127</v>
          </cell>
          <cell r="V71">
            <v>3155.2926430989965</v>
          </cell>
          <cell r="W71">
            <v>3205.2179835947745</v>
          </cell>
          <cell r="X71">
            <v>3255.0785902298294</v>
          </cell>
          <cell r="Y71">
            <v>3304.2085620815005</v>
          </cell>
          <cell r="Z71">
            <v>3359.7128554945239</v>
          </cell>
          <cell r="AA71">
            <v>3405.0605171911329</v>
          </cell>
          <cell r="AB71">
            <v>3454.1652559274162</v>
          </cell>
          <cell r="AC71">
            <v>3509.2005551615157</v>
          </cell>
          <cell r="AD71">
            <v>3557.2266817524842</v>
          </cell>
          <cell r="AE71">
            <v>3610.3576666465606</v>
          </cell>
        </row>
        <row r="72">
          <cell r="G72" t="str">
            <v>RegionWashingtonDairyStock</v>
          </cell>
          <cell r="H72" t="str">
            <v>Dairy</v>
          </cell>
          <cell r="I72" t="str">
            <v>WashingtonDairy</v>
          </cell>
          <cell r="J72" t="str">
            <v>Stock</v>
          </cell>
          <cell r="K72" t="str">
            <v>1000lbs</v>
          </cell>
          <cell r="L72">
            <v>6417.4166624736044</v>
          </cell>
          <cell r="M72">
            <v>6527.6845985495966</v>
          </cell>
          <cell r="N72">
            <v>6648.0748527559354</v>
          </cell>
          <cell r="O72">
            <v>6750.5768396680051</v>
          </cell>
          <cell r="P72">
            <v>6858.9947023924851</v>
          </cell>
          <cell r="Q72">
            <v>6950.9448303929594</v>
          </cell>
          <cell r="R72">
            <v>7066.5055116132971</v>
          </cell>
          <cell r="S72">
            <v>7154.1963866384513</v>
          </cell>
          <cell r="T72">
            <v>7260.5595150379595</v>
          </cell>
          <cell r="U72">
            <v>7382.1828771063319</v>
          </cell>
          <cell r="V72">
            <v>7515.612457778011</v>
          </cell>
          <cell r="W72">
            <v>7658.3815592644387</v>
          </cell>
          <cell r="X72">
            <v>7790.6041619373518</v>
          </cell>
          <cell r="Y72">
            <v>7925.9535611829233</v>
          </cell>
          <cell r="Z72">
            <v>8056.1594585167277</v>
          </cell>
          <cell r="AA72">
            <v>8212.3413257643278</v>
          </cell>
          <cell r="AB72">
            <v>8359.6360208598271</v>
          </cell>
          <cell r="AC72">
            <v>8487.3604780857568</v>
          </cell>
          <cell r="AD72">
            <v>8647.4216609802097</v>
          </cell>
          <cell r="AE72">
            <v>8766.8632794861296</v>
          </cell>
        </row>
        <row r="73">
          <cell r="G73" t="str">
            <v>RegionMechanical PulpStock</v>
          </cell>
          <cell r="H73" t="str">
            <v>Ind</v>
          </cell>
          <cell r="I73" t="str">
            <v>Mechanical Pulp</v>
          </cell>
          <cell r="J73" t="str">
            <v>Stock</v>
          </cell>
          <cell r="K73" t="str">
            <v>Consumption (MWh)</v>
          </cell>
          <cell r="L73">
            <v>3758422.9515033378</v>
          </cell>
          <cell r="M73">
            <v>3846371.717457301</v>
          </cell>
          <cell r="N73">
            <v>3968374.1915052147</v>
          </cell>
          <cell r="O73">
            <v>4090510.3824295267</v>
          </cell>
          <cell r="P73">
            <v>4250302.9154343279</v>
          </cell>
          <cell r="Q73">
            <v>4334033.2977658212</v>
          </cell>
          <cell r="R73">
            <v>4456327.439187984</v>
          </cell>
          <cell r="S73">
            <v>4578789.2711511394</v>
          </cell>
          <cell r="T73">
            <v>4701360.1942719091</v>
          </cell>
          <cell r="U73">
            <v>4824313.8733196864</v>
          </cell>
          <cell r="V73">
            <v>4947352.2681518989</v>
          </cell>
          <cell r="W73">
            <v>5070668.4941239785</v>
          </cell>
          <cell r="X73">
            <v>5241393.4127492504</v>
          </cell>
          <cell r="Y73">
            <v>5317320.3001071345</v>
          </cell>
          <cell r="Z73">
            <v>5440661.5619043242</v>
          </cell>
          <cell r="AA73">
            <v>5564018.2642552005</v>
          </cell>
          <cell r="AB73">
            <v>5739586.1964683067</v>
          </cell>
          <cell r="AC73">
            <v>5811280.9684790904</v>
          </cell>
          <cell r="AD73">
            <v>5935246.9976805374</v>
          </cell>
          <cell r="AE73">
            <v>6059032.0232603503</v>
          </cell>
        </row>
        <row r="74">
          <cell r="G74" t="str">
            <v>RegionKraft PulpStock</v>
          </cell>
          <cell r="H74" t="str">
            <v>Ind</v>
          </cell>
          <cell r="I74" t="str">
            <v>Kraft Pulp</v>
          </cell>
          <cell r="J74" t="str">
            <v>Stock</v>
          </cell>
          <cell r="K74" t="str">
            <v>Consumption (MWh)</v>
          </cell>
          <cell r="L74">
            <v>2773481.4382196674</v>
          </cell>
          <cell r="M74">
            <v>2819427.5750914654</v>
          </cell>
          <cell r="N74">
            <v>2890507.7097985409</v>
          </cell>
          <cell r="O74">
            <v>2962071.1114584161</v>
          </cell>
          <cell r="P74">
            <v>3059997.7868964532</v>
          </cell>
          <cell r="Q74">
            <v>3103655.7832492976</v>
          </cell>
          <cell r="R74">
            <v>3174966.0896720556</v>
          </cell>
          <cell r="S74">
            <v>3246510.2403896889</v>
          </cell>
          <cell r="T74">
            <v>3318080.388651574</v>
          </cell>
          <cell r="U74">
            <v>3389982.4618547466</v>
          </cell>
          <cell r="V74">
            <v>3462131.4738810235</v>
          </cell>
          <cell r="W74">
            <v>3534707.6510694856</v>
          </cell>
          <cell r="X74">
            <v>3640109.6347631621</v>
          </cell>
          <cell r="Y74">
            <v>3679903.4172538687</v>
          </cell>
          <cell r="Z74">
            <v>3752596.4740436999</v>
          </cell>
          <cell r="AA74">
            <v>3825294.7476344355</v>
          </cell>
          <cell r="AB74">
            <v>3934104.1351328893</v>
          </cell>
          <cell r="AC74">
            <v>3971456.2759534372</v>
          </cell>
          <cell r="AD74">
            <v>4044721.9040998006</v>
          </cell>
          <cell r="AE74">
            <v>4117951.8072271077</v>
          </cell>
        </row>
        <row r="75">
          <cell r="G75" t="str">
            <v>RegionPaperStock</v>
          </cell>
          <cell r="H75" t="str">
            <v>Ind</v>
          </cell>
          <cell r="I75" t="str">
            <v>Paper</v>
          </cell>
          <cell r="J75" t="str">
            <v>Stock</v>
          </cell>
          <cell r="K75" t="str">
            <v>Consumption (MWh)</v>
          </cell>
          <cell r="L75">
            <v>909695.70566164097</v>
          </cell>
          <cell r="M75">
            <v>929841.98736761883</v>
          </cell>
          <cell r="N75">
            <v>958296.9900283548</v>
          </cell>
          <cell r="O75">
            <v>986772.46541472664</v>
          </cell>
          <cell r="P75">
            <v>1024503.2482359634</v>
          </cell>
          <cell r="Q75">
            <v>1043814.269249864</v>
          </cell>
          <cell r="R75">
            <v>1072416.0473229263</v>
          </cell>
          <cell r="S75">
            <v>1101138.6289797227</v>
          </cell>
          <cell r="T75">
            <v>1129827.4252453854</v>
          </cell>
          <cell r="U75">
            <v>1158615.4096222189</v>
          </cell>
          <cell r="V75">
            <v>1187381.7412163604</v>
          </cell>
          <cell r="W75">
            <v>1216221.7351596826</v>
          </cell>
          <cell r="X75">
            <v>1256359.4314945252</v>
          </cell>
          <cell r="Y75">
            <v>1273754.7023949234</v>
          </cell>
          <cell r="Z75">
            <v>1302557.2241510332</v>
          </cell>
          <cell r="AA75">
            <v>1331330.2770174742</v>
          </cell>
          <cell r="AB75">
            <v>1372605.4069409962</v>
          </cell>
          <cell r="AC75">
            <v>1388979.5459728481</v>
          </cell>
          <cell r="AD75">
            <v>1417876.2653212347</v>
          </cell>
          <cell r="AE75">
            <v>1446660.9687985121</v>
          </cell>
        </row>
        <row r="76">
          <cell r="G76" t="str">
            <v>RegionFoundriesStock</v>
          </cell>
          <cell r="H76" t="str">
            <v>Ind</v>
          </cell>
          <cell r="I76" t="str">
            <v>Foundries</v>
          </cell>
          <cell r="J76" t="str">
            <v>Stock</v>
          </cell>
          <cell r="K76" t="str">
            <v>Consumption (MWh)</v>
          </cell>
          <cell r="L76">
            <v>2911780.7125423807</v>
          </cell>
          <cell r="M76">
            <v>2836711.9420544878</v>
          </cell>
          <cell r="N76">
            <v>2789583.7208478679</v>
          </cell>
          <cell r="O76">
            <v>2744161.1652043322</v>
          </cell>
          <cell r="P76">
            <v>2724138.9595719618</v>
          </cell>
          <cell r="Q76">
            <v>2657920.4757749322</v>
          </cell>
          <cell r="R76">
            <v>2617304.9227809869</v>
          </cell>
          <cell r="S76">
            <v>2577672.8738681655</v>
          </cell>
          <cell r="T76">
            <v>2539470.2769998731</v>
          </cell>
          <cell r="U76">
            <v>2502370.6800410077</v>
          </cell>
          <cell r="V76">
            <v>2466328.7382904179</v>
          </cell>
          <cell r="W76">
            <v>2431145.5854122876</v>
          </cell>
          <cell r="X76">
            <v>2419072.5388772879</v>
          </cell>
          <cell r="Y76">
            <v>2363410.6682392037</v>
          </cell>
          <cell r="Z76">
            <v>2330315.4302864787</v>
          </cell>
          <cell r="AA76">
            <v>2297818.1106687617</v>
          </cell>
          <cell r="AB76">
            <v>2286770.7986101452</v>
          </cell>
          <cell r="AC76">
            <v>2234701.6262630955</v>
          </cell>
          <cell r="AD76">
            <v>2204017.8086585626</v>
          </cell>
          <cell r="AE76">
            <v>2173546.4494459317</v>
          </cell>
        </row>
        <row r="77">
          <cell r="G77" t="str">
            <v>RegionFrozen FoodStock</v>
          </cell>
          <cell r="H77" t="str">
            <v>Ind</v>
          </cell>
          <cell r="I77" t="str">
            <v>Frozen Food</v>
          </cell>
          <cell r="J77" t="str">
            <v>Stock</v>
          </cell>
          <cell r="K77" t="str">
            <v>Consumption (MWh)</v>
          </cell>
          <cell r="L77">
            <v>1237117.9151862806</v>
          </cell>
          <cell r="M77">
            <v>1256265.8697824469</v>
          </cell>
          <cell r="N77">
            <v>1286638.141562406</v>
          </cell>
          <cell r="O77">
            <v>1317026.0249685342</v>
          </cell>
          <cell r="P77">
            <v>1359372.6119707115</v>
          </cell>
          <cell r="Q77">
            <v>1377450.5956346455</v>
          </cell>
          <cell r="R77">
            <v>1407752.7747509496</v>
          </cell>
          <cell r="S77">
            <v>1438031.0417962291</v>
          </cell>
          <cell r="T77">
            <v>1468359.9477337729</v>
          </cell>
          <cell r="U77">
            <v>1498806.1175902041</v>
          </cell>
          <cell r="V77">
            <v>1529247.5005361729</v>
          </cell>
          <cell r="W77">
            <v>1559755.0254088808</v>
          </cell>
          <cell r="X77">
            <v>1604695.7181381483</v>
          </cell>
          <cell r="Y77">
            <v>1620685.0488578391</v>
          </cell>
          <cell r="Z77">
            <v>1651120.4927678995</v>
          </cell>
          <cell r="AA77">
            <v>1681526.4060613776</v>
          </cell>
          <cell r="AB77">
            <v>1727706.9650814079</v>
          </cell>
          <cell r="AC77">
            <v>1742468.2976748645</v>
          </cell>
          <cell r="AD77">
            <v>1772999.536528415</v>
          </cell>
          <cell r="AE77">
            <v>1803423.3883706611</v>
          </cell>
        </row>
        <row r="78">
          <cell r="G78" t="str">
            <v>RegionOther FoodStock</v>
          </cell>
          <cell r="H78" t="str">
            <v>Ind</v>
          </cell>
          <cell r="I78" t="str">
            <v>Other Food</v>
          </cell>
          <cell r="J78" t="str">
            <v>Stock</v>
          </cell>
          <cell r="K78" t="str">
            <v>Consumption (MWh)</v>
          </cell>
          <cell r="L78">
            <v>2189215.7914933185</v>
          </cell>
          <cell r="M78">
            <v>2225714.4170001475</v>
          </cell>
          <cell r="N78">
            <v>2281801.3842795906</v>
          </cell>
          <cell r="O78">
            <v>2337878.4662610777</v>
          </cell>
          <cell r="P78">
            <v>2414859.5617400161</v>
          </cell>
          <cell r="Q78">
            <v>2449639.2617126312</v>
          </cell>
          <cell r="R78">
            <v>2505916.452109566</v>
          </cell>
          <cell r="S78">
            <v>2561919.8701418121</v>
          </cell>
          <cell r="T78">
            <v>2618248.9470964097</v>
          </cell>
          <cell r="U78">
            <v>2674706.0878431001</v>
          </cell>
          <cell r="V78">
            <v>2731406.8457201738</v>
          </cell>
          <cell r="W78">
            <v>2788145.294466868</v>
          </cell>
          <cell r="X78">
            <v>2870921.2322274465</v>
          </cell>
          <cell r="Y78">
            <v>2901825.3565548556</v>
          </cell>
          <cell r="Z78">
            <v>2958750.6188529818</v>
          </cell>
          <cell r="AA78">
            <v>3015584.6219987967</v>
          </cell>
          <cell r="AB78">
            <v>3100853.4167639203</v>
          </cell>
          <cell r="AC78">
            <v>3129759.8328607553</v>
          </cell>
          <cell r="AD78">
            <v>3187110.5829028329</v>
          </cell>
          <cell r="AE78">
            <v>3244229.8759716363</v>
          </cell>
        </row>
        <row r="79">
          <cell r="G79" t="str">
            <v>RegionWood - LumberStock</v>
          </cell>
          <cell r="H79" t="str">
            <v>Ind</v>
          </cell>
          <cell r="I79" t="str">
            <v>Wood - Lumber</v>
          </cell>
          <cell r="J79" t="str">
            <v>Stock</v>
          </cell>
          <cell r="K79" t="str">
            <v>Consumption (MWh)</v>
          </cell>
          <cell r="L79">
            <v>1161963.8217505382</v>
          </cell>
          <cell r="M79">
            <v>1117769.5487595289</v>
          </cell>
          <cell r="N79">
            <v>1084874.9921310821</v>
          </cell>
          <cell r="O79">
            <v>1052791.9192047431</v>
          </cell>
          <cell r="P79">
            <v>1030397.4491679214</v>
          </cell>
          <cell r="Q79">
            <v>990879.29279742646</v>
          </cell>
          <cell r="R79">
            <v>961065.17490868072</v>
          </cell>
          <cell r="S79">
            <v>931730.64036078285</v>
          </cell>
          <cell r="T79">
            <v>903080.08419384609</v>
          </cell>
          <cell r="U79">
            <v>874945.75211344392</v>
          </cell>
          <cell r="V79">
            <v>847310.7915088681</v>
          </cell>
          <cell r="W79">
            <v>820119.00687699113</v>
          </cell>
          <cell r="X79">
            <v>800618.32318729174</v>
          </cell>
          <cell r="Y79">
            <v>766954.27095195896</v>
          </cell>
          <cell r="Z79">
            <v>740908.22274123156</v>
          </cell>
          <cell r="AA79">
            <v>715106.45172531332</v>
          </cell>
          <cell r="AB79">
            <v>696028.08762583928</v>
          </cell>
          <cell r="AC79">
            <v>664509.97671853204</v>
          </cell>
          <cell r="AD79">
            <v>639621.04956848687</v>
          </cell>
          <cell r="AE79">
            <v>614946.99745740264</v>
          </cell>
        </row>
        <row r="80">
          <cell r="G80" t="str">
            <v>RegionWood - PanelStock</v>
          </cell>
          <cell r="H80" t="str">
            <v>Ind</v>
          </cell>
          <cell r="I80" t="str">
            <v>Wood - Panel</v>
          </cell>
          <cell r="J80" t="str">
            <v>Stock</v>
          </cell>
          <cell r="K80" t="str">
            <v>Consumption (MWh)</v>
          </cell>
          <cell r="L80">
            <v>551950.18982134352</v>
          </cell>
          <cell r="M80">
            <v>528731.18450453493</v>
          </cell>
          <cell r="N80">
            <v>510838.63702842174</v>
          </cell>
          <cell r="O80">
            <v>493229.56048375246</v>
          </cell>
          <cell r="P80">
            <v>480200.65450609016</v>
          </cell>
          <cell r="Q80">
            <v>458869.67437759304</v>
          </cell>
          <cell r="R80">
            <v>442034.77624590963</v>
          </cell>
          <cell r="S80">
            <v>425381.84725157876</v>
          </cell>
          <cell r="T80">
            <v>408945.79607863171</v>
          </cell>
          <cell r="U80">
            <v>392669.02882158436</v>
          </cell>
          <cell r="V80">
            <v>376527.17230508296</v>
          </cell>
          <cell r="W80">
            <v>360540.83558473963</v>
          </cell>
          <cell r="X80">
            <v>347793.23494737077</v>
          </cell>
          <cell r="Y80">
            <v>328864.0423583783</v>
          </cell>
          <cell r="Z80">
            <v>313174.70380282239</v>
          </cell>
          <cell r="AA80">
            <v>297578.74522290094</v>
          </cell>
          <cell r="AB80">
            <v>284693.91308797692</v>
          </cell>
          <cell r="AC80">
            <v>266695.50893493497</v>
          </cell>
          <cell r="AD80">
            <v>251377.16659093063</v>
          </cell>
          <cell r="AE80">
            <v>236121.41095945257</v>
          </cell>
        </row>
        <row r="81">
          <cell r="G81" t="str">
            <v>RegionWood - OtherStock</v>
          </cell>
          <cell r="H81" t="str">
            <v>Ind</v>
          </cell>
          <cell r="I81" t="str">
            <v>Wood - Other</v>
          </cell>
          <cell r="J81" t="str">
            <v>Stock</v>
          </cell>
          <cell r="K81" t="str">
            <v>Consumption (MWh)</v>
          </cell>
          <cell r="L81">
            <v>870727.85506649863</v>
          </cell>
          <cell r="M81">
            <v>839735.03037413268</v>
          </cell>
          <cell r="N81">
            <v>817265.57122340729</v>
          </cell>
          <cell r="O81">
            <v>795421.70406258584</v>
          </cell>
          <cell r="P81">
            <v>780923.07506947254</v>
          </cell>
          <cell r="Q81">
            <v>753146.51005964773</v>
          </cell>
          <cell r="R81">
            <v>732820.97518292943</v>
          </cell>
          <cell r="S81">
            <v>712886.70561548509</v>
          </cell>
          <cell r="T81">
            <v>693400.22734523669</v>
          </cell>
          <cell r="U81">
            <v>674308.65124034672</v>
          </cell>
          <cell r="V81">
            <v>655534.95057322702</v>
          </cell>
          <cell r="W81">
            <v>637111.60144566628</v>
          </cell>
          <cell r="X81">
            <v>624630.92244216194</v>
          </cell>
          <cell r="Y81">
            <v>601103.42928001995</v>
          </cell>
          <cell r="Z81">
            <v>583449.38612394244</v>
          </cell>
          <cell r="AA81">
            <v>565997.72271073016</v>
          </cell>
          <cell r="AB81">
            <v>553823.1943250458</v>
          </cell>
          <cell r="AC81">
            <v>531773.35758124199</v>
          </cell>
          <cell r="AD81">
            <v>514944.55152005563</v>
          </cell>
          <cell r="AE81">
            <v>498286.13824063755</v>
          </cell>
        </row>
        <row r="82">
          <cell r="G82" t="str">
            <v>RegionSugarStock</v>
          </cell>
          <cell r="H82" t="str">
            <v>Ind</v>
          </cell>
          <cell r="I82" t="str">
            <v>Sugar</v>
          </cell>
          <cell r="J82" t="str">
            <v>Stock</v>
          </cell>
          <cell r="K82" t="str">
            <v>Consumption (MWh)</v>
          </cell>
          <cell r="L82">
            <v>475136.72478012781</v>
          </cell>
          <cell r="M82">
            <v>478944.05758966133</v>
          </cell>
          <cell r="N82">
            <v>486819.48116772674</v>
          </cell>
          <cell r="O82">
            <v>494591.38634116278</v>
          </cell>
          <cell r="P82">
            <v>506508.14130214165</v>
          </cell>
          <cell r="Q82">
            <v>510023.29432266601</v>
          </cell>
          <cell r="R82">
            <v>517787.90058012598</v>
          </cell>
          <cell r="S82">
            <v>525332.27094640187</v>
          </cell>
          <cell r="T82">
            <v>532962.59651115292</v>
          </cell>
          <cell r="U82">
            <v>540559.14188859914</v>
          </cell>
          <cell r="V82">
            <v>548264.64271890977</v>
          </cell>
          <cell r="W82">
            <v>555867.220442908</v>
          </cell>
          <cell r="X82">
            <v>568632.32789277437</v>
          </cell>
          <cell r="Y82">
            <v>571112.91942260799</v>
          </cell>
          <cell r="Z82">
            <v>578836.54771749349</v>
          </cell>
          <cell r="AA82">
            <v>586399.91803551139</v>
          </cell>
          <cell r="AB82">
            <v>599561.512214605</v>
          </cell>
          <cell r="AC82">
            <v>601661.01637638209</v>
          </cell>
          <cell r="AD82">
            <v>609371.99258243595</v>
          </cell>
          <cell r="AE82">
            <v>616906.35518594901</v>
          </cell>
        </row>
        <row r="83">
          <cell r="G83" t="str">
            <v>RegionHi Tech - Chip FabStock</v>
          </cell>
          <cell r="H83" t="str">
            <v>Ind</v>
          </cell>
          <cell r="I83" t="str">
            <v>Hi Tech - Chip Fab</v>
          </cell>
          <cell r="J83" t="str">
            <v>Stock</v>
          </cell>
          <cell r="K83" t="str">
            <v>Consumption (MWh)</v>
          </cell>
          <cell r="L83">
            <v>441794.88875823218</v>
          </cell>
          <cell r="M83">
            <v>432626.39847364998</v>
          </cell>
          <cell r="N83">
            <v>427242.98054352769</v>
          </cell>
          <cell r="O83">
            <v>422213.82213962206</v>
          </cell>
          <cell r="P83">
            <v>421920.64066734893</v>
          </cell>
          <cell r="Q83">
            <v>413709.06623231358</v>
          </cell>
          <cell r="R83">
            <v>410212.7518948018</v>
          </cell>
          <cell r="S83">
            <v>406355.09832970693</v>
          </cell>
          <cell r="T83">
            <v>403296.23418868397</v>
          </cell>
          <cell r="U83">
            <v>399924.4240136806</v>
          </cell>
          <cell r="V83">
            <v>397295.90252843429</v>
          </cell>
          <cell r="W83">
            <v>394316.89382121537</v>
          </cell>
          <cell r="X83">
            <v>395623.44895442144</v>
          </cell>
          <cell r="Y83">
            <v>389392.69605832879</v>
          </cell>
          <cell r="Z83">
            <v>386892.14662184619</v>
          </cell>
          <cell r="AA83">
            <v>385025.31464219192</v>
          </cell>
          <cell r="AB83">
            <v>386311.31539104413</v>
          </cell>
          <cell r="AC83">
            <v>381213.1101798673</v>
          </cell>
          <cell r="AD83">
            <v>379233.88825255015</v>
          </cell>
          <cell r="AE83">
            <v>377804.18623239076</v>
          </cell>
        </row>
        <row r="84">
          <cell r="G84" t="str">
            <v>RegionHi Tech - SiliconStock</v>
          </cell>
          <cell r="H84" t="str">
            <v>Ind</v>
          </cell>
          <cell r="I84" t="str">
            <v>Hi Tech - Silicon</v>
          </cell>
          <cell r="J84" t="str">
            <v>Stock</v>
          </cell>
          <cell r="K84" t="str">
            <v>Consumption (MWh)</v>
          </cell>
          <cell r="L84">
            <v>226900.615461001</v>
          </cell>
          <cell r="M84">
            <v>224036.45332402681</v>
          </cell>
          <cell r="N84">
            <v>223197.60670939417</v>
          </cell>
          <cell r="O84">
            <v>222435.67348639047</v>
          </cell>
          <cell r="P84">
            <v>223898.4301459378</v>
          </cell>
          <cell r="Q84">
            <v>221368.38696638378</v>
          </cell>
          <cell r="R84">
            <v>221129.95798393188</v>
          </cell>
          <cell r="S84">
            <v>220786.11584318019</v>
          </cell>
          <cell r="T84">
            <v>220661.22741685802</v>
          </cell>
          <cell r="U84">
            <v>220514.6104276102</v>
          </cell>
          <cell r="V84">
            <v>220566.57724116242</v>
          </cell>
          <cell r="W84">
            <v>220582.85570889112</v>
          </cell>
          <cell r="X84">
            <v>222786.93799954746</v>
          </cell>
          <cell r="Y84">
            <v>220925.37261965938</v>
          </cell>
          <cell r="Z84">
            <v>221135.24104542725</v>
          </cell>
          <cell r="AA84">
            <v>221470.75488217658</v>
          </cell>
          <cell r="AB84">
            <v>223814.68962733069</v>
          </cell>
          <cell r="AC84">
            <v>222220.65723257174</v>
          </cell>
          <cell r="AD84">
            <v>222629.30420924808</v>
          </cell>
          <cell r="AE84">
            <v>223146.84657001842</v>
          </cell>
        </row>
        <row r="85">
          <cell r="G85" t="str">
            <v>RegionMetal FabStock</v>
          </cell>
          <cell r="H85" t="str">
            <v>Ind</v>
          </cell>
          <cell r="I85" t="str">
            <v>Metal Fab</v>
          </cell>
          <cell r="J85" t="str">
            <v>Stock</v>
          </cell>
          <cell r="K85" t="str">
            <v>Consumption (MWh)</v>
          </cell>
          <cell r="L85">
            <v>909892.68701188185</v>
          </cell>
          <cell r="M85">
            <v>891825.25809582323</v>
          </cell>
          <cell r="N85">
            <v>882508.80442902481</v>
          </cell>
          <cell r="O85">
            <v>873727.53576770169</v>
          </cell>
          <cell r="P85">
            <v>873074.20336348354</v>
          </cell>
          <cell r="Q85">
            <v>857353.78829031112</v>
          </cell>
          <cell r="R85">
            <v>849920.96028251934</v>
          </cell>
          <cell r="S85">
            <v>842747.12140389089</v>
          </cell>
          <cell r="T85">
            <v>835992.11174095876</v>
          </cell>
          <cell r="U85">
            <v>829585.10375461576</v>
          </cell>
          <cell r="V85">
            <v>823489.91083828453</v>
          </cell>
          <cell r="W85">
            <v>817657.03435069101</v>
          </cell>
          <cell r="X85">
            <v>819465.35455238761</v>
          </cell>
          <cell r="Y85">
            <v>806647.75437978934</v>
          </cell>
          <cell r="Z85">
            <v>801457.62846863491</v>
          </cell>
          <cell r="AA85">
            <v>796415.70090358355</v>
          </cell>
          <cell r="AB85">
            <v>798860.24754177267</v>
          </cell>
          <cell r="AC85">
            <v>786961.84080937004</v>
          </cell>
          <cell r="AD85">
            <v>782499.53998716734</v>
          </cell>
          <cell r="AE85">
            <v>778123.72130174015</v>
          </cell>
        </row>
        <row r="86">
          <cell r="G86" t="str">
            <v>RegionTransportation, EquipStock</v>
          </cell>
          <cell r="H86" t="str">
            <v>Ind</v>
          </cell>
          <cell r="I86" t="str">
            <v>Transportation, Equip</v>
          </cell>
          <cell r="J86" t="str">
            <v>Stock</v>
          </cell>
          <cell r="K86" t="str">
            <v>Consumption (MWh)</v>
          </cell>
          <cell r="L86">
            <v>1804273.4320914866</v>
          </cell>
          <cell r="M86">
            <v>1764444.7092744687</v>
          </cell>
          <cell r="N86">
            <v>1742380.5060862801</v>
          </cell>
          <cell r="O86">
            <v>1721734.2919262978</v>
          </cell>
          <cell r="P86">
            <v>1717290.0100661237</v>
          </cell>
          <cell r="Q86">
            <v>1684212.3577429946</v>
          </cell>
          <cell r="R86">
            <v>1667572.9872876552</v>
          </cell>
          <cell r="S86">
            <v>1651915.7655637239</v>
          </cell>
          <cell r="T86">
            <v>1637404.0605393937</v>
          </cell>
          <cell r="U86">
            <v>1624039.8539685637</v>
          </cell>
          <cell r="V86">
            <v>1611571.7582730576</v>
          </cell>
          <cell r="W86">
            <v>1599938.1807304013</v>
          </cell>
          <cell r="X86">
            <v>1603782.6234504275</v>
          </cell>
          <cell r="Y86">
            <v>1579189.4507664458</v>
          </cell>
          <cell r="Z86">
            <v>1569848.0280781442</v>
          </cell>
          <cell r="AA86">
            <v>1560977.4194455137</v>
          </cell>
          <cell r="AB86">
            <v>1566945.462049291</v>
          </cell>
          <cell r="AC86">
            <v>1545218.7396206472</v>
          </cell>
          <cell r="AD86">
            <v>1538099.8647244556</v>
          </cell>
          <cell r="AE86">
            <v>1531589.7574381533</v>
          </cell>
        </row>
        <row r="87">
          <cell r="G87" t="str">
            <v>RegionRefineryStock</v>
          </cell>
          <cell r="H87" t="str">
            <v>Ind</v>
          </cell>
          <cell r="I87" t="str">
            <v>Refinery</v>
          </cell>
          <cell r="J87" t="str">
            <v>Stock</v>
          </cell>
          <cell r="K87" t="str">
            <v>Consumption (MWh)</v>
          </cell>
          <cell r="L87">
            <v>1881024.91962965</v>
          </cell>
          <cell r="M87">
            <v>1909117.5467978129</v>
          </cell>
          <cell r="N87">
            <v>1951995.6132668965</v>
          </cell>
          <cell r="O87">
            <v>1997111.8831124087</v>
          </cell>
          <cell r="P87">
            <v>2057483.6301056999</v>
          </cell>
          <cell r="Q87">
            <v>2084336.8416466711</v>
          </cell>
          <cell r="R87">
            <v>2127809.677560756</v>
          </cell>
          <cell r="S87">
            <v>2172413.8365607024</v>
          </cell>
          <cell r="T87">
            <v>2215960.2386478884</v>
          </cell>
          <cell r="U87">
            <v>2261195.6605773838</v>
          </cell>
          <cell r="V87">
            <v>2305708.6406222372</v>
          </cell>
          <cell r="W87">
            <v>2351421.030442731</v>
          </cell>
          <cell r="X87">
            <v>2417809.3733545281</v>
          </cell>
          <cell r="Y87">
            <v>2441973.3932293397</v>
          </cell>
          <cell r="Z87">
            <v>2486737.3300964865</v>
          </cell>
          <cell r="AA87">
            <v>2532907.6529900534</v>
          </cell>
          <cell r="AB87">
            <v>2601624.7146502738</v>
          </cell>
          <cell r="AC87">
            <v>2625012.9439967307</v>
          </cell>
          <cell r="AD87">
            <v>2670463.7864335729</v>
          </cell>
          <cell r="AE87">
            <v>2717337.6347862268</v>
          </cell>
        </row>
        <row r="88">
          <cell r="G88" t="str">
            <v>RegionCold StorageStock</v>
          </cell>
          <cell r="H88" t="str">
            <v>Ind</v>
          </cell>
          <cell r="I88" t="str">
            <v>Cold Storage</v>
          </cell>
          <cell r="J88" t="str">
            <v>Stock</v>
          </cell>
          <cell r="K88" t="str">
            <v>Consumption (MWh)</v>
          </cell>
          <cell r="L88">
            <v>78154.236827670538</v>
          </cell>
          <cell r="M88">
            <v>79453.458629044515</v>
          </cell>
          <cell r="N88">
            <v>81462.364882615439</v>
          </cell>
          <cell r="O88">
            <v>83477.500671992908</v>
          </cell>
          <cell r="P88">
            <v>86245.581369176958</v>
          </cell>
          <cell r="Q88">
            <v>87478.747599680457</v>
          </cell>
          <cell r="R88">
            <v>89494.311122657688</v>
          </cell>
          <cell r="S88">
            <v>91509.020390414968</v>
          </cell>
          <cell r="T88">
            <v>93532.504764969955</v>
          </cell>
          <cell r="U88">
            <v>95564.382084683428</v>
          </cell>
          <cell r="V88">
            <v>97600.983939128768</v>
          </cell>
          <cell r="W88">
            <v>99644.634467322845</v>
          </cell>
          <cell r="X88">
            <v>102618.3524040958</v>
          </cell>
          <cell r="Y88">
            <v>103741.81616097505</v>
          </cell>
          <cell r="Z88">
            <v>105788.43696882724</v>
          </cell>
          <cell r="AA88">
            <v>107838.05913011087</v>
          </cell>
          <cell r="AB88">
            <v>110898.73263363529</v>
          </cell>
          <cell r="AC88">
            <v>111951.72686476028</v>
          </cell>
          <cell r="AD88">
            <v>114014.96377503965</v>
          </cell>
          <cell r="AE88">
            <v>116079.01640209509</v>
          </cell>
        </row>
        <row r="89">
          <cell r="G89" t="str">
            <v>RegionFruit StorageStock</v>
          </cell>
          <cell r="H89" t="str">
            <v>Ind</v>
          </cell>
          <cell r="I89" t="str">
            <v>Fruit Storage</v>
          </cell>
          <cell r="J89" t="str">
            <v>Stock</v>
          </cell>
          <cell r="K89" t="str">
            <v>Consumption (MWh)</v>
          </cell>
          <cell r="L89">
            <v>199395.43790713095</v>
          </cell>
          <cell r="M89">
            <v>204115.10690708214</v>
          </cell>
          <cell r="N89">
            <v>210634.84781997796</v>
          </cell>
          <cell r="O89">
            <v>217141.49063609194</v>
          </cell>
          <cell r="P89">
            <v>225683.75101923331</v>
          </cell>
          <cell r="Q89">
            <v>230234.36323329096</v>
          </cell>
          <cell r="R89">
            <v>236796.95219371072</v>
          </cell>
          <cell r="S89">
            <v>243349.21918638356</v>
          </cell>
          <cell r="T89">
            <v>249921.80671927828</v>
          </cell>
          <cell r="U89">
            <v>256506.98239189648</v>
          </cell>
          <cell r="V89">
            <v>263096.35269472009</v>
          </cell>
          <cell r="W89">
            <v>269693.66215315415</v>
          </cell>
          <cell r="X89">
            <v>278797.26062516763</v>
          </cell>
          <cell r="Y89">
            <v>282842.82237701409</v>
          </cell>
          <cell r="Z89">
            <v>289419.35664982459</v>
          </cell>
          <cell r="AA89">
            <v>295994.31165490975</v>
          </cell>
          <cell r="AB89">
            <v>305366.03036291245</v>
          </cell>
          <cell r="AC89">
            <v>309179.84460456396</v>
          </cell>
          <cell r="AD89">
            <v>315794.71629056305</v>
          </cell>
          <cell r="AE89">
            <v>322364.98084319307</v>
          </cell>
        </row>
        <row r="90">
          <cell r="G90" t="str">
            <v>RegionChemicalStock</v>
          </cell>
          <cell r="H90" t="str">
            <v>Ind</v>
          </cell>
          <cell r="I90" t="str">
            <v>Chemical</v>
          </cell>
          <cell r="J90" t="str">
            <v>Stock</v>
          </cell>
          <cell r="K90" t="str">
            <v>Consumption (MWh)</v>
          </cell>
          <cell r="L90">
            <v>3305004.1605836996</v>
          </cell>
          <cell r="M90">
            <v>3443789.6934345411</v>
          </cell>
          <cell r="N90">
            <v>3609021.9884613133</v>
          </cell>
          <cell r="O90">
            <v>3771046.7677251906</v>
          </cell>
          <cell r="P90">
            <v>3927253.9609524435</v>
          </cell>
          <cell r="Q90">
            <v>4037395.7085911199</v>
          </cell>
          <cell r="R90">
            <v>4188643.2636367837</v>
          </cell>
          <cell r="S90">
            <v>4340984.9755713558</v>
          </cell>
          <cell r="T90">
            <v>4493975.9194887662</v>
          </cell>
          <cell r="U90">
            <v>4646018.0745007796</v>
          </cell>
          <cell r="V90">
            <v>4797371.3042631764</v>
          </cell>
          <cell r="W90">
            <v>4947813.7264089147</v>
          </cell>
          <cell r="X90">
            <v>5144107.7969676936</v>
          </cell>
          <cell r="Y90">
            <v>5246402.7802377427</v>
          </cell>
          <cell r="Z90">
            <v>5394857.0622515492</v>
          </cell>
          <cell r="AA90">
            <v>5541714.6108995685</v>
          </cell>
          <cell r="AB90">
            <v>5740442.2061493713</v>
          </cell>
          <cell r="AC90">
            <v>5833788.3063517585</v>
          </cell>
          <cell r="AD90">
            <v>5979638.453419812</v>
          </cell>
          <cell r="AE90">
            <v>6123880.4660364473</v>
          </cell>
        </row>
        <row r="91">
          <cell r="G91" t="str">
            <v>RegionMisc ManfStock</v>
          </cell>
          <cell r="H91" t="str">
            <v>Ind</v>
          </cell>
          <cell r="I91" t="str">
            <v>Misc Manf</v>
          </cell>
          <cell r="J91" t="str">
            <v>Stock</v>
          </cell>
          <cell r="K91" t="str">
            <v>Consumption (MWh)</v>
          </cell>
          <cell r="L91">
            <v>4209556.472488177</v>
          </cell>
          <cell r="M91">
            <v>4334633.1165770665</v>
          </cell>
          <cell r="N91">
            <v>4496807.6122477548</v>
          </cell>
          <cell r="O91">
            <v>4658950.5636732625</v>
          </cell>
          <cell r="P91">
            <v>4833902.8390341504</v>
          </cell>
          <cell r="Q91">
            <v>4939547.3871582579</v>
          </cell>
          <cell r="R91">
            <v>5095859.5790590979</v>
          </cell>
          <cell r="S91">
            <v>5254063.1713875132</v>
          </cell>
          <cell r="T91">
            <v>5413802.5084346561</v>
          </cell>
          <cell r="U91">
            <v>5573463.6928148605</v>
          </cell>
          <cell r="V91">
            <v>5733797.7617043415</v>
          </cell>
          <cell r="W91">
            <v>5893374.3310838528</v>
          </cell>
          <cell r="X91">
            <v>6108755.4059702102</v>
          </cell>
          <cell r="Y91">
            <v>6213044.4648437528</v>
          </cell>
          <cell r="Z91">
            <v>6372313.332896472</v>
          </cell>
          <cell r="AA91">
            <v>6531884.2745853113</v>
          </cell>
          <cell r="AB91">
            <v>6752077.3183153793</v>
          </cell>
          <cell r="AC91">
            <v>6850327.3548128605</v>
          </cell>
          <cell r="AD91">
            <v>7009692.065473482</v>
          </cell>
          <cell r="AE91">
            <v>7168736.8179728845</v>
          </cell>
        </row>
        <row r="92">
          <cell r="G92" t="str">
            <v>RegionEVStock</v>
          </cell>
          <cell r="H92" t="str">
            <v>EV</v>
          </cell>
          <cell r="I92" t="str">
            <v>EV</v>
          </cell>
          <cell r="J92" t="str">
            <v>Stock</v>
          </cell>
          <cell r="K92" t="str">
            <v>1000 Cars</v>
          </cell>
          <cell r="L92">
            <v>60.183986956923889</v>
          </cell>
          <cell r="M92">
            <v>91.985039267783762</v>
          </cell>
          <cell r="N92">
            <v>131.71899349682545</v>
          </cell>
          <cell r="O92">
            <v>179.31931215654896</v>
          </cell>
          <cell r="P92">
            <v>234.46894197990883</v>
          </cell>
          <cell r="Q92">
            <v>296.9378027583823</v>
          </cell>
          <cell r="R92">
            <v>366.00059330503768</v>
          </cell>
          <cell r="S92">
            <v>441.25939468635204</v>
          </cell>
          <cell r="T92">
            <v>522.62506581198477</v>
          </cell>
          <cell r="U92">
            <v>610.52396116716261</v>
          </cell>
          <cell r="V92">
            <v>705.01906985870437</v>
          </cell>
          <cell r="W92">
            <v>801.72374571842784</v>
          </cell>
          <cell r="X92">
            <v>899.84995621451503</v>
          </cell>
          <cell r="Y92">
            <v>998.49290967026104</v>
          </cell>
          <cell r="Z92">
            <v>1096.4275699987345</v>
          </cell>
          <cell r="AA92">
            <v>1187.7661760902763</v>
          </cell>
          <cell r="AB92">
            <v>1272.9815546454543</v>
          </cell>
          <cell r="AC92">
            <v>1351.8588013409089</v>
          </cell>
          <cell r="AD92">
            <v>1433.0587465545455</v>
          </cell>
          <cell r="AE92">
            <v>1500.0488473772725</v>
          </cell>
        </row>
        <row r="93">
          <cell r="G93" t="str">
            <v>RegionPopStock</v>
          </cell>
          <cell r="H93" t="str">
            <v>Pop</v>
          </cell>
          <cell r="I93" t="str">
            <v>Pop</v>
          </cell>
          <cell r="J93" t="str">
            <v>Stock</v>
          </cell>
          <cell r="K93" t="str">
            <v># of people</v>
          </cell>
          <cell r="L93">
            <v>13520.68111</v>
          </cell>
          <cell r="M93">
            <v>13661.840299999998</v>
          </cell>
          <cell r="N93">
            <v>13803.691440000001</v>
          </cell>
          <cell r="O93">
            <v>13944.276469999999</v>
          </cell>
          <cell r="P93">
            <v>14082.801340000002</v>
          </cell>
          <cell r="Q93">
            <v>14218.715590000002</v>
          </cell>
          <cell r="R93">
            <v>14351.918940000001</v>
          </cell>
          <cell r="S93">
            <v>14482.437540000003</v>
          </cell>
          <cell r="T93">
            <v>14610.4211</v>
          </cell>
          <cell r="U93">
            <v>14736.24631</v>
          </cell>
          <cell r="V93">
            <v>14860.320880000001</v>
          </cell>
          <cell r="W93">
            <v>14983.078860000001</v>
          </cell>
          <cell r="X93">
            <v>15104.70127</v>
          </cell>
          <cell r="Y93">
            <v>15225.195700000002</v>
          </cell>
          <cell r="Z93">
            <v>15344.62486</v>
          </cell>
          <cell r="AA93">
            <v>15463.089019999998</v>
          </cell>
          <cell r="AB93">
            <v>15580.68845</v>
          </cell>
          <cell r="AC93">
            <v>15697.50913</v>
          </cell>
          <cell r="AD93">
            <v>15813.626329999999</v>
          </cell>
          <cell r="AE93">
            <v>15929.254489999999</v>
          </cell>
        </row>
        <row r="94">
          <cell r="G94">
            <v>0</v>
          </cell>
          <cell r="H94">
            <v>0</v>
          </cell>
          <cell r="I94">
            <v>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row>
        <row r="95">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row>
        <row r="96">
          <cell r="G96">
            <v>0</v>
          </cell>
          <cell r="H96">
            <v>0</v>
          </cell>
          <cell r="I96">
            <v>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row>
        <row r="97">
          <cell r="G97">
            <v>0</v>
          </cell>
          <cell r="H97">
            <v>0</v>
          </cell>
          <cell r="I97">
            <v>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row>
        <row r="98">
          <cell r="G98">
            <v>0</v>
          </cell>
          <cell r="H98">
            <v>0</v>
          </cell>
          <cell r="I98">
            <v>0</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row>
        <row r="99">
          <cell r="G99">
            <v>0</v>
          </cell>
          <cell r="H99">
            <v>0</v>
          </cell>
          <cell r="I99">
            <v>0</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row>
        <row r="100">
          <cell r="G100">
            <v>0</v>
          </cell>
          <cell r="H100">
            <v>0</v>
          </cell>
          <cell r="I100">
            <v>0</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row>
        <row r="101">
          <cell r="G101">
            <v>0</v>
          </cell>
          <cell r="H101">
            <v>0</v>
          </cell>
          <cell r="I101">
            <v>0</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row>
        <row r="102">
          <cell r="G102">
            <v>0</v>
          </cell>
          <cell r="H102">
            <v>0</v>
          </cell>
          <cell r="I102">
            <v>0</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row>
        <row r="103">
          <cell r="G103">
            <v>0</v>
          </cell>
          <cell r="H103">
            <v>0</v>
          </cell>
          <cell r="I103">
            <v>0</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row>
        <row r="104">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row>
        <row r="105">
          <cell r="G105">
            <v>0</v>
          </cell>
          <cell r="H105">
            <v>0</v>
          </cell>
          <cell r="I105">
            <v>0</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row>
        <row r="106">
          <cell r="G106">
            <v>0</v>
          </cell>
          <cell r="H106">
            <v>0</v>
          </cell>
          <cell r="I106">
            <v>0</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row>
        <row r="107">
          <cell r="G107">
            <v>0</v>
          </cell>
          <cell r="H107">
            <v>0</v>
          </cell>
          <cell r="I107">
            <v>0</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row>
        <row r="108">
          <cell r="G108">
            <v>0</v>
          </cell>
          <cell r="H108">
            <v>0</v>
          </cell>
          <cell r="I108">
            <v>0</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row>
        <row r="109">
          <cell r="G109">
            <v>0</v>
          </cell>
          <cell r="H109">
            <v>0</v>
          </cell>
          <cell r="I109">
            <v>0</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row>
        <row r="110">
          <cell r="G110">
            <v>0</v>
          </cell>
          <cell r="H110">
            <v>0</v>
          </cell>
          <cell r="I110">
            <v>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row>
        <row r="111">
          <cell r="G111">
            <v>0</v>
          </cell>
          <cell r="H111">
            <v>0</v>
          </cell>
          <cell r="I111">
            <v>0</v>
          </cell>
          <cell r="J111">
            <v>0</v>
          </cell>
          <cell r="K111">
            <v>0</v>
          </cell>
          <cell r="L111">
            <v>0</v>
          </cell>
          <cell r="M111">
            <v>0</v>
          </cell>
          <cell r="N111">
            <v>0</v>
          </cell>
          <cell r="O111">
            <v>0</v>
          </cell>
          <cell r="P111">
            <v>0</v>
          </cell>
          <cell r="Q111">
            <v>0</v>
          </cell>
          <cell r="R111">
            <v>0</v>
          </cell>
          <cell r="S111">
            <v>0</v>
          </cell>
          <cell r="T111">
            <v>0</v>
          </cell>
          <cell r="U111">
            <v>0</v>
          </cell>
          <cell r="V111">
            <v>0</v>
          </cell>
          <cell r="W111">
            <v>0</v>
          </cell>
          <cell r="X111">
            <v>0</v>
          </cell>
          <cell r="Y111">
            <v>0</v>
          </cell>
          <cell r="Z111">
            <v>0</v>
          </cell>
          <cell r="AA111">
            <v>0</v>
          </cell>
          <cell r="AB111">
            <v>0</v>
          </cell>
          <cell r="AC111">
            <v>0</v>
          </cell>
          <cell r="AD111">
            <v>0</v>
          </cell>
          <cell r="AE111">
            <v>0</v>
          </cell>
        </row>
        <row r="112">
          <cell r="G112">
            <v>0</v>
          </cell>
          <cell r="H112">
            <v>0</v>
          </cell>
          <cell r="I112">
            <v>0</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row>
        <row r="113">
          <cell r="G113">
            <v>0</v>
          </cell>
          <cell r="H113">
            <v>0</v>
          </cell>
          <cell r="I113">
            <v>0</v>
          </cell>
          <cell r="J113">
            <v>0</v>
          </cell>
          <cell r="K113">
            <v>0</v>
          </cell>
          <cell r="L113">
            <v>0</v>
          </cell>
          <cell r="M113">
            <v>0</v>
          </cell>
          <cell r="N113">
            <v>0</v>
          </cell>
          <cell r="O113">
            <v>0</v>
          </cell>
          <cell r="P113">
            <v>0</v>
          </cell>
          <cell r="Q113">
            <v>0</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row>
        <row r="114">
          <cell r="G114">
            <v>0</v>
          </cell>
          <cell r="H114">
            <v>0</v>
          </cell>
          <cell r="I114">
            <v>0</v>
          </cell>
          <cell r="J114">
            <v>0</v>
          </cell>
          <cell r="K114">
            <v>0</v>
          </cell>
          <cell r="L114">
            <v>0</v>
          </cell>
          <cell r="M114">
            <v>0</v>
          </cell>
          <cell r="N114">
            <v>0</v>
          </cell>
          <cell r="O114">
            <v>0</v>
          </cell>
          <cell r="P114">
            <v>0</v>
          </cell>
          <cell r="Q114">
            <v>0</v>
          </cell>
          <cell r="R114">
            <v>0</v>
          </cell>
          <cell r="S114">
            <v>0</v>
          </cell>
          <cell r="T114">
            <v>0</v>
          </cell>
          <cell r="U114">
            <v>0</v>
          </cell>
          <cell r="V114">
            <v>0</v>
          </cell>
          <cell r="W114">
            <v>0</v>
          </cell>
          <cell r="X114">
            <v>0</v>
          </cell>
          <cell r="Y114">
            <v>0</v>
          </cell>
          <cell r="Z114">
            <v>0</v>
          </cell>
          <cell r="AA114">
            <v>0</v>
          </cell>
          <cell r="AB114">
            <v>0</v>
          </cell>
          <cell r="AC114">
            <v>0</v>
          </cell>
          <cell r="AD114">
            <v>0</v>
          </cell>
          <cell r="AE114">
            <v>0</v>
          </cell>
        </row>
        <row r="115">
          <cell r="G115">
            <v>0</v>
          </cell>
          <cell r="H115">
            <v>0</v>
          </cell>
          <cell r="I115">
            <v>0</v>
          </cell>
          <cell r="J115">
            <v>0</v>
          </cell>
          <cell r="K115">
            <v>0</v>
          </cell>
          <cell r="L115">
            <v>0</v>
          </cell>
          <cell r="M115">
            <v>0</v>
          </cell>
          <cell r="N115">
            <v>0</v>
          </cell>
          <cell r="O115">
            <v>0</v>
          </cell>
          <cell r="P115">
            <v>0</v>
          </cell>
          <cell r="Q115">
            <v>0</v>
          </cell>
          <cell r="R115">
            <v>0</v>
          </cell>
          <cell r="S115">
            <v>0</v>
          </cell>
          <cell r="T115">
            <v>0</v>
          </cell>
          <cell r="U115">
            <v>0</v>
          </cell>
          <cell r="V115">
            <v>0</v>
          </cell>
          <cell r="W115">
            <v>0</v>
          </cell>
          <cell r="X115">
            <v>0</v>
          </cell>
          <cell r="Y115">
            <v>0</v>
          </cell>
          <cell r="Z115">
            <v>0</v>
          </cell>
          <cell r="AA115">
            <v>0</v>
          </cell>
          <cell r="AB115">
            <v>0</v>
          </cell>
          <cell r="AC115">
            <v>0</v>
          </cell>
          <cell r="AD115">
            <v>0</v>
          </cell>
          <cell r="AE115">
            <v>0</v>
          </cell>
        </row>
        <row r="116">
          <cell r="G116">
            <v>0</v>
          </cell>
          <cell r="H116">
            <v>0</v>
          </cell>
          <cell r="I116">
            <v>0</v>
          </cell>
          <cell r="J116">
            <v>0</v>
          </cell>
          <cell r="K116">
            <v>0</v>
          </cell>
          <cell r="L116">
            <v>0</v>
          </cell>
          <cell r="M116">
            <v>0</v>
          </cell>
          <cell r="N116">
            <v>0</v>
          </cell>
          <cell r="O116">
            <v>0</v>
          </cell>
          <cell r="P116">
            <v>0</v>
          </cell>
          <cell r="Q116">
            <v>0</v>
          </cell>
          <cell r="R116">
            <v>0</v>
          </cell>
          <cell r="S116">
            <v>0</v>
          </cell>
          <cell r="T116">
            <v>0</v>
          </cell>
          <cell r="U116">
            <v>0</v>
          </cell>
          <cell r="V116">
            <v>0</v>
          </cell>
          <cell r="W116">
            <v>0</v>
          </cell>
          <cell r="X116">
            <v>0</v>
          </cell>
          <cell r="Y116">
            <v>0</v>
          </cell>
          <cell r="Z116">
            <v>0</v>
          </cell>
          <cell r="AA116">
            <v>0</v>
          </cell>
          <cell r="AB116">
            <v>0</v>
          </cell>
          <cell r="AC116">
            <v>0</v>
          </cell>
          <cell r="AD116">
            <v>0</v>
          </cell>
          <cell r="AE116">
            <v>0</v>
          </cell>
        </row>
        <row r="117">
          <cell r="G117">
            <v>0</v>
          </cell>
          <cell r="H117">
            <v>0</v>
          </cell>
          <cell r="I117">
            <v>0</v>
          </cell>
          <cell r="J117">
            <v>0</v>
          </cell>
          <cell r="K117">
            <v>0</v>
          </cell>
          <cell r="L117">
            <v>0</v>
          </cell>
          <cell r="M117">
            <v>0</v>
          </cell>
          <cell r="N117">
            <v>0</v>
          </cell>
          <cell r="O117">
            <v>0</v>
          </cell>
          <cell r="P117">
            <v>0</v>
          </cell>
          <cell r="Q117">
            <v>0</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row>
        <row r="118">
          <cell r="G118">
            <v>0</v>
          </cell>
          <cell r="H118">
            <v>0</v>
          </cell>
          <cell r="I118">
            <v>0</v>
          </cell>
          <cell r="J118">
            <v>0</v>
          </cell>
          <cell r="K118">
            <v>0</v>
          </cell>
          <cell r="L118">
            <v>0</v>
          </cell>
          <cell r="M118">
            <v>0</v>
          </cell>
          <cell r="N118">
            <v>0</v>
          </cell>
          <cell r="O118">
            <v>0</v>
          </cell>
          <cell r="P118">
            <v>0</v>
          </cell>
          <cell r="Q118">
            <v>0</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row>
        <row r="119">
          <cell r="G119">
            <v>0</v>
          </cell>
          <cell r="H119">
            <v>0</v>
          </cell>
          <cell r="I119">
            <v>0</v>
          </cell>
          <cell r="J119">
            <v>0</v>
          </cell>
          <cell r="K119">
            <v>0</v>
          </cell>
          <cell r="L119">
            <v>0</v>
          </cell>
          <cell r="M119">
            <v>0</v>
          </cell>
          <cell r="N119">
            <v>0</v>
          </cell>
          <cell r="O119">
            <v>0</v>
          </cell>
          <cell r="P119">
            <v>0</v>
          </cell>
          <cell r="Q119">
            <v>0</v>
          </cell>
          <cell r="R119">
            <v>0</v>
          </cell>
          <cell r="S119">
            <v>0</v>
          </cell>
          <cell r="T119">
            <v>0</v>
          </cell>
          <cell r="U119">
            <v>0</v>
          </cell>
          <cell r="V119">
            <v>0</v>
          </cell>
          <cell r="W119">
            <v>0</v>
          </cell>
          <cell r="X119">
            <v>0</v>
          </cell>
          <cell r="Y119">
            <v>0</v>
          </cell>
          <cell r="Z119">
            <v>0</v>
          </cell>
          <cell r="AA119">
            <v>0</v>
          </cell>
          <cell r="AB119">
            <v>0</v>
          </cell>
          <cell r="AC119">
            <v>0</v>
          </cell>
          <cell r="AD119">
            <v>0</v>
          </cell>
          <cell r="AE119">
            <v>0</v>
          </cell>
        </row>
        <row r="120">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row>
        <row r="121">
          <cell r="G121">
            <v>0</v>
          </cell>
          <cell r="H121">
            <v>0</v>
          </cell>
          <cell r="I121">
            <v>0</v>
          </cell>
          <cell r="J121">
            <v>0</v>
          </cell>
          <cell r="K121">
            <v>0</v>
          </cell>
          <cell r="L121">
            <v>0</v>
          </cell>
          <cell r="M121">
            <v>0</v>
          </cell>
          <cell r="N121">
            <v>0</v>
          </cell>
          <cell r="O121">
            <v>0</v>
          </cell>
          <cell r="P121">
            <v>0</v>
          </cell>
          <cell r="Q121">
            <v>0</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row>
        <row r="122">
          <cell r="G122">
            <v>0</v>
          </cell>
          <cell r="H122">
            <v>0</v>
          </cell>
          <cell r="I122">
            <v>0</v>
          </cell>
          <cell r="J122">
            <v>0</v>
          </cell>
          <cell r="K122">
            <v>0</v>
          </cell>
          <cell r="L122">
            <v>0</v>
          </cell>
          <cell r="M122">
            <v>0</v>
          </cell>
          <cell r="N122">
            <v>0</v>
          </cell>
          <cell r="O122">
            <v>0</v>
          </cell>
          <cell r="P122">
            <v>0</v>
          </cell>
          <cell r="Q122">
            <v>0</v>
          </cell>
          <cell r="R122">
            <v>0</v>
          </cell>
          <cell r="S122">
            <v>0</v>
          </cell>
          <cell r="T122">
            <v>0</v>
          </cell>
          <cell r="U122">
            <v>0</v>
          </cell>
          <cell r="V122">
            <v>0</v>
          </cell>
          <cell r="W122">
            <v>0</v>
          </cell>
          <cell r="X122">
            <v>0</v>
          </cell>
          <cell r="Y122">
            <v>0</v>
          </cell>
          <cell r="Z122">
            <v>0</v>
          </cell>
          <cell r="AA122">
            <v>0</v>
          </cell>
          <cell r="AB122">
            <v>0</v>
          </cell>
          <cell r="AC122">
            <v>0</v>
          </cell>
          <cell r="AD122">
            <v>0</v>
          </cell>
          <cell r="AE122">
            <v>0</v>
          </cell>
        </row>
        <row r="123">
          <cell r="G123">
            <v>0</v>
          </cell>
          <cell r="H123">
            <v>0</v>
          </cell>
          <cell r="I123">
            <v>0</v>
          </cell>
          <cell r="J123">
            <v>0</v>
          </cell>
          <cell r="K123">
            <v>0</v>
          </cell>
          <cell r="L123">
            <v>0</v>
          </cell>
          <cell r="M123">
            <v>0</v>
          </cell>
          <cell r="N123">
            <v>0</v>
          </cell>
          <cell r="O123">
            <v>0</v>
          </cell>
          <cell r="P123">
            <v>0</v>
          </cell>
          <cell r="Q123">
            <v>0</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row>
        <row r="124">
          <cell r="G124">
            <v>0</v>
          </cell>
          <cell r="H124">
            <v>0</v>
          </cell>
          <cell r="I124">
            <v>0</v>
          </cell>
          <cell r="J124">
            <v>0</v>
          </cell>
          <cell r="K124">
            <v>0</v>
          </cell>
          <cell r="L124">
            <v>0</v>
          </cell>
          <cell r="M124">
            <v>0</v>
          </cell>
          <cell r="N124">
            <v>0</v>
          </cell>
          <cell r="O124">
            <v>0</v>
          </cell>
          <cell r="P124">
            <v>0</v>
          </cell>
          <cell r="Q124">
            <v>0</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row>
        <row r="125">
          <cell r="G125">
            <v>0</v>
          </cell>
          <cell r="H125">
            <v>0</v>
          </cell>
          <cell r="I125">
            <v>0</v>
          </cell>
          <cell r="J125">
            <v>0</v>
          </cell>
          <cell r="K125">
            <v>0</v>
          </cell>
          <cell r="L125">
            <v>0</v>
          </cell>
          <cell r="M125">
            <v>0</v>
          </cell>
          <cell r="N125">
            <v>0</v>
          </cell>
          <cell r="O125">
            <v>0</v>
          </cell>
          <cell r="P125">
            <v>0</v>
          </cell>
          <cell r="Q125">
            <v>0</v>
          </cell>
          <cell r="R125">
            <v>0</v>
          </cell>
          <cell r="S125">
            <v>0</v>
          </cell>
          <cell r="T125">
            <v>0</v>
          </cell>
          <cell r="U125">
            <v>0</v>
          </cell>
          <cell r="V125">
            <v>0</v>
          </cell>
          <cell r="W125">
            <v>0</v>
          </cell>
          <cell r="X125">
            <v>0</v>
          </cell>
          <cell r="Y125">
            <v>0</v>
          </cell>
          <cell r="Z125">
            <v>0</v>
          </cell>
          <cell r="AA125">
            <v>0</v>
          </cell>
          <cell r="AB125">
            <v>0</v>
          </cell>
          <cell r="AC125">
            <v>0</v>
          </cell>
          <cell r="AD125">
            <v>0</v>
          </cell>
          <cell r="AE125">
            <v>0</v>
          </cell>
        </row>
        <row r="126">
          <cell r="G126">
            <v>0</v>
          </cell>
          <cell r="H126">
            <v>0</v>
          </cell>
          <cell r="I126">
            <v>0</v>
          </cell>
          <cell r="J126">
            <v>0</v>
          </cell>
          <cell r="K126">
            <v>0</v>
          </cell>
          <cell r="L126">
            <v>0</v>
          </cell>
          <cell r="M126">
            <v>0</v>
          </cell>
          <cell r="N126">
            <v>0</v>
          </cell>
          <cell r="O126">
            <v>0</v>
          </cell>
          <cell r="P126">
            <v>0</v>
          </cell>
          <cell r="Q126">
            <v>0</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row>
        <row r="127">
          <cell r="G127">
            <v>0</v>
          </cell>
          <cell r="H127">
            <v>0</v>
          </cell>
          <cell r="I127">
            <v>0</v>
          </cell>
          <cell r="J127">
            <v>0</v>
          </cell>
          <cell r="K127">
            <v>0</v>
          </cell>
          <cell r="L127">
            <v>0</v>
          </cell>
          <cell r="M127">
            <v>0</v>
          </cell>
          <cell r="N127">
            <v>0</v>
          </cell>
          <cell r="O127">
            <v>0</v>
          </cell>
          <cell r="P127">
            <v>0</v>
          </cell>
          <cell r="Q127">
            <v>0</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row>
        <row r="128">
          <cell r="G128">
            <v>0</v>
          </cell>
          <cell r="H128">
            <v>0</v>
          </cell>
          <cell r="I128">
            <v>0</v>
          </cell>
          <cell r="J128">
            <v>0</v>
          </cell>
          <cell r="K128">
            <v>0</v>
          </cell>
          <cell r="L128">
            <v>0</v>
          </cell>
          <cell r="M128">
            <v>0</v>
          </cell>
          <cell r="N128">
            <v>0</v>
          </cell>
          <cell r="O128">
            <v>0</v>
          </cell>
          <cell r="P128">
            <v>0</v>
          </cell>
          <cell r="Q128">
            <v>0</v>
          </cell>
          <cell r="R128">
            <v>0</v>
          </cell>
          <cell r="S128">
            <v>0</v>
          </cell>
          <cell r="T128">
            <v>0</v>
          </cell>
          <cell r="U128">
            <v>0</v>
          </cell>
          <cell r="V128">
            <v>0</v>
          </cell>
          <cell r="W128">
            <v>0</v>
          </cell>
          <cell r="X128">
            <v>0</v>
          </cell>
          <cell r="Y128">
            <v>0</v>
          </cell>
          <cell r="Z128">
            <v>0</v>
          </cell>
          <cell r="AA128">
            <v>0</v>
          </cell>
          <cell r="AB128">
            <v>0</v>
          </cell>
          <cell r="AC128">
            <v>0</v>
          </cell>
          <cell r="AD128">
            <v>0</v>
          </cell>
          <cell r="AE128">
            <v>0</v>
          </cell>
        </row>
        <row r="129">
          <cell r="G129">
            <v>0</v>
          </cell>
          <cell r="H129">
            <v>0</v>
          </cell>
          <cell r="I129">
            <v>0</v>
          </cell>
          <cell r="J129">
            <v>0</v>
          </cell>
          <cell r="K129">
            <v>0</v>
          </cell>
          <cell r="L129">
            <v>0</v>
          </cell>
          <cell r="M129">
            <v>0</v>
          </cell>
          <cell r="N129">
            <v>0</v>
          </cell>
          <cell r="O129">
            <v>0</v>
          </cell>
          <cell r="P129">
            <v>0</v>
          </cell>
          <cell r="Q129">
            <v>0</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row>
        <row r="130">
          <cell r="G130">
            <v>0</v>
          </cell>
          <cell r="H130">
            <v>0</v>
          </cell>
          <cell r="I130">
            <v>0</v>
          </cell>
          <cell r="J130">
            <v>0</v>
          </cell>
          <cell r="K130">
            <v>0</v>
          </cell>
          <cell r="L130">
            <v>0</v>
          </cell>
          <cell r="M130">
            <v>0</v>
          </cell>
          <cell r="N130">
            <v>0</v>
          </cell>
          <cell r="O130">
            <v>0</v>
          </cell>
          <cell r="P130">
            <v>0</v>
          </cell>
          <cell r="Q130">
            <v>0</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row>
        <row r="131">
          <cell r="G131">
            <v>0</v>
          </cell>
          <cell r="H131">
            <v>0</v>
          </cell>
          <cell r="I131">
            <v>0</v>
          </cell>
          <cell r="J131">
            <v>0</v>
          </cell>
          <cell r="K131">
            <v>0</v>
          </cell>
          <cell r="L131">
            <v>0</v>
          </cell>
          <cell r="M131">
            <v>0</v>
          </cell>
          <cell r="N131">
            <v>0</v>
          </cell>
          <cell r="O131">
            <v>0</v>
          </cell>
          <cell r="P131">
            <v>0</v>
          </cell>
          <cell r="Q131">
            <v>0</v>
          </cell>
          <cell r="R131">
            <v>0</v>
          </cell>
          <cell r="S131">
            <v>0</v>
          </cell>
          <cell r="T131">
            <v>0</v>
          </cell>
          <cell r="U131">
            <v>0</v>
          </cell>
          <cell r="V131">
            <v>0</v>
          </cell>
          <cell r="W131">
            <v>0</v>
          </cell>
          <cell r="X131">
            <v>0</v>
          </cell>
          <cell r="Y131">
            <v>0</v>
          </cell>
          <cell r="Z131">
            <v>0</v>
          </cell>
          <cell r="AA131">
            <v>0</v>
          </cell>
          <cell r="AB131">
            <v>0</v>
          </cell>
          <cell r="AC131">
            <v>0</v>
          </cell>
          <cell r="AD131">
            <v>0</v>
          </cell>
          <cell r="AE131">
            <v>0</v>
          </cell>
        </row>
        <row r="132">
          <cell r="G132">
            <v>0</v>
          </cell>
          <cell r="H132">
            <v>0</v>
          </cell>
          <cell r="I132">
            <v>0</v>
          </cell>
          <cell r="J132">
            <v>0</v>
          </cell>
          <cell r="K132">
            <v>0</v>
          </cell>
          <cell r="L132">
            <v>0</v>
          </cell>
          <cell r="M132">
            <v>0</v>
          </cell>
          <cell r="N132">
            <v>0</v>
          </cell>
          <cell r="O132">
            <v>0</v>
          </cell>
          <cell r="P132">
            <v>0</v>
          </cell>
          <cell r="Q132">
            <v>0</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row>
        <row r="133">
          <cell r="G133">
            <v>0</v>
          </cell>
          <cell r="H133">
            <v>0</v>
          </cell>
          <cell r="I133">
            <v>0</v>
          </cell>
          <cell r="J133">
            <v>0</v>
          </cell>
          <cell r="K133">
            <v>0</v>
          </cell>
          <cell r="L133">
            <v>0</v>
          </cell>
          <cell r="M133">
            <v>0</v>
          </cell>
          <cell r="N133">
            <v>0</v>
          </cell>
          <cell r="O133">
            <v>0</v>
          </cell>
          <cell r="P133">
            <v>0</v>
          </cell>
          <cell r="Q133">
            <v>0</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row>
        <row r="134">
          <cell r="G134">
            <v>0</v>
          </cell>
          <cell r="H134">
            <v>0</v>
          </cell>
          <cell r="I134">
            <v>0</v>
          </cell>
          <cell r="J134">
            <v>0</v>
          </cell>
          <cell r="K134">
            <v>0</v>
          </cell>
          <cell r="L134">
            <v>0</v>
          </cell>
          <cell r="M134">
            <v>0</v>
          </cell>
          <cell r="N134">
            <v>0</v>
          </cell>
          <cell r="O134">
            <v>0</v>
          </cell>
          <cell r="P134">
            <v>0</v>
          </cell>
          <cell r="Q134">
            <v>0</v>
          </cell>
          <cell r="R134">
            <v>0</v>
          </cell>
          <cell r="S134">
            <v>0</v>
          </cell>
          <cell r="T134">
            <v>0</v>
          </cell>
          <cell r="U134">
            <v>0</v>
          </cell>
          <cell r="V134">
            <v>0</v>
          </cell>
          <cell r="W134">
            <v>0</v>
          </cell>
          <cell r="X134">
            <v>0</v>
          </cell>
          <cell r="Y134">
            <v>0</v>
          </cell>
          <cell r="Z134">
            <v>0</v>
          </cell>
          <cell r="AA134">
            <v>0</v>
          </cell>
          <cell r="AB134">
            <v>0</v>
          </cell>
          <cell r="AC134">
            <v>0</v>
          </cell>
          <cell r="AD134">
            <v>0</v>
          </cell>
          <cell r="AE134">
            <v>0</v>
          </cell>
        </row>
        <row r="135">
          <cell r="G135">
            <v>0</v>
          </cell>
          <cell r="H135">
            <v>0</v>
          </cell>
          <cell r="I135">
            <v>0</v>
          </cell>
          <cell r="J135">
            <v>0</v>
          </cell>
          <cell r="K135">
            <v>0</v>
          </cell>
          <cell r="L135">
            <v>0</v>
          </cell>
          <cell r="M135">
            <v>0</v>
          </cell>
          <cell r="N135">
            <v>0</v>
          </cell>
          <cell r="O135">
            <v>0</v>
          </cell>
          <cell r="P135">
            <v>0</v>
          </cell>
          <cell r="Q135">
            <v>0</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row>
        <row r="136">
          <cell r="G136">
            <v>0</v>
          </cell>
          <cell r="H136">
            <v>0</v>
          </cell>
          <cell r="I136">
            <v>0</v>
          </cell>
          <cell r="J136">
            <v>0</v>
          </cell>
          <cell r="K136">
            <v>0</v>
          </cell>
          <cell r="L136">
            <v>0</v>
          </cell>
          <cell r="M136">
            <v>0</v>
          </cell>
          <cell r="N136">
            <v>0</v>
          </cell>
          <cell r="O136">
            <v>0</v>
          </cell>
          <cell r="P136">
            <v>0</v>
          </cell>
          <cell r="Q136">
            <v>0</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row>
        <row r="137">
          <cell r="G137">
            <v>0</v>
          </cell>
          <cell r="H137">
            <v>0</v>
          </cell>
          <cell r="I137">
            <v>0</v>
          </cell>
          <cell r="J137">
            <v>0</v>
          </cell>
          <cell r="K137">
            <v>0</v>
          </cell>
          <cell r="L137">
            <v>0</v>
          </cell>
          <cell r="M137">
            <v>0</v>
          </cell>
          <cell r="N137">
            <v>0</v>
          </cell>
          <cell r="O137">
            <v>0</v>
          </cell>
          <cell r="P137">
            <v>0</v>
          </cell>
          <cell r="Q137">
            <v>0</v>
          </cell>
          <cell r="R137">
            <v>0</v>
          </cell>
          <cell r="S137">
            <v>0</v>
          </cell>
          <cell r="T137">
            <v>0</v>
          </cell>
          <cell r="U137">
            <v>0</v>
          </cell>
          <cell r="V137">
            <v>0</v>
          </cell>
          <cell r="W137">
            <v>0</v>
          </cell>
          <cell r="X137">
            <v>0</v>
          </cell>
          <cell r="Y137">
            <v>0</v>
          </cell>
          <cell r="Z137">
            <v>0</v>
          </cell>
          <cell r="AA137">
            <v>0</v>
          </cell>
          <cell r="AB137">
            <v>0</v>
          </cell>
          <cell r="AC137">
            <v>0</v>
          </cell>
          <cell r="AD137">
            <v>0</v>
          </cell>
          <cell r="AE137">
            <v>0</v>
          </cell>
        </row>
        <row r="138">
          <cell r="G138">
            <v>0</v>
          </cell>
          <cell r="H138">
            <v>0</v>
          </cell>
          <cell r="I138">
            <v>0</v>
          </cell>
          <cell r="J138">
            <v>0</v>
          </cell>
          <cell r="K138">
            <v>0</v>
          </cell>
          <cell r="L138">
            <v>0</v>
          </cell>
          <cell r="M138">
            <v>0</v>
          </cell>
          <cell r="N138">
            <v>0</v>
          </cell>
          <cell r="O138">
            <v>0</v>
          </cell>
          <cell r="P138">
            <v>0</v>
          </cell>
          <cell r="Q138">
            <v>0</v>
          </cell>
          <cell r="R138">
            <v>0</v>
          </cell>
          <cell r="S138">
            <v>0</v>
          </cell>
          <cell r="T138">
            <v>0</v>
          </cell>
          <cell r="U138">
            <v>0</v>
          </cell>
          <cell r="V138">
            <v>0</v>
          </cell>
          <cell r="W138">
            <v>0</v>
          </cell>
          <cell r="X138">
            <v>0</v>
          </cell>
          <cell r="Y138">
            <v>0</v>
          </cell>
          <cell r="Z138">
            <v>0</v>
          </cell>
          <cell r="AA138">
            <v>0</v>
          </cell>
          <cell r="AB138">
            <v>0</v>
          </cell>
          <cell r="AC138">
            <v>0</v>
          </cell>
          <cell r="AD138">
            <v>0</v>
          </cell>
          <cell r="AE138">
            <v>0</v>
          </cell>
        </row>
        <row r="139">
          <cell r="G139">
            <v>0</v>
          </cell>
          <cell r="H139">
            <v>0</v>
          </cell>
          <cell r="I139">
            <v>0</v>
          </cell>
          <cell r="J139">
            <v>0</v>
          </cell>
          <cell r="K139">
            <v>0</v>
          </cell>
          <cell r="L139">
            <v>0</v>
          </cell>
          <cell r="M139">
            <v>0</v>
          </cell>
          <cell r="N139">
            <v>0</v>
          </cell>
          <cell r="O139">
            <v>0</v>
          </cell>
          <cell r="P139">
            <v>0</v>
          </cell>
          <cell r="Q139">
            <v>0</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row>
        <row r="140">
          <cell r="G140">
            <v>0</v>
          </cell>
          <cell r="H140">
            <v>0</v>
          </cell>
          <cell r="I140">
            <v>0</v>
          </cell>
          <cell r="J140">
            <v>0</v>
          </cell>
          <cell r="K140">
            <v>0</v>
          </cell>
          <cell r="L140">
            <v>0</v>
          </cell>
          <cell r="M140">
            <v>0</v>
          </cell>
          <cell r="N140">
            <v>0</v>
          </cell>
          <cell r="O140">
            <v>0</v>
          </cell>
          <cell r="P140">
            <v>0</v>
          </cell>
          <cell r="Q140">
            <v>0</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row>
        <row r="141">
          <cell r="G141">
            <v>0</v>
          </cell>
          <cell r="H141">
            <v>0</v>
          </cell>
          <cell r="I141">
            <v>0</v>
          </cell>
          <cell r="J141">
            <v>0</v>
          </cell>
          <cell r="K141">
            <v>0</v>
          </cell>
          <cell r="L141">
            <v>0</v>
          </cell>
          <cell r="M141">
            <v>0</v>
          </cell>
          <cell r="N141">
            <v>0</v>
          </cell>
          <cell r="O141">
            <v>0</v>
          </cell>
          <cell r="P141">
            <v>0</v>
          </cell>
          <cell r="Q141">
            <v>0</v>
          </cell>
          <cell r="R141">
            <v>0</v>
          </cell>
          <cell r="S141">
            <v>0</v>
          </cell>
          <cell r="T141">
            <v>0</v>
          </cell>
          <cell r="U141">
            <v>0</v>
          </cell>
          <cell r="V141">
            <v>0</v>
          </cell>
          <cell r="W141">
            <v>0</v>
          </cell>
          <cell r="X141">
            <v>0</v>
          </cell>
          <cell r="Y141">
            <v>0</v>
          </cell>
          <cell r="Z141">
            <v>0</v>
          </cell>
          <cell r="AA141">
            <v>0</v>
          </cell>
          <cell r="AB141">
            <v>0</v>
          </cell>
          <cell r="AC141">
            <v>0</v>
          </cell>
          <cell r="AD141">
            <v>0</v>
          </cell>
          <cell r="AE141">
            <v>0</v>
          </cell>
        </row>
        <row r="142">
          <cell r="G142">
            <v>0</v>
          </cell>
          <cell r="H142">
            <v>0</v>
          </cell>
          <cell r="I142">
            <v>0</v>
          </cell>
          <cell r="J142">
            <v>0</v>
          </cell>
          <cell r="K142">
            <v>0</v>
          </cell>
          <cell r="L142">
            <v>0</v>
          </cell>
          <cell r="M142">
            <v>0</v>
          </cell>
          <cell r="N142">
            <v>0</v>
          </cell>
          <cell r="O142">
            <v>0</v>
          </cell>
          <cell r="P142">
            <v>0</v>
          </cell>
          <cell r="Q142">
            <v>0</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row>
        <row r="143">
          <cell r="G143">
            <v>0</v>
          </cell>
          <cell r="H143">
            <v>0</v>
          </cell>
          <cell r="I143">
            <v>0</v>
          </cell>
          <cell r="J143">
            <v>0</v>
          </cell>
          <cell r="K143">
            <v>0</v>
          </cell>
          <cell r="L143">
            <v>0</v>
          </cell>
          <cell r="M143">
            <v>0</v>
          </cell>
          <cell r="N143">
            <v>0</v>
          </cell>
          <cell r="O143">
            <v>0</v>
          </cell>
          <cell r="P143">
            <v>0</v>
          </cell>
          <cell r="Q143">
            <v>0</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row>
        <row r="144">
          <cell r="G144">
            <v>0</v>
          </cell>
          <cell r="H144">
            <v>0</v>
          </cell>
          <cell r="I144">
            <v>0</v>
          </cell>
          <cell r="J144">
            <v>0</v>
          </cell>
          <cell r="K144">
            <v>0</v>
          </cell>
          <cell r="L144">
            <v>0</v>
          </cell>
          <cell r="M144">
            <v>0</v>
          </cell>
          <cell r="N144">
            <v>0</v>
          </cell>
          <cell r="O144">
            <v>0</v>
          </cell>
          <cell r="P144">
            <v>0</v>
          </cell>
          <cell r="Q144">
            <v>0</v>
          </cell>
          <cell r="R144">
            <v>0</v>
          </cell>
          <cell r="S144">
            <v>0</v>
          </cell>
          <cell r="T144">
            <v>0</v>
          </cell>
          <cell r="U144">
            <v>0</v>
          </cell>
          <cell r="V144">
            <v>0</v>
          </cell>
          <cell r="W144">
            <v>0</v>
          </cell>
          <cell r="X144">
            <v>0</v>
          </cell>
          <cell r="Y144">
            <v>0</v>
          </cell>
          <cell r="Z144">
            <v>0</v>
          </cell>
          <cell r="AA144">
            <v>0</v>
          </cell>
          <cell r="AB144">
            <v>0</v>
          </cell>
          <cell r="AC144">
            <v>0</v>
          </cell>
          <cell r="AD144">
            <v>0</v>
          </cell>
          <cell r="AE144">
            <v>0</v>
          </cell>
        </row>
        <row r="145">
          <cell r="G145">
            <v>0</v>
          </cell>
          <cell r="H145">
            <v>0</v>
          </cell>
          <cell r="I145">
            <v>0</v>
          </cell>
          <cell r="J145">
            <v>0</v>
          </cell>
          <cell r="K145">
            <v>0</v>
          </cell>
          <cell r="L145">
            <v>0</v>
          </cell>
          <cell r="M145">
            <v>0</v>
          </cell>
          <cell r="N145">
            <v>0</v>
          </cell>
          <cell r="O145">
            <v>0</v>
          </cell>
          <cell r="P145">
            <v>0</v>
          </cell>
          <cell r="Q145">
            <v>0</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row>
        <row r="146">
          <cell r="G146">
            <v>0</v>
          </cell>
          <cell r="H146">
            <v>0</v>
          </cell>
          <cell r="I146">
            <v>0</v>
          </cell>
          <cell r="J146">
            <v>0</v>
          </cell>
          <cell r="K146">
            <v>0</v>
          </cell>
          <cell r="L146">
            <v>0</v>
          </cell>
          <cell r="M146">
            <v>0</v>
          </cell>
          <cell r="N146">
            <v>0</v>
          </cell>
          <cell r="O146">
            <v>0</v>
          </cell>
          <cell r="P146">
            <v>0</v>
          </cell>
          <cell r="Q146">
            <v>0</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row>
        <row r="147">
          <cell r="G147">
            <v>0</v>
          </cell>
          <cell r="H147">
            <v>0</v>
          </cell>
          <cell r="I147">
            <v>0</v>
          </cell>
          <cell r="J147">
            <v>0</v>
          </cell>
          <cell r="K147">
            <v>0</v>
          </cell>
          <cell r="L147">
            <v>0</v>
          </cell>
          <cell r="M147">
            <v>0</v>
          </cell>
          <cell r="N147">
            <v>0</v>
          </cell>
          <cell r="O147">
            <v>0</v>
          </cell>
          <cell r="P147">
            <v>0</v>
          </cell>
          <cell r="Q147">
            <v>0</v>
          </cell>
          <cell r="R147">
            <v>0</v>
          </cell>
          <cell r="S147">
            <v>0</v>
          </cell>
          <cell r="T147">
            <v>0</v>
          </cell>
          <cell r="U147">
            <v>0</v>
          </cell>
          <cell r="V147">
            <v>0</v>
          </cell>
          <cell r="W147">
            <v>0</v>
          </cell>
          <cell r="X147">
            <v>0</v>
          </cell>
          <cell r="Y147">
            <v>0</v>
          </cell>
          <cell r="Z147">
            <v>0</v>
          </cell>
          <cell r="AA147">
            <v>0</v>
          </cell>
          <cell r="AB147">
            <v>0</v>
          </cell>
          <cell r="AC147">
            <v>0</v>
          </cell>
          <cell r="AD147">
            <v>0</v>
          </cell>
          <cell r="AE147">
            <v>0</v>
          </cell>
        </row>
        <row r="148">
          <cell r="G148">
            <v>0</v>
          </cell>
          <cell r="H148">
            <v>0</v>
          </cell>
          <cell r="I148">
            <v>0</v>
          </cell>
          <cell r="J148">
            <v>0</v>
          </cell>
          <cell r="K148">
            <v>0</v>
          </cell>
          <cell r="L148">
            <v>0</v>
          </cell>
          <cell r="M148">
            <v>0</v>
          </cell>
          <cell r="N148">
            <v>0</v>
          </cell>
          <cell r="O148">
            <v>0</v>
          </cell>
          <cell r="P148">
            <v>0</v>
          </cell>
          <cell r="Q148">
            <v>0</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row>
        <row r="149">
          <cell r="G149">
            <v>0</v>
          </cell>
          <cell r="H149">
            <v>0</v>
          </cell>
          <cell r="I149">
            <v>0</v>
          </cell>
          <cell r="J149">
            <v>0</v>
          </cell>
          <cell r="K149">
            <v>0</v>
          </cell>
          <cell r="L149">
            <v>0</v>
          </cell>
          <cell r="M149">
            <v>0</v>
          </cell>
          <cell r="N149">
            <v>0</v>
          </cell>
          <cell r="O149">
            <v>0</v>
          </cell>
          <cell r="P149">
            <v>0</v>
          </cell>
          <cell r="Q149">
            <v>0</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row>
        <row r="150">
          <cell r="G150">
            <v>0</v>
          </cell>
          <cell r="H150">
            <v>0</v>
          </cell>
          <cell r="I150">
            <v>0</v>
          </cell>
          <cell r="J150">
            <v>0</v>
          </cell>
          <cell r="K150">
            <v>0</v>
          </cell>
          <cell r="L150">
            <v>0</v>
          </cell>
          <cell r="M150">
            <v>0</v>
          </cell>
          <cell r="N150">
            <v>0</v>
          </cell>
          <cell r="O150">
            <v>0</v>
          </cell>
          <cell r="P150">
            <v>0</v>
          </cell>
          <cell r="Q150">
            <v>0</v>
          </cell>
          <cell r="R150">
            <v>0</v>
          </cell>
          <cell r="S150">
            <v>0</v>
          </cell>
          <cell r="T150">
            <v>0</v>
          </cell>
          <cell r="U150">
            <v>0</v>
          </cell>
          <cell r="V150">
            <v>0</v>
          </cell>
          <cell r="W150">
            <v>0</v>
          </cell>
          <cell r="X150">
            <v>0</v>
          </cell>
          <cell r="Y150">
            <v>0</v>
          </cell>
          <cell r="Z150">
            <v>0</v>
          </cell>
          <cell r="AA150">
            <v>0</v>
          </cell>
          <cell r="AB150">
            <v>0</v>
          </cell>
          <cell r="AC150">
            <v>0</v>
          </cell>
          <cell r="AD150">
            <v>0</v>
          </cell>
          <cell r="AE150">
            <v>0</v>
          </cell>
        </row>
        <row r="151">
          <cell r="G151">
            <v>0</v>
          </cell>
          <cell r="H151">
            <v>0</v>
          </cell>
          <cell r="I151">
            <v>0</v>
          </cell>
          <cell r="J151">
            <v>0</v>
          </cell>
          <cell r="K151">
            <v>0</v>
          </cell>
          <cell r="L151">
            <v>0</v>
          </cell>
          <cell r="M151">
            <v>0</v>
          </cell>
          <cell r="N151">
            <v>0</v>
          </cell>
          <cell r="O151">
            <v>0</v>
          </cell>
          <cell r="P151">
            <v>0</v>
          </cell>
          <cell r="Q151">
            <v>0</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row>
        <row r="152">
          <cell r="G152">
            <v>0</v>
          </cell>
          <cell r="H152">
            <v>0</v>
          </cell>
          <cell r="I152">
            <v>0</v>
          </cell>
          <cell r="J152">
            <v>0</v>
          </cell>
          <cell r="K152">
            <v>0</v>
          </cell>
          <cell r="L152">
            <v>0</v>
          </cell>
          <cell r="M152">
            <v>0</v>
          </cell>
          <cell r="N152">
            <v>0</v>
          </cell>
          <cell r="O152">
            <v>0</v>
          </cell>
          <cell r="P152">
            <v>0</v>
          </cell>
          <cell r="Q152">
            <v>0</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row>
        <row r="153">
          <cell r="G153">
            <v>0</v>
          </cell>
          <cell r="H153">
            <v>0</v>
          </cell>
          <cell r="I153">
            <v>0</v>
          </cell>
          <cell r="J153">
            <v>0</v>
          </cell>
          <cell r="K153">
            <v>0</v>
          </cell>
          <cell r="L153">
            <v>0</v>
          </cell>
          <cell r="M153">
            <v>0</v>
          </cell>
          <cell r="N153">
            <v>0</v>
          </cell>
          <cell r="O153">
            <v>0</v>
          </cell>
          <cell r="P153">
            <v>0</v>
          </cell>
          <cell r="Q153">
            <v>0</v>
          </cell>
          <cell r="R153">
            <v>0</v>
          </cell>
          <cell r="S153">
            <v>0</v>
          </cell>
          <cell r="T153">
            <v>0</v>
          </cell>
          <cell r="U153">
            <v>0</v>
          </cell>
          <cell r="V153">
            <v>0</v>
          </cell>
          <cell r="W153">
            <v>0</v>
          </cell>
          <cell r="X153">
            <v>0</v>
          </cell>
          <cell r="Y153">
            <v>0</v>
          </cell>
          <cell r="Z153">
            <v>0</v>
          </cell>
          <cell r="AA153">
            <v>0</v>
          </cell>
          <cell r="AB153">
            <v>0</v>
          </cell>
          <cell r="AC153">
            <v>0</v>
          </cell>
          <cell r="AD153">
            <v>0</v>
          </cell>
          <cell r="AE153">
            <v>0</v>
          </cell>
        </row>
        <row r="154">
          <cell r="G154">
            <v>0</v>
          </cell>
          <cell r="H154">
            <v>0</v>
          </cell>
          <cell r="I154">
            <v>0</v>
          </cell>
          <cell r="J154">
            <v>0</v>
          </cell>
          <cell r="K154">
            <v>0</v>
          </cell>
          <cell r="L154">
            <v>0</v>
          </cell>
          <cell r="M154">
            <v>0</v>
          </cell>
          <cell r="N154">
            <v>0</v>
          </cell>
          <cell r="O154">
            <v>0</v>
          </cell>
          <cell r="P154">
            <v>0</v>
          </cell>
          <cell r="Q154">
            <v>0</v>
          </cell>
          <cell r="R154">
            <v>0</v>
          </cell>
          <cell r="S154">
            <v>0</v>
          </cell>
          <cell r="T154">
            <v>0</v>
          </cell>
          <cell r="U154">
            <v>0</v>
          </cell>
          <cell r="V154">
            <v>0</v>
          </cell>
          <cell r="W154">
            <v>0</v>
          </cell>
          <cell r="X154">
            <v>0</v>
          </cell>
          <cell r="Y154">
            <v>0</v>
          </cell>
          <cell r="Z154">
            <v>0</v>
          </cell>
          <cell r="AA154">
            <v>0</v>
          </cell>
          <cell r="AB154">
            <v>0</v>
          </cell>
          <cell r="AC154">
            <v>0</v>
          </cell>
          <cell r="AD154">
            <v>0</v>
          </cell>
          <cell r="AE154">
            <v>0</v>
          </cell>
        </row>
        <row r="155">
          <cell r="G155">
            <v>0</v>
          </cell>
          <cell r="H155">
            <v>0</v>
          </cell>
          <cell r="I155">
            <v>0</v>
          </cell>
          <cell r="J155">
            <v>0</v>
          </cell>
          <cell r="K155">
            <v>0</v>
          </cell>
          <cell r="L155">
            <v>0</v>
          </cell>
          <cell r="M155">
            <v>0</v>
          </cell>
          <cell r="N155">
            <v>0</v>
          </cell>
          <cell r="O155">
            <v>0</v>
          </cell>
          <cell r="P155">
            <v>0</v>
          </cell>
          <cell r="Q155">
            <v>0</v>
          </cell>
          <cell r="R155">
            <v>0</v>
          </cell>
          <cell r="S155">
            <v>0</v>
          </cell>
          <cell r="T155">
            <v>0</v>
          </cell>
          <cell r="U155">
            <v>0</v>
          </cell>
          <cell r="V155">
            <v>0</v>
          </cell>
          <cell r="W155">
            <v>0</v>
          </cell>
          <cell r="X155">
            <v>0</v>
          </cell>
          <cell r="Y155">
            <v>0</v>
          </cell>
          <cell r="Z155">
            <v>0</v>
          </cell>
          <cell r="AA155">
            <v>0</v>
          </cell>
          <cell r="AB155">
            <v>0</v>
          </cell>
          <cell r="AC155">
            <v>0</v>
          </cell>
          <cell r="AD155">
            <v>0</v>
          </cell>
          <cell r="AE155">
            <v>0</v>
          </cell>
        </row>
        <row r="156">
          <cell r="G156">
            <v>0</v>
          </cell>
          <cell r="H156">
            <v>0</v>
          </cell>
          <cell r="I156">
            <v>0</v>
          </cell>
          <cell r="J156">
            <v>0</v>
          </cell>
          <cell r="K156">
            <v>0</v>
          </cell>
          <cell r="L156">
            <v>0</v>
          </cell>
          <cell r="M156">
            <v>0</v>
          </cell>
          <cell r="N156">
            <v>0</v>
          </cell>
          <cell r="O156">
            <v>0</v>
          </cell>
          <cell r="P156">
            <v>0</v>
          </cell>
          <cell r="Q156">
            <v>0</v>
          </cell>
          <cell r="R156">
            <v>0</v>
          </cell>
          <cell r="S156">
            <v>0</v>
          </cell>
          <cell r="T156">
            <v>0</v>
          </cell>
          <cell r="U156">
            <v>0</v>
          </cell>
          <cell r="V156">
            <v>0</v>
          </cell>
          <cell r="W156">
            <v>0</v>
          </cell>
          <cell r="X156">
            <v>0</v>
          </cell>
          <cell r="Y156">
            <v>0</v>
          </cell>
          <cell r="Z156">
            <v>0</v>
          </cell>
          <cell r="AA156">
            <v>0</v>
          </cell>
          <cell r="AB156">
            <v>0</v>
          </cell>
          <cell r="AC156">
            <v>0</v>
          </cell>
          <cell r="AD156">
            <v>0</v>
          </cell>
          <cell r="AE156">
            <v>0</v>
          </cell>
        </row>
        <row r="157">
          <cell r="G157">
            <v>0</v>
          </cell>
          <cell r="H157">
            <v>0</v>
          </cell>
          <cell r="I157">
            <v>0</v>
          </cell>
          <cell r="J157">
            <v>0</v>
          </cell>
          <cell r="K157">
            <v>0</v>
          </cell>
          <cell r="L157">
            <v>0</v>
          </cell>
          <cell r="M157">
            <v>0</v>
          </cell>
          <cell r="N157">
            <v>0</v>
          </cell>
          <cell r="O157">
            <v>0</v>
          </cell>
          <cell r="P157">
            <v>0</v>
          </cell>
          <cell r="Q157">
            <v>0</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row>
        <row r="158">
          <cell r="G158">
            <v>0</v>
          </cell>
          <cell r="H158">
            <v>0</v>
          </cell>
          <cell r="I158">
            <v>0</v>
          </cell>
          <cell r="J158">
            <v>0</v>
          </cell>
          <cell r="K158">
            <v>0</v>
          </cell>
          <cell r="L158">
            <v>0</v>
          </cell>
          <cell r="M158">
            <v>0</v>
          </cell>
          <cell r="N158">
            <v>0</v>
          </cell>
          <cell r="O158">
            <v>0</v>
          </cell>
          <cell r="P158">
            <v>0</v>
          </cell>
          <cell r="Q158">
            <v>0</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row>
        <row r="159">
          <cell r="G159">
            <v>0</v>
          </cell>
          <cell r="H159">
            <v>0</v>
          </cell>
          <cell r="I159">
            <v>0</v>
          </cell>
          <cell r="J159">
            <v>0</v>
          </cell>
          <cell r="K159">
            <v>0</v>
          </cell>
          <cell r="L159">
            <v>0</v>
          </cell>
          <cell r="M159">
            <v>0</v>
          </cell>
          <cell r="N159">
            <v>0</v>
          </cell>
          <cell r="O159">
            <v>0</v>
          </cell>
          <cell r="P159">
            <v>0</v>
          </cell>
          <cell r="Q159">
            <v>0</v>
          </cell>
          <cell r="R159">
            <v>0</v>
          </cell>
          <cell r="S159">
            <v>0</v>
          </cell>
          <cell r="T159">
            <v>0</v>
          </cell>
          <cell r="U159">
            <v>0</v>
          </cell>
          <cell r="V159">
            <v>0</v>
          </cell>
          <cell r="W159">
            <v>0</v>
          </cell>
          <cell r="X159">
            <v>0</v>
          </cell>
          <cell r="Y159">
            <v>0</v>
          </cell>
          <cell r="Z159">
            <v>0</v>
          </cell>
          <cell r="AA159">
            <v>0</v>
          </cell>
          <cell r="AB159">
            <v>0</v>
          </cell>
          <cell r="AC159">
            <v>0</v>
          </cell>
          <cell r="AD159">
            <v>0</v>
          </cell>
          <cell r="AE159">
            <v>0</v>
          </cell>
        </row>
        <row r="160">
          <cell r="G160">
            <v>0</v>
          </cell>
          <cell r="H160">
            <v>0</v>
          </cell>
          <cell r="I160">
            <v>0</v>
          </cell>
          <cell r="J160">
            <v>0</v>
          </cell>
          <cell r="K160">
            <v>0</v>
          </cell>
          <cell r="L160">
            <v>0</v>
          </cell>
          <cell r="M160">
            <v>0</v>
          </cell>
          <cell r="N160">
            <v>0</v>
          </cell>
          <cell r="O160">
            <v>0</v>
          </cell>
          <cell r="P160">
            <v>0</v>
          </cell>
          <cell r="Q160">
            <v>0</v>
          </cell>
          <cell r="R160">
            <v>0</v>
          </cell>
          <cell r="S160">
            <v>0</v>
          </cell>
          <cell r="T160">
            <v>0</v>
          </cell>
          <cell r="U160">
            <v>0</v>
          </cell>
          <cell r="V160">
            <v>0</v>
          </cell>
          <cell r="W160">
            <v>0</v>
          </cell>
          <cell r="X160">
            <v>0</v>
          </cell>
          <cell r="Y160">
            <v>0</v>
          </cell>
          <cell r="Z160">
            <v>0</v>
          </cell>
          <cell r="AA160">
            <v>0</v>
          </cell>
          <cell r="AB160">
            <v>0</v>
          </cell>
          <cell r="AC160">
            <v>0</v>
          </cell>
          <cell r="AD160">
            <v>0</v>
          </cell>
          <cell r="AE160">
            <v>0</v>
          </cell>
        </row>
        <row r="161">
          <cell r="G161">
            <v>0</v>
          </cell>
          <cell r="H161">
            <v>0</v>
          </cell>
          <cell r="I161">
            <v>0</v>
          </cell>
          <cell r="J161">
            <v>0</v>
          </cell>
          <cell r="K161">
            <v>0</v>
          </cell>
          <cell r="L161">
            <v>0</v>
          </cell>
          <cell r="M161">
            <v>0</v>
          </cell>
          <cell r="N161">
            <v>0</v>
          </cell>
          <cell r="O161">
            <v>0</v>
          </cell>
          <cell r="P161">
            <v>0</v>
          </cell>
          <cell r="Q161">
            <v>0</v>
          </cell>
          <cell r="R161">
            <v>0</v>
          </cell>
          <cell r="S161">
            <v>0</v>
          </cell>
          <cell r="T161">
            <v>0</v>
          </cell>
          <cell r="U161">
            <v>0</v>
          </cell>
          <cell r="V161">
            <v>0</v>
          </cell>
          <cell r="W161">
            <v>0</v>
          </cell>
          <cell r="X161">
            <v>0</v>
          </cell>
          <cell r="Y161">
            <v>0</v>
          </cell>
          <cell r="Z161">
            <v>0</v>
          </cell>
          <cell r="AA161">
            <v>0</v>
          </cell>
          <cell r="AB161">
            <v>0</v>
          </cell>
          <cell r="AC161">
            <v>0</v>
          </cell>
          <cell r="AD161">
            <v>0</v>
          </cell>
          <cell r="AE161">
            <v>0</v>
          </cell>
        </row>
        <row r="162">
          <cell r="G162">
            <v>0</v>
          </cell>
          <cell r="H162">
            <v>0</v>
          </cell>
          <cell r="I162">
            <v>0</v>
          </cell>
          <cell r="J162">
            <v>0</v>
          </cell>
          <cell r="K162">
            <v>0</v>
          </cell>
          <cell r="L162">
            <v>0</v>
          </cell>
          <cell r="M162">
            <v>0</v>
          </cell>
          <cell r="N162">
            <v>0</v>
          </cell>
          <cell r="O162">
            <v>0</v>
          </cell>
          <cell r="P162">
            <v>0</v>
          </cell>
          <cell r="Q162">
            <v>0</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row>
        <row r="163">
          <cell r="G163">
            <v>0</v>
          </cell>
          <cell r="H163">
            <v>0</v>
          </cell>
          <cell r="I163">
            <v>0</v>
          </cell>
          <cell r="J163">
            <v>0</v>
          </cell>
          <cell r="K163">
            <v>0</v>
          </cell>
          <cell r="L163">
            <v>0</v>
          </cell>
          <cell r="M163">
            <v>0</v>
          </cell>
          <cell r="N163">
            <v>0</v>
          </cell>
          <cell r="O163">
            <v>0</v>
          </cell>
          <cell r="P163">
            <v>0</v>
          </cell>
          <cell r="Q163">
            <v>0</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row>
        <row r="164">
          <cell r="G164">
            <v>0</v>
          </cell>
          <cell r="H164">
            <v>0</v>
          </cell>
          <cell r="I164">
            <v>0</v>
          </cell>
          <cell r="J164">
            <v>0</v>
          </cell>
          <cell r="K164">
            <v>0</v>
          </cell>
          <cell r="L164">
            <v>0</v>
          </cell>
          <cell r="M164">
            <v>0</v>
          </cell>
          <cell r="N164">
            <v>0</v>
          </cell>
          <cell r="O164">
            <v>0</v>
          </cell>
          <cell r="P164">
            <v>0</v>
          </cell>
          <cell r="Q164">
            <v>0</v>
          </cell>
          <cell r="R164">
            <v>0</v>
          </cell>
          <cell r="S164">
            <v>0</v>
          </cell>
          <cell r="T164">
            <v>0</v>
          </cell>
          <cell r="U164">
            <v>0</v>
          </cell>
          <cell r="V164">
            <v>0</v>
          </cell>
          <cell r="W164">
            <v>0</v>
          </cell>
          <cell r="X164">
            <v>0</v>
          </cell>
          <cell r="Y164">
            <v>0</v>
          </cell>
          <cell r="Z164">
            <v>0</v>
          </cell>
          <cell r="AA164">
            <v>0</v>
          </cell>
          <cell r="AB164">
            <v>0</v>
          </cell>
          <cell r="AC164">
            <v>0</v>
          </cell>
          <cell r="AD164">
            <v>0</v>
          </cell>
          <cell r="AE164">
            <v>0</v>
          </cell>
        </row>
        <row r="165">
          <cell r="G165">
            <v>0</v>
          </cell>
          <cell r="H165">
            <v>0</v>
          </cell>
          <cell r="I165">
            <v>0</v>
          </cell>
          <cell r="J165">
            <v>0</v>
          </cell>
          <cell r="K165">
            <v>0</v>
          </cell>
          <cell r="L165">
            <v>0</v>
          </cell>
          <cell r="M165">
            <v>0</v>
          </cell>
          <cell r="N165">
            <v>0</v>
          </cell>
          <cell r="O165">
            <v>0</v>
          </cell>
          <cell r="P165">
            <v>0</v>
          </cell>
          <cell r="Q165">
            <v>0</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row>
        <row r="166">
          <cell r="G166">
            <v>0</v>
          </cell>
          <cell r="H166">
            <v>0</v>
          </cell>
          <cell r="I166">
            <v>0</v>
          </cell>
          <cell r="J166">
            <v>0</v>
          </cell>
          <cell r="K166">
            <v>0</v>
          </cell>
          <cell r="L166">
            <v>0</v>
          </cell>
          <cell r="M166">
            <v>0</v>
          </cell>
          <cell r="N166">
            <v>0</v>
          </cell>
          <cell r="O166">
            <v>0</v>
          </cell>
          <cell r="P166">
            <v>0</v>
          </cell>
          <cell r="Q166">
            <v>0</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row>
        <row r="167">
          <cell r="G167">
            <v>0</v>
          </cell>
          <cell r="H167">
            <v>0</v>
          </cell>
          <cell r="I167">
            <v>0</v>
          </cell>
          <cell r="J167">
            <v>0</v>
          </cell>
          <cell r="K167">
            <v>0</v>
          </cell>
          <cell r="L167">
            <v>0</v>
          </cell>
          <cell r="M167">
            <v>0</v>
          </cell>
          <cell r="N167">
            <v>0</v>
          </cell>
          <cell r="O167">
            <v>0</v>
          </cell>
          <cell r="P167">
            <v>0</v>
          </cell>
          <cell r="Q167">
            <v>0</v>
          </cell>
          <cell r="R167">
            <v>0</v>
          </cell>
          <cell r="S167">
            <v>0</v>
          </cell>
          <cell r="T167">
            <v>0</v>
          </cell>
          <cell r="U167">
            <v>0</v>
          </cell>
          <cell r="V167">
            <v>0</v>
          </cell>
          <cell r="W167">
            <v>0</v>
          </cell>
          <cell r="X167">
            <v>0</v>
          </cell>
          <cell r="Y167">
            <v>0</v>
          </cell>
          <cell r="Z167">
            <v>0</v>
          </cell>
          <cell r="AA167">
            <v>0</v>
          </cell>
          <cell r="AB167">
            <v>0</v>
          </cell>
          <cell r="AC167">
            <v>0</v>
          </cell>
          <cell r="AD167">
            <v>0</v>
          </cell>
          <cell r="AE167">
            <v>0</v>
          </cell>
        </row>
        <row r="168">
          <cell r="G168">
            <v>0</v>
          </cell>
          <cell r="H168">
            <v>0</v>
          </cell>
          <cell r="I168">
            <v>0</v>
          </cell>
          <cell r="J168">
            <v>0</v>
          </cell>
          <cell r="K168">
            <v>0</v>
          </cell>
          <cell r="L168">
            <v>0</v>
          </cell>
          <cell r="M168">
            <v>0</v>
          </cell>
          <cell r="N168">
            <v>0</v>
          </cell>
          <cell r="O168">
            <v>0</v>
          </cell>
          <cell r="P168">
            <v>0</v>
          </cell>
          <cell r="Q168">
            <v>0</v>
          </cell>
          <cell r="R168">
            <v>0</v>
          </cell>
          <cell r="S168">
            <v>0</v>
          </cell>
          <cell r="T168">
            <v>0</v>
          </cell>
          <cell r="U168">
            <v>0</v>
          </cell>
          <cell r="V168">
            <v>0</v>
          </cell>
          <cell r="W168">
            <v>0</v>
          </cell>
          <cell r="X168">
            <v>0</v>
          </cell>
          <cell r="Y168">
            <v>0</v>
          </cell>
          <cell r="Z168">
            <v>0</v>
          </cell>
          <cell r="AA168">
            <v>0</v>
          </cell>
          <cell r="AB168">
            <v>0</v>
          </cell>
          <cell r="AC168">
            <v>0</v>
          </cell>
          <cell r="AD168">
            <v>0</v>
          </cell>
          <cell r="AE168">
            <v>0</v>
          </cell>
        </row>
        <row r="169">
          <cell r="G169">
            <v>0</v>
          </cell>
          <cell r="H169">
            <v>0</v>
          </cell>
          <cell r="I169">
            <v>0</v>
          </cell>
          <cell r="J169">
            <v>0</v>
          </cell>
          <cell r="K169">
            <v>0</v>
          </cell>
          <cell r="L169">
            <v>0</v>
          </cell>
          <cell r="M169">
            <v>0</v>
          </cell>
          <cell r="N169">
            <v>0</v>
          </cell>
          <cell r="O169">
            <v>0</v>
          </cell>
          <cell r="P169">
            <v>0</v>
          </cell>
          <cell r="Q169">
            <v>0</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row>
        <row r="170">
          <cell r="G170">
            <v>0</v>
          </cell>
          <cell r="H170">
            <v>0</v>
          </cell>
          <cell r="I170">
            <v>0</v>
          </cell>
          <cell r="J170">
            <v>0</v>
          </cell>
          <cell r="K170">
            <v>0</v>
          </cell>
          <cell r="L170">
            <v>0</v>
          </cell>
          <cell r="M170">
            <v>0</v>
          </cell>
          <cell r="N170">
            <v>0</v>
          </cell>
          <cell r="O170">
            <v>0</v>
          </cell>
          <cell r="P170">
            <v>0</v>
          </cell>
          <cell r="Q170">
            <v>0</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row>
        <row r="171">
          <cell r="G171">
            <v>0</v>
          </cell>
          <cell r="H171">
            <v>0</v>
          </cell>
          <cell r="I171">
            <v>0</v>
          </cell>
          <cell r="J171">
            <v>0</v>
          </cell>
          <cell r="K171">
            <v>0</v>
          </cell>
          <cell r="L171">
            <v>0</v>
          </cell>
          <cell r="M171">
            <v>0</v>
          </cell>
          <cell r="N171">
            <v>0</v>
          </cell>
          <cell r="O171">
            <v>0</v>
          </cell>
          <cell r="P171">
            <v>0</v>
          </cell>
          <cell r="Q171">
            <v>0</v>
          </cell>
          <cell r="R171">
            <v>0</v>
          </cell>
          <cell r="S171">
            <v>0</v>
          </cell>
          <cell r="T171">
            <v>0</v>
          </cell>
          <cell r="U171">
            <v>0</v>
          </cell>
          <cell r="V171">
            <v>0</v>
          </cell>
          <cell r="W171">
            <v>0</v>
          </cell>
          <cell r="X171">
            <v>0</v>
          </cell>
          <cell r="Y171">
            <v>0</v>
          </cell>
          <cell r="Z171">
            <v>0</v>
          </cell>
          <cell r="AA171">
            <v>0</v>
          </cell>
          <cell r="AB171">
            <v>0</v>
          </cell>
          <cell r="AC171">
            <v>0</v>
          </cell>
          <cell r="AD171">
            <v>0</v>
          </cell>
          <cell r="AE171">
            <v>0</v>
          </cell>
        </row>
        <row r="172">
          <cell r="G172">
            <v>0</v>
          </cell>
          <cell r="H172">
            <v>0</v>
          </cell>
          <cell r="I172">
            <v>0</v>
          </cell>
          <cell r="J172">
            <v>0</v>
          </cell>
          <cell r="K172">
            <v>0</v>
          </cell>
          <cell r="L172">
            <v>0</v>
          </cell>
          <cell r="M172">
            <v>0</v>
          </cell>
          <cell r="N172">
            <v>0</v>
          </cell>
          <cell r="O172">
            <v>0</v>
          </cell>
          <cell r="P172">
            <v>0</v>
          </cell>
          <cell r="Q172">
            <v>0</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row>
        <row r="173">
          <cell r="G173">
            <v>0</v>
          </cell>
          <cell r="H173">
            <v>0</v>
          </cell>
          <cell r="I173">
            <v>0</v>
          </cell>
          <cell r="J173">
            <v>0</v>
          </cell>
          <cell r="K173">
            <v>0</v>
          </cell>
          <cell r="L173">
            <v>0</v>
          </cell>
          <cell r="M173">
            <v>0</v>
          </cell>
          <cell r="N173">
            <v>0</v>
          </cell>
          <cell r="O173">
            <v>0</v>
          </cell>
          <cell r="P173">
            <v>0</v>
          </cell>
          <cell r="Q173">
            <v>0</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row>
        <row r="174">
          <cell r="G174">
            <v>0</v>
          </cell>
          <cell r="H174">
            <v>0</v>
          </cell>
          <cell r="I174">
            <v>0</v>
          </cell>
          <cell r="J174">
            <v>0</v>
          </cell>
          <cell r="K174">
            <v>0</v>
          </cell>
          <cell r="L174">
            <v>0</v>
          </cell>
          <cell r="M174">
            <v>0</v>
          </cell>
          <cell r="N174">
            <v>0</v>
          </cell>
          <cell r="O174">
            <v>0</v>
          </cell>
          <cell r="P174">
            <v>0</v>
          </cell>
          <cell r="Q174">
            <v>0</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row>
        <row r="175">
          <cell r="G175">
            <v>0</v>
          </cell>
          <cell r="H175">
            <v>0</v>
          </cell>
          <cell r="I175">
            <v>0</v>
          </cell>
          <cell r="J175">
            <v>0</v>
          </cell>
          <cell r="K175">
            <v>0</v>
          </cell>
          <cell r="L175">
            <v>0</v>
          </cell>
          <cell r="M175">
            <v>0</v>
          </cell>
          <cell r="N175">
            <v>0</v>
          </cell>
          <cell r="O175">
            <v>0</v>
          </cell>
          <cell r="P175">
            <v>0</v>
          </cell>
          <cell r="Q175">
            <v>0</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row>
        <row r="176">
          <cell r="G176">
            <v>0</v>
          </cell>
          <cell r="H176">
            <v>0</v>
          </cell>
          <cell r="I176">
            <v>0</v>
          </cell>
          <cell r="J176">
            <v>0</v>
          </cell>
          <cell r="K176">
            <v>0</v>
          </cell>
          <cell r="L176">
            <v>0</v>
          </cell>
          <cell r="M176">
            <v>0</v>
          </cell>
          <cell r="N176">
            <v>0</v>
          </cell>
          <cell r="O176">
            <v>0</v>
          </cell>
          <cell r="P176">
            <v>0</v>
          </cell>
          <cell r="Q176">
            <v>0</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row>
        <row r="177">
          <cell r="G177">
            <v>0</v>
          </cell>
          <cell r="H177">
            <v>0</v>
          </cell>
          <cell r="I177">
            <v>0</v>
          </cell>
          <cell r="J177">
            <v>0</v>
          </cell>
          <cell r="K177">
            <v>0</v>
          </cell>
          <cell r="L177">
            <v>0</v>
          </cell>
          <cell r="M177">
            <v>0</v>
          </cell>
          <cell r="N177">
            <v>0</v>
          </cell>
          <cell r="O177">
            <v>0</v>
          </cell>
          <cell r="P177">
            <v>0</v>
          </cell>
          <cell r="Q177">
            <v>0</v>
          </cell>
          <cell r="R177">
            <v>0</v>
          </cell>
          <cell r="S177">
            <v>0</v>
          </cell>
          <cell r="T177">
            <v>0</v>
          </cell>
          <cell r="U177">
            <v>0</v>
          </cell>
          <cell r="V177">
            <v>0</v>
          </cell>
          <cell r="W177">
            <v>0</v>
          </cell>
          <cell r="X177">
            <v>0</v>
          </cell>
          <cell r="Y177">
            <v>0</v>
          </cell>
          <cell r="Z177">
            <v>0</v>
          </cell>
          <cell r="AA177">
            <v>0</v>
          </cell>
          <cell r="AB177">
            <v>0</v>
          </cell>
          <cell r="AC177">
            <v>0</v>
          </cell>
          <cell r="AD177">
            <v>0</v>
          </cell>
          <cell r="AE177">
            <v>0</v>
          </cell>
        </row>
        <row r="178">
          <cell r="G178">
            <v>0</v>
          </cell>
          <cell r="H178">
            <v>0</v>
          </cell>
          <cell r="I178">
            <v>0</v>
          </cell>
          <cell r="J178">
            <v>0</v>
          </cell>
          <cell r="K178">
            <v>0</v>
          </cell>
          <cell r="L178">
            <v>0</v>
          </cell>
          <cell r="M178">
            <v>0</v>
          </cell>
          <cell r="N178">
            <v>0</v>
          </cell>
          <cell r="O178">
            <v>0</v>
          </cell>
          <cell r="P178">
            <v>0</v>
          </cell>
          <cell r="Q178">
            <v>0</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row>
        <row r="179">
          <cell r="G179">
            <v>0</v>
          </cell>
          <cell r="H179">
            <v>0</v>
          </cell>
          <cell r="I179">
            <v>0</v>
          </cell>
          <cell r="J179">
            <v>0</v>
          </cell>
          <cell r="K179">
            <v>0</v>
          </cell>
          <cell r="L179">
            <v>0</v>
          </cell>
          <cell r="M179">
            <v>0</v>
          </cell>
          <cell r="N179">
            <v>0</v>
          </cell>
          <cell r="O179">
            <v>0</v>
          </cell>
          <cell r="P179">
            <v>0</v>
          </cell>
          <cell r="Q179">
            <v>0</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row>
        <row r="180">
          <cell r="G180">
            <v>0</v>
          </cell>
          <cell r="H180">
            <v>0</v>
          </cell>
          <cell r="I180">
            <v>0</v>
          </cell>
          <cell r="J180">
            <v>0</v>
          </cell>
          <cell r="K180">
            <v>0</v>
          </cell>
          <cell r="L180">
            <v>0</v>
          </cell>
          <cell r="M180">
            <v>0</v>
          </cell>
          <cell r="N180">
            <v>0</v>
          </cell>
          <cell r="O180">
            <v>0</v>
          </cell>
          <cell r="P180">
            <v>0</v>
          </cell>
          <cell r="Q180">
            <v>0</v>
          </cell>
          <cell r="R180">
            <v>0</v>
          </cell>
          <cell r="S180">
            <v>0</v>
          </cell>
          <cell r="T180">
            <v>0</v>
          </cell>
          <cell r="U180">
            <v>0</v>
          </cell>
          <cell r="V180">
            <v>0</v>
          </cell>
          <cell r="W180">
            <v>0</v>
          </cell>
          <cell r="X180">
            <v>0</v>
          </cell>
          <cell r="Y180">
            <v>0</v>
          </cell>
          <cell r="Z180">
            <v>0</v>
          </cell>
          <cell r="AA180">
            <v>0</v>
          </cell>
          <cell r="AB180">
            <v>0</v>
          </cell>
          <cell r="AC180">
            <v>0</v>
          </cell>
          <cell r="AD180">
            <v>0</v>
          </cell>
          <cell r="AE180">
            <v>0</v>
          </cell>
        </row>
        <row r="181">
          <cell r="G181">
            <v>0</v>
          </cell>
          <cell r="H181">
            <v>0</v>
          </cell>
          <cell r="I181">
            <v>0</v>
          </cell>
          <cell r="J181">
            <v>0</v>
          </cell>
          <cell r="K181">
            <v>0</v>
          </cell>
          <cell r="L181">
            <v>0</v>
          </cell>
          <cell r="M181">
            <v>0</v>
          </cell>
          <cell r="N181">
            <v>0</v>
          </cell>
          <cell r="O181">
            <v>0</v>
          </cell>
          <cell r="P181">
            <v>0</v>
          </cell>
          <cell r="Q181">
            <v>0</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row>
        <row r="182">
          <cell r="G182">
            <v>0</v>
          </cell>
          <cell r="H182">
            <v>0</v>
          </cell>
          <cell r="I182">
            <v>0</v>
          </cell>
          <cell r="J182">
            <v>0</v>
          </cell>
          <cell r="K182">
            <v>0</v>
          </cell>
          <cell r="L182">
            <v>0</v>
          </cell>
          <cell r="M182">
            <v>0</v>
          </cell>
          <cell r="N182">
            <v>0</v>
          </cell>
          <cell r="O182">
            <v>0</v>
          </cell>
          <cell r="P182">
            <v>0</v>
          </cell>
          <cell r="Q182">
            <v>0</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row>
        <row r="183">
          <cell r="G183">
            <v>0</v>
          </cell>
          <cell r="H183">
            <v>0</v>
          </cell>
          <cell r="I183">
            <v>0</v>
          </cell>
          <cell r="J183">
            <v>0</v>
          </cell>
          <cell r="K183">
            <v>0</v>
          </cell>
          <cell r="L183">
            <v>0</v>
          </cell>
          <cell r="M183">
            <v>0</v>
          </cell>
          <cell r="N183">
            <v>0</v>
          </cell>
          <cell r="O183">
            <v>0</v>
          </cell>
          <cell r="P183">
            <v>0</v>
          </cell>
          <cell r="Q183">
            <v>0</v>
          </cell>
          <cell r="R183">
            <v>0</v>
          </cell>
          <cell r="S183">
            <v>0</v>
          </cell>
          <cell r="T183">
            <v>0</v>
          </cell>
          <cell r="U183">
            <v>0</v>
          </cell>
          <cell r="V183">
            <v>0</v>
          </cell>
          <cell r="W183">
            <v>0</v>
          </cell>
          <cell r="X183">
            <v>0</v>
          </cell>
          <cell r="Y183">
            <v>0</v>
          </cell>
          <cell r="Z183">
            <v>0</v>
          </cell>
          <cell r="AA183">
            <v>0</v>
          </cell>
          <cell r="AB183">
            <v>0</v>
          </cell>
          <cell r="AC183">
            <v>0</v>
          </cell>
          <cell r="AD183">
            <v>0</v>
          </cell>
          <cell r="AE183">
            <v>0</v>
          </cell>
        </row>
        <row r="184">
          <cell r="G184">
            <v>0</v>
          </cell>
          <cell r="H184">
            <v>0</v>
          </cell>
          <cell r="I184">
            <v>0</v>
          </cell>
          <cell r="J184">
            <v>0</v>
          </cell>
          <cell r="K184">
            <v>0</v>
          </cell>
          <cell r="L184">
            <v>0</v>
          </cell>
          <cell r="M184">
            <v>0</v>
          </cell>
          <cell r="N184">
            <v>0</v>
          </cell>
          <cell r="O184">
            <v>0</v>
          </cell>
          <cell r="P184">
            <v>0</v>
          </cell>
          <cell r="Q184">
            <v>0</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row>
        <row r="185">
          <cell r="G185">
            <v>0</v>
          </cell>
          <cell r="H185">
            <v>0</v>
          </cell>
          <cell r="I185">
            <v>0</v>
          </cell>
          <cell r="J185">
            <v>0</v>
          </cell>
          <cell r="K185">
            <v>0</v>
          </cell>
          <cell r="L185">
            <v>0</v>
          </cell>
          <cell r="M185">
            <v>0</v>
          </cell>
          <cell r="N185">
            <v>0</v>
          </cell>
          <cell r="O185">
            <v>0</v>
          </cell>
          <cell r="P185">
            <v>0</v>
          </cell>
          <cell r="Q185">
            <v>0</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row>
        <row r="186">
          <cell r="G186">
            <v>0</v>
          </cell>
          <cell r="H186">
            <v>0</v>
          </cell>
          <cell r="I186">
            <v>0</v>
          </cell>
          <cell r="J186">
            <v>0</v>
          </cell>
          <cell r="K186">
            <v>0</v>
          </cell>
          <cell r="L186">
            <v>0</v>
          </cell>
          <cell r="M186">
            <v>0</v>
          </cell>
          <cell r="N186">
            <v>0</v>
          </cell>
          <cell r="O186">
            <v>0</v>
          </cell>
          <cell r="P186">
            <v>0</v>
          </cell>
          <cell r="Q186">
            <v>0</v>
          </cell>
          <cell r="R186">
            <v>0</v>
          </cell>
          <cell r="S186">
            <v>0</v>
          </cell>
          <cell r="T186">
            <v>0</v>
          </cell>
          <cell r="U186">
            <v>0</v>
          </cell>
          <cell r="V186">
            <v>0</v>
          </cell>
          <cell r="W186">
            <v>0</v>
          </cell>
          <cell r="X186">
            <v>0</v>
          </cell>
          <cell r="Y186">
            <v>0</v>
          </cell>
          <cell r="Z186">
            <v>0</v>
          </cell>
          <cell r="AA186">
            <v>0</v>
          </cell>
          <cell r="AB186">
            <v>0</v>
          </cell>
          <cell r="AC186">
            <v>0</v>
          </cell>
          <cell r="AD186">
            <v>0</v>
          </cell>
          <cell r="AE186">
            <v>0</v>
          </cell>
        </row>
        <row r="187">
          <cell r="G187">
            <v>0</v>
          </cell>
          <cell r="H187">
            <v>0</v>
          </cell>
          <cell r="I187">
            <v>0</v>
          </cell>
          <cell r="J187">
            <v>0</v>
          </cell>
          <cell r="K187">
            <v>0</v>
          </cell>
          <cell r="L187">
            <v>0</v>
          </cell>
          <cell r="M187">
            <v>0</v>
          </cell>
          <cell r="N187">
            <v>0</v>
          </cell>
          <cell r="O187">
            <v>0</v>
          </cell>
          <cell r="P187">
            <v>0</v>
          </cell>
          <cell r="Q187">
            <v>0</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row>
        <row r="188">
          <cell r="G188">
            <v>0</v>
          </cell>
          <cell r="H188">
            <v>0</v>
          </cell>
          <cell r="I188">
            <v>0</v>
          </cell>
          <cell r="J188">
            <v>0</v>
          </cell>
          <cell r="K188">
            <v>0</v>
          </cell>
          <cell r="L188">
            <v>0</v>
          </cell>
          <cell r="M188">
            <v>0</v>
          </cell>
          <cell r="N188">
            <v>0</v>
          </cell>
          <cell r="O188">
            <v>0</v>
          </cell>
          <cell r="P188">
            <v>0</v>
          </cell>
          <cell r="Q188">
            <v>0</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row>
        <row r="189">
          <cell r="G189">
            <v>0</v>
          </cell>
          <cell r="H189">
            <v>0</v>
          </cell>
          <cell r="I189">
            <v>0</v>
          </cell>
          <cell r="J189">
            <v>0</v>
          </cell>
          <cell r="K189">
            <v>0</v>
          </cell>
          <cell r="L189">
            <v>0</v>
          </cell>
          <cell r="M189">
            <v>0</v>
          </cell>
          <cell r="N189">
            <v>0</v>
          </cell>
          <cell r="O189">
            <v>0</v>
          </cell>
          <cell r="P189">
            <v>0</v>
          </cell>
          <cell r="Q189">
            <v>0</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row>
        <row r="190">
          <cell r="G190">
            <v>0</v>
          </cell>
          <cell r="H190">
            <v>0</v>
          </cell>
          <cell r="I190">
            <v>0</v>
          </cell>
          <cell r="J190">
            <v>0</v>
          </cell>
          <cell r="K190">
            <v>0</v>
          </cell>
          <cell r="L190">
            <v>0</v>
          </cell>
          <cell r="M190">
            <v>0</v>
          </cell>
          <cell r="N190">
            <v>0</v>
          </cell>
          <cell r="O190">
            <v>0</v>
          </cell>
          <cell r="P190">
            <v>0</v>
          </cell>
          <cell r="Q190">
            <v>0</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row>
        <row r="191">
          <cell r="G191">
            <v>0</v>
          </cell>
          <cell r="H191">
            <v>0</v>
          </cell>
          <cell r="I191">
            <v>0</v>
          </cell>
          <cell r="J191">
            <v>0</v>
          </cell>
          <cell r="K191">
            <v>0</v>
          </cell>
          <cell r="L191">
            <v>0</v>
          </cell>
          <cell r="M191">
            <v>0</v>
          </cell>
          <cell r="N191">
            <v>0</v>
          </cell>
          <cell r="O191">
            <v>0</v>
          </cell>
          <cell r="P191">
            <v>0</v>
          </cell>
          <cell r="Q191">
            <v>0</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row>
        <row r="192">
          <cell r="G192">
            <v>0</v>
          </cell>
          <cell r="H192">
            <v>0</v>
          </cell>
          <cell r="I192">
            <v>0</v>
          </cell>
          <cell r="J192">
            <v>0</v>
          </cell>
          <cell r="K192">
            <v>0</v>
          </cell>
          <cell r="L192">
            <v>0</v>
          </cell>
          <cell r="M192">
            <v>0</v>
          </cell>
          <cell r="N192">
            <v>0</v>
          </cell>
          <cell r="O192">
            <v>0</v>
          </cell>
          <cell r="P192">
            <v>0</v>
          </cell>
          <cell r="Q192">
            <v>0</v>
          </cell>
          <cell r="R192">
            <v>0</v>
          </cell>
          <cell r="S192">
            <v>0</v>
          </cell>
          <cell r="T192">
            <v>0</v>
          </cell>
          <cell r="U192">
            <v>0</v>
          </cell>
          <cell r="V192">
            <v>0</v>
          </cell>
          <cell r="W192">
            <v>0</v>
          </cell>
          <cell r="X192">
            <v>0</v>
          </cell>
          <cell r="Y192">
            <v>0</v>
          </cell>
          <cell r="Z192">
            <v>0</v>
          </cell>
          <cell r="AA192">
            <v>0</v>
          </cell>
          <cell r="AB192">
            <v>0</v>
          </cell>
          <cell r="AC192">
            <v>0</v>
          </cell>
          <cell r="AD192">
            <v>0</v>
          </cell>
          <cell r="AE192">
            <v>0</v>
          </cell>
        </row>
        <row r="193">
          <cell r="G193">
            <v>0</v>
          </cell>
          <cell r="H193">
            <v>0</v>
          </cell>
          <cell r="I193">
            <v>0</v>
          </cell>
          <cell r="J193">
            <v>0</v>
          </cell>
          <cell r="K193">
            <v>0</v>
          </cell>
          <cell r="L193">
            <v>0</v>
          </cell>
          <cell r="M193">
            <v>0</v>
          </cell>
          <cell r="N193">
            <v>0</v>
          </cell>
          <cell r="O193">
            <v>0</v>
          </cell>
          <cell r="P193">
            <v>0</v>
          </cell>
          <cell r="Q193">
            <v>0</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row>
        <row r="194">
          <cell r="G194">
            <v>0</v>
          </cell>
          <cell r="H194">
            <v>0</v>
          </cell>
          <cell r="I194">
            <v>0</v>
          </cell>
          <cell r="J194">
            <v>0</v>
          </cell>
          <cell r="K194">
            <v>0</v>
          </cell>
          <cell r="L194">
            <v>0</v>
          </cell>
          <cell r="M194">
            <v>0</v>
          </cell>
          <cell r="N194">
            <v>0</v>
          </cell>
          <cell r="O194">
            <v>0</v>
          </cell>
          <cell r="P194">
            <v>0</v>
          </cell>
          <cell r="Q194">
            <v>0</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row>
        <row r="195">
          <cell r="G195">
            <v>0</v>
          </cell>
          <cell r="H195">
            <v>0</v>
          </cell>
          <cell r="I195">
            <v>0</v>
          </cell>
          <cell r="J195">
            <v>0</v>
          </cell>
          <cell r="K195">
            <v>0</v>
          </cell>
          <cell r="L195">
            <v>0</v>
          </cell>
          <cell r="M195">
            <v>0</v>
          </cell>
          <cell r="N195">
            <v>0</v>
          </cell>
          <cell r="O195">
            <v>0</v>
          </cell>
          <cell r="P195">
            <v>0</v>
          </cell>
          <cell r="Q195">
            <v>0</v>
          </cell>
          <cell r="R195">
            <v>0</v>
          </cell>
          <cell r="S195">
            <v>0</v>
          </cell>
          <cell r="T195">
            <v>0</v>
          </cell>
          <cell r="U195">
            <v>0</v>
          </cell>
          <cell r="V195">
            <v>0</v>
          </cell>
          <cell r="W195">
            <v>0</v>
          </cell>
          <cell r="X195">
            <v>0</v>
          </cell>
          <cell r="Y195">
            <v>0</v>
          </cell>
          <cell r="Z195">
            <v>0</v>
          </cell>
          <cell r="AA195">
            <v>0</v>
          </cell>
          <cell r="AB195">
            <v>0</v>
          </cell>
          <cell r="AC195">
            <v>0</v>
          </cell>
          <cell r="AD195">
            <v>0</v>
          </cell>
          <cell r="AE195">
            <v>0</v>
          </cell>
        </row>
        <row r="196">
          <cell r="G196">
            <v>0</v>
          </cell>
          <cell r="H196">
            <v>0</v>
          </cell>
          <cell r="I196">
            <v>0</v>
          </cell>
          <cell r="J196">
            <v>0</v>
          </cell>
          <cell r="K196">
            <v>0</v>
          </cell>
          <cell r="L196">
            <v>0</v>
          </cell>
          <cell r="M196">
            <v>0</v>
          </cell>
          <cell r="N196">
            <v>0</v>
          </cell>
          <cell r="O196">
            <v>0</v>
          </cell>
          <cell r="P196">
            <v>0</v>
          </cell>
          <cell r="Q196">
            <v>0</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row>
        <row r="197">
          <cell r="G197">
            <v>0</v>
          </cell>
          <cell r="H197">
            <v>0</v>
          </cell>
          <cell r="I197">
            <v>0</v>
          </cell>
          <cell r="J197">
            <v>0</v>
          </cell>
          <cell r="K197">
            <v>0</v>
          </cell>
          <cell r="L197">
            <v>0</v>
          </cell>
          <cell r="M197">
            <v>0</v>
          </cell>
          <cell r="N197">
            <v>0</v>
          </cell>
          <cell r="O197">
            <v>0</v>
          </cell>
          <cell r="P197">
            <v>0</v>
          </cell>
          <cell r="Q197">
            <v>0</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row>
        <row r="198">
          <cell r="G198">
            <v>0</v>
          </cell>
          <cell r="H198">
            <v>0</v>
          </cell>
          <cell r="I198">
            <v>0</v>
          </cell>
          <cell r="J198">
            <v>0</v>
          </cell>
          <cell r="K198">
            <v>0</v>
          </cell>
          <cell r="L198">
            <v>0</v>
          </cell>
          <cell r="M198">
            <v>0</v>
          </cell>
          <cell r="N198">
            <v>0</v>
          </cell>
          <cell r="O198">
            <v>0</v>
          </cell>
          <cell r="P198">
            <v>0</v>
          </cell>
          <cell r="Q198">
            <v>0</v>
          </cell>
          <cell r="R198">
            <v>0</v>
          </cell>
          <cell r="S198">
            <v>0</v>
          </cell>
          <cell r="T198">
            <v>0</v>
          </cell>
          <cell r="U198">
            <v>0</v>
          </cell>
          <cell r="V198">
            <v>0</v>
          </cell>
          <cell r="W198">
            <v>0</v>
          </cell>
          <cell r="X198">
            <v>0</v>
          </cell>
          <cell r="Y198">
            <v>0</v>
          </cell>
          <cell r="Z198">
            <v>0</v>
          </cell>
          <cell r="AA198">
            <v>0</v>
          </cell>
          <cell r="AB198">
            <v>0</v>
          </cell>
          <cell r="AC198">
            <v>0</v>
          </cell>
          <cell r="AD198">
            <v>0</v>
          </cell>
          <cell r="AE198">
            <v>0</v>
          </cell>
        </row>
        <row r="199">
          <cell r="G199">
            <v>0</v>
          </cell>
          <cell r="H199">
            <v>0</v>
          </cell>
          <cell r="I199">
            <v>0</v>
          </cell>
          <cell r="J199">
            <v>0</v>
          </cell>
          <cell r="K199">
            <v>0</v>
          </cell>
          <cell r="L199">
            <v>0</v>
          </cell>
          <cell r="M199">
            <v>0</v>
          </cell>
          <cell r="N199">
            <v>0</v>
          </cell>
          <cell r="O199">
            <v>0</v>
          </cell>
          <cell r="P199">
            <v>0</v>
          </cell>
          <cell r="Q199">
            <v>0</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row>
        <row r="200">
          <cell r="G200">
            <v>0</v>
          </cell>
          <cell r="H200">
            <v>0</v>
          </cell>
          <cell r="I200">
            <v>0</v>
          </cell>
          <cell r="J200">
            <v>0</v>
          </cell>
          <cell r="K200">
            <v>0</v>
          </cell>
          <cell r="L200">
            <v>0</v>
          </cell>
          <cell r="M200">
            <v>0</v>
          </cell>
          <cell r="N200">
            <v>0</v>
          </cell>
          <cell r="O200">
            <v>0</v>
          </cell>
          <cell r="P200">
            <v>0</v>
          </cell>
          <cell r="Q200">
            <v>0</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row>
        <row r="201">
          <cell r="G201">
            <v>0</v>
          </cell>
          <cell r="H201">
            <v>0</v>
          </cell>
          <cell r="I201">
            <v>0</v>
          </cell>
          <cell r="J201">
            <v>0</v>
          </cell>
          <cell r="K201">
            <v>0</v>
          </cell>
          <cell r="L201">
            <v>0</v>
          </cell>
          <cell r="M201">
            <v>0</v>
          </cell>
          <cell r="N201">
            <v>0</v>
          </cell>
          <cell r="O201">
            <v>0</v>
          </cell>
          <cell r="P201">
            <v>0</v>
          </cell>
          <cell r="Q201">
            <v>0</v>
          </cell>
          <cell r="R201">
            <v>0</v>
          </cell>
          <cell r="S201">
            <v>0</v>
          </cell>
          <cell r="T201">
            <v>0</v>
          </cell>
          <cell r="U201">
            <v>0</v>
          </cell>
          <cell r="V201">
            <v>0</v>
          </cell>
          <cell r="W201">
            <v>0</v>
          </cell>
          <cell r="X201">
            <v>0</v>
          </cell>
          <cell r="Y201">
            <v>0</v>
          </cell>
          <cell r="Z201">
            <v>0</v>
          </cell>
          <cell r="AA201">
            <v>0</v>
          </cell>
          <cell r="AB201">
            <v>0</v>
          </cell>
          <cell r="AC201">
            <v>0</v>
          </cell>
          <cell r="AD201">
            <v>0</v>
          </cell>
          <cell r="AE201">
            <v>0</v>
          </cell>
        </row>
        <row r="202">
          <cell r="G202">
            <v>0</v>
          </cell>
          <cell r="H202">
            <v>0</v>
          </cell>
          <cell r="I202">
            <v>0</v>
          </cell>
          <cell r="J202">
            <v>0</v>
          </cell>
          <cell r="K202">
            <v>0</v>
          </cell>
          <cell r="L202">
            <v>0</v>
          </cell>
          <cell r="M202">
            <v>0</v>
          </cell>
          <cell r="N202">
            <v>0</v>
          </cell>
          <cell r="O202">
            <v>0</v>
          </cell>
          <cell r="P202">
            <v>0</v>
          </cell>
          <cell r="Q202">
            <v>0</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row>
        <row r="203">
          <cell r="G203">
            <v>0</v>
          </cell>
          <cell r="H203">
            <v>0</v>
          </cell>
          <cell r="I203">
            <v>0</v>
          </cell>
          <cell r="J203">
            <v>0</v>
          </cell>
          <cell r="K203">
            <v>0</v>
          </cell>
          <cell r="L203">
            <v>0</v>
          </cell>
          <cell r="M203">
            <v>0</v>
          </cell>
          <cell r="N203">
            <v>0</v>
          </cell>
          <cell r="O203">
            <v>0</v>
          </cell>
          <cell r="P203">
            <v>0</v>
          </cell>
          <cell r="Q203">
            <v>0</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row>
        <row r="204">
          <cell r="G204">
            <v>0</v>
          </cell>
          <cell r="H204">
            <v>0</v>
          </cell>
          <cell r="I204">
            <v>0</v>
          </cell>
          <cell r="J204">
            <v>0</v>
          </cell>
          <cell r="K204">
            <v>0</v>
          </cell>
          <cell r="L204">
            <v>0</v>
          </cell>
          <cell r="M204">
            <v>0</v>
          </cell>
          <cell r="N204">
            <v>0</v>
          </cell>
          <cell r="O204">
            <v>0</v>
          </cell>
          <cell r="P204">
            <v>0</v>
          </cell>
          <cell r="Q204">
            <v>0</v>
          </cell>
          <cell r="R204">
            <v>0</v>
          </cell>
          <cell r="S204">
            <v>0</v>
          </cell>
          <cell r="T204">
            <v>0</v>
          </cell>
          <cell r="U204">
            <v>0</v>
          </cell>
          <cell r="V204">
            <v>0</v>
          </cell>
          <cell r="W204">
            <v>0</v>
          </cell>
          <cell r="X204">
            <v>0</v>
          </cell>
          <cell r="Y204">
            <v>0</v>
          </cell>
          <cell r="Z204">
            <v>0</v>
          </cell>
          <cell r="AA204">
            <v>0</v>
          </cell>
          <cell r="AB204">
            <v>0</v>
          </cell>
          <cell r="AC204">
            <v>0</v>
          </cell>
          <cell r="AD204">
            <v>0</v>
          </cell>
          <cell r="AE204">
            <v>0</v>
          </cell>
        </row>
        <row r="205">
          <cell r="G205">
            <v>0</v>
          </cell>
          <cell r="H205">
            <v>0</v>
          </cell>
          <cell r="I205">
            <v>0</v>
          </cell>
          <cell r="J205">
            <v>0</v>
          </cell>
          <cell r="K205">
            <v>0</v>
          </cell>
          <cell r="L205">
            <v>0</v>
          </cell>
          <cell r="M205">
            <v>0</v>
          </cell>
          <cell r="N205">
            <v>0</v>
          </cell>
          <cell r="O205">
            <v>0</v>
          </cell>
          <cell r="P205">
            <v>0</v>
          </cell>
          <cell r="Q205">
            <v>0</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row>
        <row r="206">
          <cell r="G206">
            <v>0</v>
          </cell>
          <cell r="H206">
            <v>0</v>
          </cell>
          <cell r="I206">
            <v>0</v>
          </cell>
          <cell r="J206">
            <v>0</v>
          </cell>
          <cell r="K206">
            <v>0</v>
          </cell>
          <cell r="L206">
            <v>0</v>
          </cell>
          <cell r="M206">
            <v>0</v>
          </cell>
          <cell r="N206">
            <v>0</v>
          </cell>
          <cell r="O206">
            <v>0</v>
          </cell>
          <cell r="P206">
            <v>0</v>
          </cell>
          <cell r="Q206">
            <v>0</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row>
        <row r="207">
          <cell r="G207">
            <v>0</v>
          </cell>
          <cell r="H207">
            <v>0</v>
          </cell>
          <cell r="I207">
            <v>0</v>
          </cell>
          <cell r="J207">
            <v>0</v>
          </cell>
          <cell r="K207">
            <v>0</v>
          </cell>
          <cell r="L207">
            <v>0</v>
          </cell>
          <cell r="M207">
            <v>0</v>
          </cell>
          <cell r="N207">
            <v>0</v>
          </cell>
          <cell r="O207">
            <v>0</v>
          </cell>
          <cell r="P207">
            <v>0</v>
          </cell>
          <cell r="Q207">
            <v>0</v>
          </cell>
          <cell r="R207">
            <v>0</v>
          </cell>
          <cell r="S207">
            <v>0</v>
          </cell>
          <cell r="T207">
            <v>0</v>
          </cell>
          <cell r="U207">
            <v>0</v>
          </cell>
          <cell r="V207">
            <v>0</v>
          </cell>
          <cell r="W207">
            <v>0</v>
          </cell>
          <cell r="X207">
            <v>0</v>
          </cell>
          <cell r="Y207">
            <v>0</v>
          </cell>
          <cell r="Z207">
            <v>0</v>
          </cell>
          <cell r="AA207">
            <v>0</v>
          </cell>
          <cell r="AB207">
            <v>0</v>
          </cell>
          <cell r="AC207">
            <v>0</v>
          </cell>
          <cell r="AD207">
            <v>0</v>
          </cell>
          <cell r="AE207">
            <v>0</v>
          </cell>
        </row>
        <row r="208">
          <cell r="G208">
            <v>0</v>
          </cell>
          <cell r="H208">
            <v>0</v>
          </cell>
          <cell r="I208">
            <v>0</v>
          </cell>
          <cell r="J208">
            <v>0</v>
          </cell>
          <cell r="K208">
            <v>0</v>
          </cell>
          <cell r="L208">
            <v>0</v>
          </cell>
          <cell r="M208">
            <v>0</v>
          </cell>
          <cell r="N208">
            <v>0</v>
          </cell>
          <cell r="O208">
            <v>0</v>
          </cell>
          <cell r="P208">
            <v>0</v>
          </cell>
          <cell r="Q208">
            <v>0</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row>
        <row r="209">
          <cell r="G209">
            <v>0</v>
          </cell>
          <cell r="H209">
            <v>0</v>
          </cell>
          <cell r="I209">
            <v>0</v>
          </cell>
          <cell r="J209">
            <v>0</v>
          </cell>
          <cell r="K209">
            <v>0</v>
          </cell>
          <cell r="L209">
            <v>0</v>
          </cell>
          <cell r="M209">
            <v>0</v>
          </cell>
          <cell r="N209">
            <v>0</v>
          </cell>
          <cell r="O209">
            <v>0</v>
          </cell>
          <cell r="P209">
            <v>0</v>
          </cell>
          <cell r="Q209">
            <v>0</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row>
        <row r="210">
          <cell r="G210">
            <v>0</v>
          </cell>
          <cell r="H210">
            <v>0</v>
          </cell>
          <cell r="I210">
            <v>0</v>
          </cell>
          <cell r="J210">
            <v>0</v>
          </cell>
          <cell r="K210">
            <v>0</v>
          </cell>
          <cell r="L210">
            <v>0</v>
          </cell>
          <cell r="M210">
            <v>0</v>
          </cell>
          <cell r="N210">
            <v>0</v>
          </cell>
          <cell r="O210">
            <v>0</v>
          </cell>
          <cell r="P210">
            <v>0</v>
          </cell>
          <cell r="Q210">
            <v>0</v>
          </cell>
          <cell r="R210">
            <v>0</v>
          </cell>
          <cell r="S210">
            <v>0</v>
          </cell>
          <cell r="T210">
            <v>0</v>
          </cell>
          <cell r="U210">
            <v>0</v>
          </cell>
          <cell r="V210">
            <v>0</v>
          </cell>
          <cell r="W210">
            <v>0</v>
          </cell>
          <cell r="X210">
            <v>0</v>
          </cell>
          <cell r="Y210">
            <v>0</v>
          </cell>
          <cell r="Z210">
            <v>0</v>
          </cell>
          <cell r="AA210">
            <v>0</v>
          </cell>
          <cell r="AB210">
            <v>0</v>
          </cell>
          <cell r="AC210">
            <v>0</v>
          </cell>
          <cell r="AD210">
            <v>0</v>
          </cell>
          <cell r="AE210">
            <v>0</v>
          </cell>
        </row>
        <row r="211">
          <cell r="G211">
            <v>0</v>
          </cell>
          <cell r="H211">
            <v>0</v>
          </cell>
          <cell r="I211">
            <v>0</v>
          </cell>
          <cell r="J211">
            <v>0</v>
          </cell>
          <cell r="K211">
            <v>0</v>
          </cell>
          <cell r="L211">
            <v>0</v>
          </cell>
          <cell r="M211">
            <v>0</v>
          </cell>
          <cell r="N211">
            <v>0</v>
          </cell>
          <cell r="O211">
            <v>0</v>
          </cell>
          <cell r="P211">
            <v>0</v>
          </cell>
          <cell r="Q211">
            <v>0</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row>
        <row r="212">
          <cell r="G212">
            <v>0</v>
          </cell>
          <cell r="H212">
            <v>0</v>
          </cell>
          <cell r="I212">
            <v>0</v>
          </cell>
          <cell r="J212">
            <v>0</v>
          </cell>
          <cell r="K212">
            <v>0</v>
          </cell>
          <cell r="L212">
            <v>0</v>
          </cell>
          <cell r="M212">
            <v>0</v>
          </cell>
          <cell r="N212">
            <v>0</v>
          </cell>
          <cell r="O212">
            <v>0</v>
          </cell>
          <cell r="P212">
            <v>0</v>
          </cell>
          <cell r="Q212">
            <v>0</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row>
        <row r="213">
          <cell r="G213">
            <v>0</v>
          </cell>
          <cell r="H213">
            <v>0</v>
          </cell>
          <cell r="I213">
            <v>0</v>
          </cell>
          <cell r="J213">
            <v>0</v>
          </cell>
          <cell r="K213">
            <v>0</v>
          </cell>
          <cell r="L213">
            <v>0</v>
          </cell>
          <cell r="M213">
            <v>0</v>
          </cell>
          <cell r="N213">
            <v>0</v>
          </cell>
          <cell r="O213">
            <v>0</v>
          </cell>
          <cell r="P213">
            <v>0</v>
          </cell>
          <cell r="Q213">
            <v>0</v>
          </cell>
          <cell r="R213">
            <v>0</v>
          </cell>
          <cell r="S213">
            <v>0</v>
          </cell>
          <cell r="T213">
            <v>0</v>
          </cell>
          <cell r="U213">
            <v>0</v>
          </cell>
          <cell r="V213">
            <v>0</v>
          </cell>
          <cell r="W213">
            <v>0</v>
          </cell>
          <cell r="X213">
            <v>0</v>
          </cell>
          <cell r="Y213">
            <v>0</v>
          </cell>
          <cell r="Z213">
            <v>0</v>
          </cell>
          <cell r="AA213">
            <v>0</v>
          </cell>
          <cell r="AB213">
            <v>0</v>
          </cell>
          <cell r="AC213">
            <v>0</v>
          </cell>
          <cell r="AD213">
            <v>0</v>
          </cell>
          <cell r="AE213">
            <v>0</v>
          </cell>
        </row>
        <row r="214">
          <cell r="G214">
            <v>0</v>
          </cell>
          <cell r="H214">
            <v>0</v>
          </cell>
          <cell r="I214">
            <v>0</v>
          </cell>
          <cell r="J214">
            <v>0</v>
          </cell>
          <cell r="K214">
            <v>0</v>
          </cell>
          <cell r="L214">
            <v>0</v>
          </cell>
          <cell r="M214">
            <v>0</v>
          </cell>
          <cell r="N214">
            <v>0</v>
          </cell>
          <cell r="O214">
            <v>0</v>
          </cell>
          <cell r="P214">
            <v>0</v>
          </cell>
          <cell r="Q214">
            <v>0</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row>
        <row r="215">
          <cell r="G215">
            <v>0</v>
          </cell>
          <cell r="H215">
            <v>0</v>
          </cell>
          <cell r="I215">
            <v>0</v>
          </cell>
          <cell r="J215">
            <v>0</v>
          </cell>
          <cell r="K215">
            <v>0</v>
          </cell>
          <cell r="L215">
            <v>0</v>
          </cell>
          <cell r="M215">
            <v>0</v>
          </cell>
          <cell r="N215">
            <v>0</v>
          </cell>
          <cell r="O215">
            <v>0</v>
          </cell>
          <cell r="P215">
            <v>0</v>
          </cell>
          <cell r="Q215">
            <v>0</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row>
        <row r="216">
          <cell r="G216">
            <v>0</v>
          </cell>
          <cell r="H216">
            <v>0</v>
          </cell>
          <cell r="I216">
            <v>0</v>
          </cell>
          <cell r="J216">
            <v>0</v>
          </cell>
          <cell r="K216">
            <v>0</v>
          </cell>
          <cell r="L216">
            <v>0</v>
          </cell>
          <cell r="M216">
            <v>0</v>
          </cell>
          <cell r="N216">
            <v>0</v>
          </cell>
          <cell r="O216">
            <v>0</v>
          </cell>
          <cell r="P216">
            <v>0</v>
          </cell>
          <cell r="Q216">
            <v>0</v>
          </cell>
          <cell r="R216">
            <v>0</v>
          </cell>
          <cell r="S216">
            <v>0</v>
          </cell>
          <cell r="T216">
            <v>0</v>
          </cell>
          <cell r="U216">
            <v>0</v>
          </cell>
          <cell r="V216">
            <v>0</v>
          </cell>
          <cell r="W216">
            <v>0</v>
          </cell>
          <cell r="X216">
            <v>0</v>
          </cell>
          <cell r="Y216">
            <v>0</v>
          </cell>
          <cell r="Z216">
            <v>0</v>
          </cell>
          <cell r="AA216">
            <v>0</v>
          </cell>
          <cell r="AB216">
            <v>0</v>
          </cell>
          <cell r="AC216">
            <v>0</v>
          </cell>
          <cell r="AD216">
            <v>0</v>
          </cell>
          <cell r="AE216">
            <v>0</v>
          </cell>
        </row>
        <row r="217">
          <cell r="G217">
            <v>0</v>
          </cell>
          <cell r="H217">
            <v>0</v>
          </cell>
          <cell r="I217">
            <v>0</v>
          </cell>
          <cell r="J217">
            <v>0</v>
          </cell>
          <cell r="K217">
            <v>0</v>
          </cell>
          <cell r="L217">
            <v>0</v>
          </cell>
          <cell r="M217">
            <v>0</v>
          </cell>
          <cell r="N217">
            <v>0</v>
          </cell>
          <cell r="O217">
            <v>0</v>
          </cell>
          <cell r="P217">
            <v>0</v>
          </cell>
          <cell r="Q217">
            <v>0</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row>
        <row r="218">
          <cell r="G218">
            <v>0</v>
          </cell>
          <cell r="H218">
            <v>0</v>
          </cell>
          <cell r="I218">
            <v>0</v>
          </cell>
          <cell r="J218">
            <v>0</v>
          </cell>
          <cell r="K218">
            <v>0</v>
          </cell>
          <cell r="L218">
            <v>0</v>
          </cell>
          <cell r="M218">
            <v>0</v>
          </cell>
          <cell r="N218">
            <v>0</v>
          </cell>
          <cell r="O218">
            <v>0</v>
          </cell>
          <cell r="P218">
            <v>0</v>
          </cell>
          <cell r="Q218">
            <v>0</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row>
        <row r="219">
          <cell r="G219">
            <v>0</v>
          </cell>
          <cell r="H219">
            <v>0</v>
          </cell>
          <cell r="I219">
            <v>0</v>
          </cell>
          <cell r="J219">
            <v>0</v>
          </cell>
          <cell r="K219">
            <v>0</v>
          </cell>
          <cell r="L219">
            <v>0</v>
          </cell>
          <cell r="M219">
            <v>0</v>
          </cell>
          <cell r="N219">
            <v>0</v>
          </cell>
          <cell r="O219">
            <v>0</v>
          </cell>
          <cell r="P219">
            <v>0</v>
          </cell>
          <cell r="Q219">
            <v>0</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row>
        <row r="220">
          <cell r="G220">
            <v>0</v>
          </cell>
          <cell r="H220">
            <v>0</v>
          </cell>
          <cell r="I220">
            <v>0</v>
          </cell>
          <cell r="J220">
            <v>0</v>
          </cell>
          <cell r="K220">
            <v>0</v>
          </cell>
          <cell r="L220">
            <v>0</v>
          </cell>
          <cell r="M220">
            <v>0</v>
          </cell>
          <cell r="N220">
            <v>0</v>
          </cell>
          <cell r="O220">
            <v>0</v>
          </cell>
          <cell r="P220">
            <v>0</v>
          </cell>
          <cell r="Q220">
            <v>0</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row>
        <row r="221">
          <cell r="G221">
            <v>0</v>
          </cell>
          <cell r="H221">
            <v>0</v>
          </cell>
          <cell r="I221">
            <v>0</v>
          </cell>
          <cell r="J221">
            <v>0</v>
          </cell>
          <cell r="K221">
            <v>0</v>
          </cell>
          <cell r="L221">
            <v>0</v>
          </cell>
          <cell r="M221">
            <v>0</v>
          </cell>
          <cell r="N221">
            <v>0</v>
          </cell>
          <cell r="O221">
            <v>0</v>
          </cell>
          <cell r="P221">
            <v>0</v>
          </cell>
          <cell r="Q221">
            <v>0</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row>
        <row r="222">
          <cell r="G222">
            <v>0</v>
          </cell>
          <cell r="H222">
            <v>0</v>
          </cell>
          <cell r="I222">
            <v>0</v>
          </cell>
          <cell r="J222">
            <v>0</v>
          </cell>
          <cell r="K222">
            <v>0</v>
          </cell>
          <cell r="L222">
            <v>0</v>
          </cell>
          <cell r="M222">
            <v>0</v>
          </cell>
          <cell r="N222">
            <v>0</v>
          </cell>
          <cell r="O222">
            <v>0</v>
          </cell>
          <cell r="P222">
            <v>0</v>
          </cell>
          <cell r="Q222">
            <v>0</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row>
        <row r="223">
          <cell r="G223">
            <v>0</v>
          </cell>
          <cell r="H223">
            <v>0</v>
          </cell>
          <cell r="I223">
            <v>0</v>
          </cell>
          <cell r="J223">
            <v>0</v>
          </cell>
          <cell r="K223">
            <v>0</v>
          </cell>
          <cell r="L223">
            <v>0</v>
          </cell>
          <cell r="M223">
            <v>0</v>
          </cell>
          <cell r="N223">
            <v>0</v>
          </cell>
          <cell r="O223">
            <v>0</v>
          </cell>
          <cell r="P223">
            <v>0</v>
          </cell>
          <cell r="Q223">
            <v>0</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row>
        <row r="224">
          <cell r="G224">
            <v>0</v>
          </cell>
          <cell r="H224">
            <v>0</v>
          </cell>
          <cell r="I224">
            <v>0</v>
          </cell>
          <cell r="J224">
            <v>0</v>
          </cell>
          <cell r="K224">
            <v>0</v>
          </cell>
          <cell r="L224">
            <v>0</v>
          </cell>
          <cell r="M224">
            <v>0</v>
          </cell>
          <cell r="N224">
            <v>0</v>
          </cell>
          <cell r="O224">
            <v>0</v>
          </cell>
          <cell r="P224">
            <v>0</v>
          </cell>
          <cell r="Q224">
            <v>0</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row>
        <row r="225">
          <cell r="G225">
            <v>0</v>
          </cell>
          <cell r="H225">
            <v>0</v>
          </cell>
          <cell r="I225">
            <v>0</v>
          </cell>
          <cell r="J225">
            <v>0</v>
          </cell>
          <cell r="K225">
            <v>0</v>
          </cell>
          <cell r="L225">
            <v>0</v>
          </cell>
          <cell r="M225">
            <v>0</v>
          </cell>
          <cell r="N225">
            <v>0</v>
          </cell>
          <cell r="O225">
            <v>0</v>
          </cell>
          <cell r="P225">
            <v>0</v>
          </cell>
          <cell r="Q225">
            <v>0</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row>
        <row r="226">
          <cell r="G226">
            <v>0</v>
          </cell>
          <cell r="H226">
            <v>0</v>
          </cell>
          <cell r="I226">
            <v>0</v>
          </cell>
          <cell r="J226">
            <v>0</v>
          </cell>
          <cell r="K226">
            <v>0</v>
          </cell>
          <cell r="L226">
            <v>0</v>
          </cell>
          <cell r="M226">
            <v>0</v>
          </cell>
          <cell r="N226">
            <v>0</v>
          </cell>
          <cell r="O226">
            <v>0</v>
          </cell>
          <cell r="P226">
            <v>0</v>
          </cell>
          <cell r="Q226">
            <v>0</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row>
        <row r="227">
          <cell r="G227">
            <v>0</v>
          </cell>
          <cell r="H227">
            <v>0</v>
          </cell>
          <cell r="I227">
            <v>0</v>
          </cell>
          <cell r="J227">
            <v>0</v>
          </cell>
          <cell r="K227">
            <v>0</v>
          </cell>
          <cell r="L227">
            <v>0</v>
          </cell>
          <cell r="M227">
            <v>0</v>
          </cell>
          <cell r="N227">
            <v>0</v>
          </cell>
          <cell r="O227">
            <v>0</v>
          </cell>
          <cell r="P227">
            <v>0</v>
          </cell>
          <cell r="Q227">
            <v>0</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row>
        <row r="228">
          <cell r="G228">
            <v>0</v>
          </cell>
          <cell r="H228">
            <v>0</v>
          </cell>
          <cell r="I228">
            <v>0</v>
          </cell>
          <cell r="J228">
            <v>0</v>
          </cell>
          <cell r="K228">
            <v>0</v>
          </cell>
          <cell r="L228">
            <v>0</v>
          </cell>
          <cell r="M228">
            <v>0</v>
          </cell>
          <cell r="N228">
            <v>0</v>
          </cell>
          <cell r="O228">
            <v>0</v>
          </cell>
          <cell r="P228">
            <v>0</v>
          </cell>
          <cell r="Q228">
            <v>0</v>
          </cell>
          <cell r="R228">
            <v>0</v>
          </cell>
          <cell r="S228">
            <v>0</v>
          </cell>
          <cell r="T228">
            <v>0</v>
          </cell>
          <cell r="U228">
            <v>0</v>
          </cell>
          <cell r="V228">
            <v>0</v>
          </cell>
          <cell r="W228">
            <v>0</v>
          </cell>
          <cell r="X228">
            <v>0</v>
          </cell>
          <cell r="Y228">
            <v>0</v>
          </cell>
          <cell r="Z228">
            <v>0</v>
          </cell>
          <cell r="AA228">
            <v>0</v>
          </cell>
          <cell r="AB228">
            <v>0</v>
          </cell>
          <cell r="AC228">
            <v>0</v>
          </cell>
          <cell r="AD228">
            <v>0</v>
          </cell>
          <cell r="AE228">
            <v>0</v>
          </cell>
        </row>
        <row r="229">
          <cell r="G229">
            <v>0</v>
          </cell>
          <cell r="H229">
            <v>0</v>
          </cell>
          <cell r="I229">
            <v>0</v>
          </cell>
          <cell r="J229">
            <v>0</v>
          </cell>
          <cell r="K229">
            <v>0</v>
          </cell>
          <cell r="L229">
            <v>0</v>
          </cell>
          <cell r="M229">
            <v>0</v>
          </cell>
          <cell r="N229">
            <v>0</v>
          </cell>
          <cell r="O229">
            <v>0</v>
          </cell>
          <cell r="P229">
            <v>0</v>
          </cell>
          <cell r="Q229">
            <v>0</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row>
        <row r="230">
          <cell r="G230">
            <v>0</v>
          </cell>
          <cell r="H230">
            <v>0</v>
          </cell>
          <cell r="I230">
            <v>0</v>
          </cell>
          <cell r="J230">
            <v>0</v>
          </cell>
          <cell r="K230">
            <v>0</v>
          </cell>
          <cell r="L230">
            <v>0</v>
          </cell>
          <cell r="M230">
            <v>0</v>
          </cell>
          <cell r="N230">
            <v>0</v>
          </cell>
          <cell r="O230">
            <v>0</v>
          </cell>
          <cell r="P230">
            <v>0</v>
          </cell>
          <cell r="Q230">
            <v>0</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row>
        <row r="231">
          <cell r="G231">
            <v>0</v>
          </cell>
          <cell r="H231">
            <v>0</v>
          </cell>
          <cell r="I231">
            <v>0</v>
          </cell>
          <cell r="J231">
            <v>0</v>
          </cell>
          <cell r="K231">
            <v>0</v>
          </cell>
          <cell r="L231">
            <v>0</v>
          </cell>
          <cell r="M231">
            <v>0</v>
          </cell>
          <cell r="N231">
            <v>0</v>
          </cell>
          <cell r="O231">
            <v>0</v>
          </cell>
          <cell r="P231">
            <v>0</v>
          </cell>
          <cell r="Q231">
            <v>0</v>
          </cell>
          <cell r="R231">
            <v>0</v>
          </cell>
          <cell r="S231">
            <v>0</v>
          </cell>
          <cell r="T231">
            <v>0</v>
          </cell>
          <cell r="U231">
            <v>0</v>
          </cell>
          <cell r="V231">
            <v>0</v>
          </cell>
          <cell r="W231">
            <v>0</v>
          </cell>
          <cell r="X231">
            <v>0</v>
          </cell>
          <cell r="Y231">
            <v>0</v>
          </cell>
          <cell r="Z231">
            <v>0</v>
          </cell>
          <cell r="AA231">
            <v>0</v>
          </cell>
          <cell r="AB231">
            <v>0</v>
          </cell>
          <cell r="AC231">
            <v>0</v>
          </cell>
          <cell r="AD231">
            <v>0</v>
          </cell>
          <cell r="AE231">
            <v>0</v>
          </cell>
        </row>
        <row r="232">
          <cell r="G232">
            <v>0</v>
          </cell>
          <cell r="H232">
            <v>0</v>
          </cell>
          <cell r="I232">
            <v>0</v>
          </cell>
          <cell r="J232">
            <v>0</v>
          </cell>
          <cell r="K232">
            <v>0</v>
          </cell>
          <cell r="L232">
            <v>0</v>
          </cell>
          <cell r="M232">
            <v>0</v>
          </cell>
          <cell r="N232">
            <v>0</v>
          </cell>
          <cell r="O232">
            <v>0</v>
          </cell>
          <cell r="P232">
            <v>0</v>
          </cell>
          <cell r="Q232">
            <v>0</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row>
        <row r="233">
          <cell r="G233">
            <v>0</v>
          </cell>
          <cell r="H233">
            <v>0</v>
          </cell>
          <cell r="I233">
            <v>0</v>
          </cell>
          <cell r="J233">
            <v>0</v>
          </cell>
          <cell r="K233">
            <v>0</v>
          </cell>
          <cell r="L233">
            <v>0</v>
          </cell>
          <cell r="M233">
            <v>0</v>
          </cell>
          <cell r="N233">
            <v>0</v>
          </cell>
          <cell r="O233">
            <v>0</v>
          </cell>
          <cell r="P233">
            <v>0</v>
          </cell>
          <cell r="Q233">
            <v>0</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row>
        <row r="234">
          <cell r="G234">
            <v>0</v>
          </cell>
          <cell r="H234">
            <v>0</v>
          </cell>
          <cell r="I234">
            <v>0</v>
          </cell>
          <cell r="J234">
            <v>0</v>
          </cell>
          <cell r="K234">
            <v>0</v>
          </cell>
          <cell r="L234">
            <v>0</v>
          </cell>
          <cell r="M234">
            <v>0</v>
          </cell>
          <cell r="N234">
            <v>0</v>
          </cell>
          <cell r="O234">
            <v>0</v>
          </cell>
          <cell r="P234">
            <v>0</v>
          </cell>
          <cell r="Q234">
            <v>0</v>
          </cell>
          <cell r="R234">
            <v>0</v>
          </cell>
          <cell r="S234">
            <v>0</v>
          </cell>
          <cell r="T234">
            <v>0</v>
          </cell>
          <cell r="U234">
            <v>0</v>
          </cell>
          <cell r="V234">
            <v>0</v>
          </cell>
          <cell r="W234">
            <v>0</v>
          </cell>
          <cell r="X234">
            <v>0</v>
          </cell>
          <cell r="Y234">
            <v>0</v>
          </cell>
          <cell r="Z234">
            <v>0</v>
          </cell>
          <cell r="AA234">
            <v>0</v>
          </cell>
          <cell r="AB234">
            <v>0</v>
          </cell>
          <cell r="AC234">
            <v>0</v>
          </cell>
          <cell r="AD234">
            <v>0</v>
          </cell>
          <cell r="AE234">
            <v>0</v>
          </cell>
        </row>
        <row r="235">
          <cell r="G235">
            <v>0</v>
          </cell>
          <cell r="H235">
            <v>0</v>
          </cell>
          <cell r="I235">
            <v>0</v>
          </cell>
          <cell r="J235">
            <v>0</v>
          </cell>
          <cell r="K235">
            <v>0</v>
          </cell>
          <cell r="L235">
            <v>0</v>
          </cell>
          <cell r="M235">
            <v>0</v>
          </cell>
          <cell r="N235">
            <v>0</v>
          </cell>
          <cell r="O235">
            <v>0</v>
          </cell>
          <cell r="P235">
            <v>0</v>
          </cell>
          <cell r="Q235">
            <v>0</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row>
        <row r="236">
          <cell r="G236">
            <v>0</v>
          </cell>
          <cell r="H236">
            <v>0</v>
          </cell>
          <cell r="I236">
            <v>0</v>
          </cell>
          <cell r="J236">
            <v>0</v>
          </cell>
          <cell r="K236">
            <v>0</v>
          </cell>
          <cell r="L236">
            <v>0</v>
          </cell>
          <cell r="M236">
            <v>0</v>
          </cell>
          <cell r="N236">
            <v>0</v>
          </cell>
          <cell r="O236">
            <v>0</v>
          </cell>
          <cell r="P236">
            <v>0</v>
          </cell>
          <cell r="Q236">
            <v>0</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row>
        <row r="237">
          <cell r="G237">
            <v>0</v>
          </cell>
          <cell r="H237">
            <v>0</v>
          </cell>
          <cell r="I237">
            <v>0</v>
          </cell>
          <cell r="J237">
            <v>0</v>
          </cell>
          <cell r="K237">
            <v>0</v>
          </cell>
          <cell r="L237">
            <v>0</v>
          </cell>
          <cell r="M237">
            <v>0</v>
          </cell>
          <cell r="N237">
            <v>0</v>
          </cell>
          <cell r="O237">
            <v>0</v>
          </cell>
          <cell r="P237">
            <v>0</v>
          </cell>
          <cell r="Q237">
            <v>0</v>
          </cell>
          <cell r="R237">
            <v>0</v>
          </cell>
          <cell r="S237">
            <v>0</v>
          </cell>
          <cell r="T237">
            <v>0</v>
          </cell>
          <cell r="U237">
            <v>0</v>
          </cell>
          <cell r="V237">
            <v>0</v>
          </cell>
          <cell r="W237">
            <v>0</v>
          </cell>
          <cell r="X237">
            <v>0</v>
          </cell>
          <cell r="Y237">
            <v>0</v>
          </cell>
          <cell r="Z237">
            <v>0</v>
          </cell>
          <cell r="AA237">
            <v>0</v>
          </cell>
          <cell r="AB237">
            <v>0</v>
          </cell>
          <cell r="AC237">
            <v>0</v>
          </cell>
          <cell r="AD237">
            <v>0</v>
          </cell>
          <cell r="AE237">
            <v>0</v>
          </cell>
        </row>
        <row r="238">
          <cell r="G238">
            <v>0</v>
          </cell>
          <cell r="H238">
            <v>0</v>
          </cell>
          <cell r="I238">
            <v>0</v>
          </cell>
          <cell r="J238">
            <v>0</v>
          </cell>
          <cell r="K238">
            <v>0</v>
          </cell>
          <cell r="L238">
            <v>0</v>
          </cell>
          <cell r="M238">
            <v>0</v>
          </cell>
          <cell r="N238">
            <v>0</v>
          </cell>
          <cell r="O238">
            <v>0</v>
          </cell>
          <cell r="P238">
            <v>0</v>
          </cell>
          <cell r="Q238">
            <v>0</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row>
        <row r="239">
          <cell r="G239">
            <v>0</v>
          </cell>
          <cell r="H239">
            <v>0</v>
          </cell>
          <cell r="I239">
            <v>0</v>
          </cell>
          <cell r="J239">
            <v>0</v>
          </cell>
          <cell r="K239">
            <v>0</v>
          </cell>
          <cell r="L239">
            <v>0</v>
          </cell>
          <cell r="M239">
            <v>0</v>
          </cell>
          <cell r="N239">
            <v>0</v>
          </cell>
          <cell r="O239">
            <v>0</v>
          </cell>
          <cell r="P239">
            <v>0</v>
          </cell>
          <cell r="Q239">
            <v>0</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row>
        <row r="240">
          <cell r="G240">
            <v>0</v>
          </cell>
          <cell r="H240">
            <v>0</v>
          </cell>
          <cell r="I240">
            <v>0</v>
          </cell>
          <cell r="J240">
            <v>0</v>
          </cell>
          <cell r="K240">
            <v>0</v>
          </cell>
          <cell r="L240">
            <v>0</v>
          </cell>
          <cell r="M240">
            <v>0</v>
          </cell>
          <cell r="N240">
            <v>0</v>
          </cell>
          <cell r="O240">
            <v>0</v>
          </cell>
          <cell r="P240">
            <v>0</v>
          </cell>
          <cell r="Q240">
            <v>0</v>
          </cell>
          <cell r="R240">
            <v>0</v>
          </cell>
          <cell r="S240">
            <v>0</v>
          </cell>
          <cell r="T240">
            <v>0</v>
          </cell>
          <cell r="U240">
            <v>0</v>
          </cell>
          <cell r="V240">
            <v>0</v>
          </cell>
          <cell r="W240">
            <v>0</v>
          </cell>
          <cell r="X240">
            <v>0</v>
          </cell>
          <cell r="Y240">
            <v>0</v>
          </cell>
          <cell r="Z240">
            <v>0</v>
          </cell>
          <cell r="AA240">
            <v>0</v>
          </cell>
          <cell r="AB240">
            <v>0</v>
          </cell>
          <cell r="AC240">
            <v>0</v>
          </cell>
          <cell r="AD240">
            <v>0</v>
          </cell>
          <cell r="AE240">
            <v>0</v>
          </cell>
        </row>
        <row r="241">
          <cell r="G241">
            <v>0</v>
          </cell>
          <cell r="H241">
            <v>0</v>
          </cell>
          <cell r="I241">
            <v>0</v>
          </cell>
          <cell r="J241">
            <v>0</v>
          </cell>
          <cell r="K241">
            <v>0</v>
          </cell>
          <cell r="L241">
            <v>0</v>
          </cell>
          <cell r="M241">
            <v>0</v>
          </cell>
          <cell r="N241">
            <v>0</v>
          </cell>
          <cell r="O241">
            <v>0</v>
          </cell>
          <cell r="P241">
            <v>0</v>
          </cell>
          <cell r="Q241">
            <v>0</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row>
        <row r="242">
          <cell r="G242">
            <v>0</v>
          </cell>
          <cell r="H242">
            <v>0</v>
          </cell>
          <cell r="I242">
            <v>0</v>
          </cell>
          <cell r="J242">
            <v>0</v>
          </cell>
          <cell r="K242">
            <v>0</v>
          </cell>
          <cell r="L242">
            <v>0</v>
          </cell>
          <cell r="M242">
            <v>0</v>
          </cell>
          <cell r="N242">
            <v>0</v>
          </cell>
          <cell r="O242">
            <v>0</v>
          </cell>
          <cell r="P242">
            <v>0</v>
          </cell>
          <cell r="Q242">
            <v>0</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row>
        <row r="243">
          <cell r="G243">
            <v>0</v>
          </cell>
          <cell r="H243">
            <v>0</v>
          </cell>
          <cell r="I243">
            <v>0</v>
          </cell>
          <cell r="J243">
            <v>0</v>
          </cell>
          <cell r="K243">
            <v>0</v>
          </cell>
          <cell r="L243">
            <v>0</v>
          </cell>
          <cell r="M243">
            <v>0</v>
          </cell>
          <cell r="N243">
            <v>0</v>
          </cell>
          <cell r="O243">
            <v>0</v>
          </cell>
          <cell r="P243">
            <v>0</v>
          </cell>
          <cell r="Q243">
            <v>0</v>
          </cell>
          <cell r="R243">
            <v>0</v>
          </cell>
          <cell r="S243">
            <v>0</v>
          </cell>
          <cell r="T243">
            <v>0</v>
          </cell>
          <cell r="U243">
            <v>0</v>
          </cell>
          <cell r="V243">
            <v>0</v>
          </cell>
          <cell r="W243">
            <v>0</v>
          </cell>
          <cell r="X243">
            <v>0</v>
          </cell>
          <cell r="Y243">
            <v>0</v>
          </cell>
          <cell r="Z243">
            <v>0</v>
          </cell>
          <cell r="AA243">
            <v>0</v>
          </cell>
          <cell r="AB243">
            <v>0</v>
          </cell>
          <cell r="AC243">
            <v>0</v>
          </cell>
          <cell r="AD243">
            <v>0</v>
          </cell>
          <cell r="AE243">
            <v>0</v>
          </cell>
        </row>
        <row r="244">
          <cell r="G244">
            <v>0</v>
          </cell>
          <cell r="H244">
            <v>0</v>
          </cell>
          <cell r="I244">
            <v>0</v>
          </cell>
          <cell r="J244">
            <v>0</v>
          </cell>
          <cell r="K244">
            <v>0</v>
          </cell>
          <cell r="L244">
            <v>0</v>
          </cell>
          <cell r="M244">
            <v>0</v>
          </cell>
          <cell r="N244">
            <v>0</v>
          </cell>
          <cell r="O244">
            <v>0</v>
          </cell>
          <cell r="P244">
            <v>0</v>
          </cell>
          <cell r="Q244">
            <v>0</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row>
        <row r="245">
          <cell r="G245">
            <v>0</v>
          </cell>
          <cell r="H245">
            <v>0</v>
          </cell>
          <cell r="I245">
            <v>0</v>
          </cell>
          <cell r="J245">
            <v>0</v>
          </cell>
          <cell r="K245">
            <v>0</v>
          </cell>
          <cell r="L245">
            <v>0</v>
          </cell>
          <cell r="M245">
            <v>0</v>
          </cell>
          <cell r="N245">
            <v>0</v>
          </cell>
          <cell r="O245">
            <v>0</v>
          </cell>
          <cell r="P245">
            <v>0</v>
          </cell>
          <cell r="Q245">
            <v>0</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row>
        <row r="246">
          <cell r="G246">
            <v>0</v>
          </cell>
          <cell r="H246">
            <v>0</v>
          </cell>
          <cell r="I246">
            <v>0</v>
          </cell>
          <cell r="J246">
            <v>0</v>
          </cell>
          <cell r="K246">
            <v>0</v>
          </cell>
          <cell r="L246">
            <v>0</v>
          </cell>
          <cell r="M246">
            <v>0</v>
          </cell>
          <cell r="N246">
            <v>0</v>
          </cell>
          <cell r="O246">
            <v>0</v>
          </cell>
          <cell r="P246">
            <v>0</v>
          </cell>
          <cell r="Q246">
            <v>0</v>
          </cell>
          <cell r="R246">
            <v>0</v>
          </cell>
          <cell r="S246">
            <v>0</v>
          </cell>
          <cell r="T246">
            <v>0</v>
          </cell>
          <cell r="U246">
            <v>0</v>
          </cell>
          <cell r="V246">
            <v>0</v>
          </cell>
          <cell r="W246">
            <v>0</v>
          </cell>
          <cell r="X246">
            <v>0</v>
          </cell>
          <cell r="Y246">
            <v>0</v>
          </cell>
          <cell r="Z246">
            <v>0</v>
          </cell>
          <cell r="AA246">
            <v>0</v>
          </cell>
          <cell r="AB246">
            <v>0</v>
          </cell>
          <cell r="AC246">
            <v>0</v>
          </cell>
          <cell r="AD246">
            <v>0</v>
          </cell>
          <cell r="AE246">
            <v>0</v>
          </cell>
        </row>
        <row r="247">
          <cell r="G247">
            <v>0</v>
          </cell>
          <cell r="H247">
            <v>0</v>
          </cell>
          <cell r="I247">
            <v>0</v>
          </cell>
          <cell r="J247">
            <v>0</v>
          </cell>
          <cell r="K247">
            <v>0</v>
          </cell>
          <cell r="L247">
            <v>0</v>
          </cell>
          <cell r="M247">
            <v>0</v>
          </cell>
          <cell r="N247">
            <v>0</v>
          </cell>
          <cell r="O247">
            <v>0</v>
          </cell>
          <cell r="P247">
            <v>0</v>
          </cell>
          <cell r="Q247">
            <v>0</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row>
        <row r="248">
          <cell r="G248">
            <v>0</v>
          </cell>
          <cell r="H248">
            <v>0</v>
          </cell>
          <cell r="I248">
            <v>0</v>
          </cell>
          <cell r="J248">
            <v>0</v>
          </cell>
          <cell r="K248">
            <v>0</v>
          </cell>
          <cell r="L248">
            <v>0</v>
          </cell>
          <cell r="M248">
            <v>0</v>
          </cell>
          <cell r="N248">
            <v>0</v>
          </cell>
          <cell r="O248">
            <v>0</v>
          </cell>
          <cell r="P248">
            <v>0</v>
          </cell>
          <cell r="Q248">
            <v>0</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row>
        <row r="249">
          <cell r="G249">
            <v>0</v>
          </cell>
          <cell r="H249">
            <v>0</v>
          </cell>
          <cell r="I249">
            <v>0</v>
          </cell>
          <cell r="J249">
            <v>0</v>
          </cell>
          <cell r="K249">
            <v>0</v>
          </cell>
          <cell r="L249">
            <v>0</v>
          </cell>
          <cell r="M249">
            <v>0</v>
          </cell>
          <cell r="N249">
            <v>0</v>
          </cell>
          <cell r="O249">
            <v>0</v>
          </cell>
          <cell r="P249">
            <v>0</v>
          </cell>
          <cell r="Q249">
            <v>0</v>
          </cell>
          <cell r="R249">
            <v>0</v>
          </cell>
          <cell r="S249">
            <v>0</v>
          </cell>
          <cell r="T249">
            <v>0</v>
          </cell>
          <cell r="U249">
            <v>0</v>
          </cell>
          <cell r="V249">
            <v>0</v>
          </cell>
          <cell r="W249">
            <v>0</v>
          </cell>
          <cell r="X249">
            <v>0</v>
          </cell>
          <cell r="Y249">
            <v>0</v>
          </cell>
          <cell r="Z249">
            <v>0</v>
          </cell>
          <cell r="AA249">
            <v>0</v>
          </cell>
          <cell r="AB249">
            <v>0</v>
          </cell>
          <cell r="AC249">
            <v>0</v>
          </cell>
          <cell r="AD249">
            <v>0</v>
          </cell>
          <cell r="AE249">
            <v>0</v>
          </cell>
        </row>
        <row r="250">
          <cell r="G250">
            <v>0</v>
          </cell>
          <cell r="H250">
            <v>0</v>
          </cell>
          <cell r="I250">
            <v>0</v>
          </cell>
          <cell r="J250">
            <v>0</v>
          </cell>
          <cell r="K250">
            <v>0</v>
          </cell>
          <cell r="L250">
            <v>0</v>
          </cell>
          <cell r="M250">
            <v>0</v>
          </cell>
          <cell r="N250">
            <v>0</v>
          </cell>
          <cell r="O250">
            <v>0</v>
          </cell>
          <cell r="P250">
            <v>0</v>
          </cell>
          <cell r="Q250">
            <v>0</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row>
        <row r="251">
          <cell r="G251">
            <v>0</v>
          </cell>
          <cell r="H251">
            <v>0</v>
          </cell>
          <cell r="I251">
            <v>0</v>
          </cell>
          <cell r="J251">
            <v>0</v>
          </cell>
          <cell r="K251">
            <v>0</v>
          </cell>
          <cell r="L251">
            <v>0</v>
          </cell>
          <cell r="M251">
            <v>0</v>
          </cell>
          <cell r="N251">
            <v>0</v>
          </cell>
          <cell r="O251">
            <v>0</v>
          </cell>
          <cell r="P251">
            <v>0</v>
          </cell>
          <cell r="Q251">
            <v>0</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row>
        <row r="252">
          <cell r="G252">
            <v>0</v>
          </cell>
          <cell r="H252">
            <v>0</v>
          </cell>
          <cell r="I252">
            <v>0</v>
          </cell>
          <cell r="J252">
            <v>0</v>
          </cell>
          <cell r="K252">
            <v>0</v>
          </cell>
          <cell r="L252">
            <v>0</v>
          </cell>
          <cell r="M252">
            <v>0</v>
          </cell>
          <cell r="N252">
            <v>0</v>
          </cell>
          <cell r="O252">
            <v>0</v>
          </cell>
          <cell r="P252">
            <v>0</v>
          </cell>
          <cell r="Q252">
            <v>0</v>
          </cell>
          <cell r="R252">
            <v>0</v>
          </cell>
          <cell r="S252">
            <v>0</v>
          </cell>
          <cell r="T252">
            <v>0</v>
          </cell>
          <cell r="U252">
            <v>0</v>
          </cell>
          <cell r="V252">
            <v>0</v>
          </cell>
          <cell r="W252">
            <v>0</v>
          </cell>
          <cell r="X252">
            <v>0</v>
          </cell>
          <cell r="Y252">
            <v>0</v>
          </cell>
          <cell r="Z252">
            <v>0</v>
          </cell>
          <cell r="AA252">
            <v>0</v>
          </cell>
          <cell r="AB252">
            <v>0</v>
          </cell>
          <cell r="AC252">
            <v>0</v>
          </cell>
          <cell r="AD252">
            <v>0</v>
          </cell>
          <cell r="AE252">
            <v>0</v>
          </cell>
        </row>
        <row r="253">
          <cell r="G253">
            <v>0</v>
          </cell>
          <cell r="H253">
            <v>0</v>
          </cell>
          <cell r="I253">
            <v>0</v>
          </cell>
          <cell r="J253">
            <v>0</v>
          </cell>
          <cell r="K253">
            <v>0</v>
          </cell>
          <cell r="L253">
            <v>0</v>
          </cell>
          <cell r="M253">
            <v>0</v>
          </cell>
          <cell r="N253">
            <v>0</v>
          </cell>
          <cell r="O253">
            <v>0</v>
          </cell>
          <cell r="P253">
            <v>0</v>
          </cell>
          <cell r="Q253">
            <v>0</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row>
        <row r="254">
          <cell r="G254">
            <v>0</v>
          </cell>
          <cell r="H254">
            <v>0</v>
          </cell>
          <cell r="I254">
            <v>0</v>
          </cell>
          <cell r="J254">
            <v>0</v>
          </cell>
          <cell r="K254">
            <v>0</v>
          </cell>
          <cell r="L254">
            <v>0</v>
          </cell>
          <cell r="M254">
            <v>0</v>
          </cell>
          <cell r="N254">
            <v>0</v>
          </cell>
          <cell r="O254">
            <v>0</v>
          </cell>
          <cell r="P254">
            <v>0</v>
          </cell>
          <cell r="Q254">
            <v>0</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row>
        <row r="255">
          <cell r="G255">
            <v>0</v>
          </cell>
          <cell r="H255">
            <v>0</v>
          </cell>
          <cell r="I255">
            <v>0</v>
          </cell>
          <cell r="J255">
            <v>0</v>
          </cell>
          <cell r="K255">
            <v>0</v>
          </cell>
          <cell r="L255">
            <v>0</v>
          </cell>
          <cell r="M255">
            <v>0</v>
          </cell>
          <cell r="N255">
            <v>0</v>
          </cell>
          <cell r="O255">
            <v>0</v>
          </cell>
          <cell r="P255">
            <v>0</v>
          </cell>
          <cell r="Q255">
            <v>0</v>
          </cell>
          <cell r="R255">
            <v>0</v>
          </cell>
          <cell r="S255">
            <v>0</v>
          </cell>
          <cell r="T255">
            <v>0</v>
          </cell>
          <cell r="U255">
            <v>0</v>
          </cell>
          <cell r="V255">
            <v>0</v>
          </cell>
          <cell r="W255">
            <v>0</v>
          </cell>
          <cell r="X255">
            <v>0</v>
          </cell>
          <cell r="Y255">
            <v>0</v>
          </cell>
          <cell r="Z255">
            <v>0</v>
          </cell>
          <cell r="AA255">
            <v>0</v>
          </cell>
          <cell r="AB255">
            <v>0</v>
          </cell>
          <cell r="AC255">
            <v>0</v>
          </cell>
          <cell r="AD255">
            <v>0</v>
          </cell>
          <cell r="AE255">
            <v>0</v>
          </cell>
        </row>
        <row r="256">
          <cell r="G256">
            <v>0</v>
          </cell>
          <cell r="H256">
            <v>0</v>
          </cell>
          <cell r="I256">
            <v>0</v>
          </cell>
          <cell r="J256">
            <v>0</v>
          </cell>
          <cell r="K256">
            <v>0</v>
          </cell>
          <cell r="L256">
            <v>0</v>
          </cell>
          <cell r="M256">
            <v>0</v>
          </cell>
          <cell r="N256">
            <v>0</v>
          </cell>
          <cell r="O256">
            <v>0</v>
          </cell>
          <cell r="P256">
            <v>0</v>
          </cell>
          <cell r="Q256">
            <v>0</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row>
        <row r="257">
          <cell r="G257">
            <v>0</v>
          </cell>
          <cell r="H257">
            <v>0</v>
          </cell>
          <cell r="I257">
            <v>0</v>
          </cell>
          <cell r="J257">
            <v>0</v>
          </cell>
          <cell r="K257">
            <v>0</v>
          </cell>
          <cell r="L257">
            <v>0</v>
          </cell>
          <cell r="M257">
            <v>0</v>
          </cell>
          <cell r="N257">
            <v>0</v>
          </cell>
          <cell r="O257">
            <v>0</v>
          </cell>
          <cell r="P257">
            <v>0</v>
          </cell>
          <cell r="Q257">
            <v>0</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row>
        <row r="258">
          <cell r="G258">
            <v>0</v>
          </cell>
          <cell r="H258">
            <v>0</v>
          </cell>
          <cell r="I258">
            <v>0</v>
          </cell>
          <cell r="J258">
            <v>0</v>
          </cell>
          <cell r="K258">
            <v>0</v>
          </cell>
          <cell r="L258">
            <v>0</v>
          </cell>
          <cell r="M258">
            <v>0</v>
          </cell>
          <cell r="N258">
            <v>0</v>
          </cell>
          <cell r="O258">
            <v>0</v>
          </cell>
          <cell r="P258">
            <v>0</v>
          </cell>
          <cell r="Q258">
            <v>0</v>
          </cell>
          <cell r="R258">
            <v>0</v>
          </cell>
          <cell r="S258">
            <v>0</v>
          </cell>
          <cell r="T258">
            <v>0</v>
          </cell>
          <cell r="U258">
            <v>0</v>
          </cell>
          <cell r="V258">
            <v>0</v>
          </cell>
          <cell r="W258">
            <v>0</v>
          </cell>
          <cell r="X258">
            <v>0</v>
          </cell>
          <cell r="Y258">
            <v>0</v>
          </cell>
          <cell r="Z258">
            <v>0</v>
          </cell>
          <cell r="AA258">
            <v>0</v>
          </cell>
          <cell r="AB258">
            <v>0</v>
          </cell>
          <cell r="AC258">
            <v>0</v>
          </cell>
          <cell r="AD258">
            <v>0</v>
          </cell>
          <cell r="AE258">
            <v>0</v>
          </cell>
        </row>
        <row r="259">
          <cell r="G259">
            <v>0</v>
          </cell>
          <cell r="H259">
            <v>0</v>
          </cell>
          <cell r="I259">
            <v>0</v>
          </cell>
          <cell r="J259">
            <v>0</v>
          </cell>
          <cell r="K259">
            <v>0</v>
          </cell>
          <cell r="L259">
            <v>0</v>
          </cell>
          <cell r="M259">
            <v>0</v>
          </cell>
          <cell r="N259">
            <v>0</v>
          </cell>
          <cell r="O259">
            <v>0</v>
          </cell>
          <cell r="P259">
            <v>0</v>
          </cell>
          <cell r="Q259">
            <v>0</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row>
        <row r="260">
          <cell r="G260">
            <v>0</v>
          </cell>
          <cell r="H260">
            <v>0</v>
          </cell>
          <cell r="I260">
            <v>0</v>
          </cell>
          <cell r="J260">
            <v>0</v>
          </cell>
          <cell r="K260">
            <v>0</v>
          </cell>
          <cell r="L260">
            <v>0</v>
          </cell>
          <cell r="M260">
            <v>0</v>
          </cell>
          <cell r="N260">
            <v>0</v>
          </cell>
          <cell r="O260">
            <v>0</v>
          </cell>
          <cell r="P260">
            <v>0</v>
          </cell>
          <cell r="Q260">
            <v>0</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row>
        <row r="261">
          <cell r="G261">
            <v>0</v>
          </cell>
          <cell r="H261">
            <v>0</v>
          </cell>
          <cell r="I261">
            <v>0</v>
          </cell>
          <cell r="J261">
            <v>0</v>
          </cell>
          <cell r="K261">
            <v>0</v>
          </cell>
          <cell r="L261">
            <v>0</v>
          </cell>
          <cell r="M261">
            <v>0</v>
          </cell>
          <cell r="N261">
            <v>0</v>
          </cell>
          <cell r="O261">
            <v>0</v>
          </cell>
          <cell r="P261">
            <v>0</v>
          </cell>
          <cell r="Q261">
            <v>0</v>
          </cell>
          <cell r="R261">
            <v>0</v>
          </cell>
          <cell r="S261">
            <v>0</v>
          </cell>
          <cell r="T261">
            <v>0</v>
          </cell>
          <cell r="U261">
            <v>0</v>
          </cell>
          <cell r="V261">
            <v>0</v>
          </cell>
          <cell r="W261">
            <v>0</v>
          </cell>
          <cell r="X261">
            <v>0</v>
          </cell>
          <cell r="Y261">
            <v>0</v>
          </cell>
          <cell r="Z261">
            <v>0</v>
          </cell>
          <cell r="AA261">
            <v>0</v>
          </cell>
          <cell r="AB261">
            <v>0</v>
          </cell>
          <cell r="AC261">
            <v>0</v>
          </cell>
          <cell r="AD261">
            <v>0</v>
          </cell>
          <cell r="AE261">
            <v>0</v>
          </cell>
        </row>
        <row r="262">
          <cell r="G262">
            <v>0</v>
          </cell>
          <cell r="H262">
            <v>0</v>
          </cell>
          <cell r="I262">
            <v>0</v>
          </cell>
          <cell r="J262">
            <v>0</v>
          </cell>
          <cell r="K262">
            <v>0</v>
          </cell>
          <cell r="L262">
            <v>0</v>
          </cell>
          <cell r="M262">
            <v>0</v>
          </cell>
          <cell r="N262">
            <v>0</v>
          </cell>
          <cell r="O262">
            <v>0</v>
          </cell>
          <cell r="P262">
            <v>0</v>
          </cell>
          <cell r="Q262">
            <v>0</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row>
        <row r="263">
          <cell r="G263">
            <v>0</v>
          </cell>
          <cell r="H263">
            <v>0</v>
          </cell>
          <cell r="I263">
            <v>0</v>
          </cell>
          <cell r="J263">
            <v>0</v>
          </cell>
          <cell r="K263">
            <v>0</v>
          </cell>
          <cell r="L263">
            <v>0</v>
          </cell>
          <cell r="M263">
            <v>0</v>
          </cell>
          <cell r="N263">
            <v>0</v>
          </cell>
          <cell r="O263">
            <v>0</v>
          </cell>
          <cell r="P263">
            <v>0</v>
          </cell>
          <cell r="Q263">
            <v>0</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row>
        <row r="264">
          <cell r="G264">
            <v>0</v>
          </cell>
          <cell r="H264">
            <v>0</v>
          </cell>
          <cell r="I264">
            <v>0</v>
          </cell>
          <cell r="J264">
            <v>0</v>
          </cell>
          <cell r="K264">
            <v>0</v>
          </cell>
          <cell r="L264">
            <v>0</v>
          </cell>
          <cell r="M264">
            <v>0</v>
          </cell>
          <cell r="N264">
            <v>0</v>
          </cell>
          <cell r="O264">
            <v>0</v>
          </cell>
          <cell r="P264">
            <v>0</v>
          </cell>
          <cell r="Q264">
            <v>0</v>
          </cell>
          <cell r="R264">
            <v>0</v>
          </cell>
          <cell r="S264">
            <v>0</v>
          </cell>
          <cell r="T264">
            <v>0</v>
          </cell>
          <cell r="U264">
            <v>0</v>
          </cell>
          <cell r="V264">
            <v>0</v>
          </cell>
          <cell r="W264">
            <v>0</v>
          </cell>
          <cell r="X264">
            <v>0</v>
          </cell>
          <cell r="Y264">
            <v>0</v>
          </cell>
          <cell r="Z264">
            <v>0</v>
          </cell>
          <cell r="AA264">
            <v>0</v>
          </cell>
          <cell r="AB264">
            <v>0</v>
          </cell>
          <cell r="AC264">
            <v>0</v>
          </cell>
          <cell r="AD264">
            <v>0</v>
          </cell>
          <cell r="AE264">
            <v>0</v>
          </cell>
        </row>
        <row r="265">
          <cell r="G265">
            <v>0</v>
          </cell>
          <cell r="H265">
            <v>0</v>
          </cell>
          <cell r="I265">
            <v>0</v>
          </cell>
          <cell r="J265">
            <v>0</v>
          </cell>
          <cell r="K265">
            <v>0</v>
          </cell>
          <cell r="L265">
            <v>0</v>
          </cell>
          <cell r="M265">
            <v>0</v>
          </cell>
          <cell r="N265">
            <v>0</v>
          </cell>
          <cell r="O265">
            <v>0</v>
          </cell>
          <cell r="P265">
            <v>0</v>
          </cell>
          <cell r="Q265">
            <v>0</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row>
        <row r="266">
          <cell r="G266">
            <v>0</v>
          </cell>
          <cell r="H266">
            <v>0</v>
          </cell>
          <cell r="I266">
            <v>0</v>
          </cell>
          <cell r="J266">
            <v>0</v>
          </cell>
          <cell r="K266">
            <v>0</v>
          </cell>
          <cell r="L266">
            <v>0</v>
          </cell>
          <cell r="M266">
            <v>0</v>
          </cell>
          <cell r="N266">
            <v>0</v>
          </cell>
          <cell r="O266">
            <v>0</v>
          </cell>
          <cell r="P266">
            <v>0</v>
          </cell>
          <cell r="Q266">
            <v>0</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row>
        <row r="267">
          <cell r="G267">
            <v>0</v>
          </cell>
          <cell r="H267">
            <v>0</v>
          </cell>
          <cell r="I267">
            <v>0</v>
          </cell>
          <cell r="J267">
            <v>0</v>
          </cell>
          <cell r="K267">
            <v>0</v>
          </cell>
          <cell r="L267">
            <v>0</v>
          </cell>
          <cell r="M267">
            <v>0</v>
          </cell>
          <cell r="N267">
            <v>0</v>
          </cell>
          <cell r="O267">
            <v>0</v>
          </cell>
          <cell r="P267">
            <v>0</v>
          </cell>
          <cell r="Q267">
            <v>0</v>
          </cell>
          <cell r="R267">
            <v>0</v>
          </cell>
          <cell r="S267">
            <v>0</v>
          </cell>
          <cell r="T267">
            <v>0</v>
          </cell>
          <cell r="U267">
            <v>0</v>
          </cell>
          <cell r="V267">
            <v>0</v>
          </cell>
          <cell r="W267">
            <v>0</v>
          </cell>
          <cell r="X267">
            <v>0</v>
          </cell>
          <cell r="Y267">
            <v>0</v>
          </cell>
          <cell r="Z267">
            <v>0</v>
          </cell>
          <cell r="AA267">
            <v>0</v>
          </cell>
          <cell r="AB267">
            <v>0</v>
          </cell>
          <cell r="AC267">
            <v>0</v>
          </cell>
          <cell r="AD267">
            <v>0</v>
          </cell>
          <cell r="AE267">
            <v>0</v>
          </cell>
        </row>
        <row r="268">
          <cell r="G268">
            <v>0</v>
          </cell>
          <cell r="H268">
            <v>0</v>
          </cell>
          <cell r="I268">
            <v>0</v>
          </cell>
          <cell r="J268">
            <v>0</v>
          </cell>
          <cell r="K268">
            <v>0</v>
          </cell>
          <cell r="L268">
            <v>0</v>
          </cell>
          <cell r="M268">
            <v>0</v>
          </cell>
          <cell r="N268">
            <v>0</v>
          </cell>
          <cell r="O268">
            <v>0</v>
          </cell>
          <cell r="P268">
            <v>0</v>
          </cell>
          <cell r="Q268">
            <v>0</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row>
        <row r="269">
          <cell r="G269">
            <v>0</v>
          </cell>
          <cell r="H269">
            <v>0</v>
          </cell>
          <cell r="I269">
            <v>0</v>
          </cell>
          <cell r="J269">
            <v>0</v>
          </cell>
          <cell r="K269">
            <v>0</v>
          </cell>
          <cell r="L269">
            <v>0</v>
          </cell>
          <cell r="M269">
            <v>0</v>
          </cell>
          <cell r="N269">
            <v>0</v>
          </cell>
          <cell r="O269">
            <v>0</v>
          </cell>
          <cell r="P269">
            <v>0</v>
          </cell>
          <cell r="Q269">
            <v>0</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row>
        <row r="270">
          <cell r="G270">
            <v>0</v>
          </cell>
          <cell r="H270">
            <v>0</v>
          </cell>
          <cell r="I270">
            <v>0</v>
          </cell>
          <cell r="J270">
            <v>0</v>
          </cell>
          <cell r="K270">
            <v>0</v>
          </cell>
          <cell r="L270">
            <v>0</v>
          </cell>
          <cell r="M270">
            <v>0</v>
          </cell>
          <cell r="N270">
            <v>0</v>
          </cell>
          <cell r="O270">
            <v>0</v>
          </cell>
          <cell r="P270">
            <v>0</v>
          </cell>
          <cell r="Q270">
            <v>0</v>
          </cell>
          <cell r="R270">
            <v>0</v>
          </cell>
          <cell r="S270">
            <v>0</v>
          </cell>
          <cell r="T270">
            <v>0</v>
          </cell>
          <cell r="U270">
            <v>0</v>
          </cell>
          <cell r="V270">
            <v>0</v>
          </cell>
          <cell r="W270">
            <v>0</v>
          </cell>
          <cell r="X270">
            <v>0</v>
          </cell>
          <cell r="Y270">
            <v>0</v>
          </cell>
          <cell r="Z270">
            <v>0</v>
          </cell>
          <cell r="AA270">
            <v>0</v>
          </cell>
          <cell r="AB270">
            <v>0</v>
          </cell>
          <cell r="AC270">
            <v>0</v>
          </cell>
          <cell r="AD270">
            <v>0</v>
          </cell>
          <cell r="AE270">
            <v>0</v>
          </cell>
        </row>
        <row r="271">
          <cell r="G271">
            <v>0</v>
          </cell>
          <cell r="H271">
            <v>0</v>
          </cell>
          <cell r="I271">
            <v>0</v>
          </cell>
          <cell r="J271">
            <v>0</v>
          </cell>
          <cell r="K271">
            <v>0</v>
          </cell>
          <cell r="L271">
            <v>0</v>
          </cell>
          <cell r="M271">
            <v>0</v>
          </cell>
          <cell r="N271">
            <v>0</v>
          </cell>
          <cell r="O271">
            <v>0</v>
          </cell>
          <cell r="P271">
            <v>0</v>
          </cell>
          <cell r="Q271">
            <v>0</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row>
        <row r="272">
          <cell r="G272">
            <v>0</v>
          </cell>
          <cell r="H272">
            <v>0</v>
          </cell>
          <cell r="I272">
            <v>0</v>
          </cell>
          <cell r="J272">
            <v>0</v>
          </cell>
          <cell r="K272">
            <v>0</v>
          </cell>
          <cell r="L272">
            <v>0</v>
          </cell>
          <cell r="M272">
            <v>0</v>
          </cell>
          <cell r="N272">
            <v>0</v>
          </cell>
          <cell r="O272">
            <v>0</v>
          </cell>
          <cell r="P272">
            <v>0</v>
          </cell>
          <cell r="Q272">
            <v>0</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row>
        <row r="273">
          <cell r="G273">
            <v>0</v>
          </cell>
          <cell r="H273">
            <v>0</v>
          </cell>
          <cell r="I273">
            <v>0</v>
          </cell>
          <cell r="J273">
            <v>0</v>
          </cell>
          <cell r="K273">
            <v>0</v>
          </cell>
          <cell r="L273">
            <v>0</v>
          </cell>
          <cell r="M273">
            <v>0</v>
          </cell>
          <cell r="N273">
            <v>0</v>
          </cell>
          <cell r="O273">
            <v>0</v>
          </cell>
          <cell r="P273">
            <v>0</v>
          </cell>
          <cell r="Q273">
            <v>0</v>
          </cell>
          <cell r="R273">
            <v>0</v>
          </cell>
          <cell r="S273">
            <v>0</v>
          </cell>
          <cell r="T273">
            <v>0</v>
          </cell>
          <cell r="U273">
            <v>0</v>
          </cell>
          <cell r="V273">
            <v>0</v>
          </cell>
          <cell r="W273">
            <v>0</v>
          </cell>
          <cell r="X273">
            <v>0</v>
          </cell>
          <cell r="Y273">
            <v>0</v>
          </cell>
          <cell r="Z273">
            <v>0</v>
          </cell>
          <cell r="AA273">
            <v>0</v>
          </cell>
          <cell r="AB273">
            <v>0</v>
          </cell>
          <cell r="AC273">
            <v>0</v>
          </cell>
          <cell r="AD273">
            <v>0</v>
          </cell>
          <cell r="AE273">
            <v>0</v>
          </cell>
        </row>
        <row r="274">
          <cell r="G274">
            <v>0</v>
          </cell>
          <cell r="H274">
            <v>0</v>
          </cell>
          <cell r="I274">
            <v>0</v>
          </cell>
          <cell r="J274">
            <v>0</v>
          </cell>
          <cell r="K274">
            <v>0</v>
          </cell>
          <cell r="L274">
            <v>0</v>
          </cell>
          <cell r="M274">
            <v>0</v>
          </cell>
          <cell r="N274">
            <v>0</v>
          </cell>
          <cell r="O274">
            <v>0</v>
          </cell>
          <cell r="P274">
            <v>0</v>
          </cell>
          <cell r="Q274">
            <v>0</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row>
        <row r="275">
          <cell r="G275">
            <v>0</v>
          </cell>
          <cell r="H275">
            <v>0</v>
          </cell>
          <cell r="I275">
            <v>0</v>
          </cell>
          <cell r="J275">
            <v>0</v>
          </cell>
          <cell r="K275">
            <v>0</v>
          </cell>
          <cell r="L275">
            <v>0</v>
          </cell>
          <cell r="M275">
            <v>0</v>
          </cell>
          <cell r="N275">
            <v>0</v>
          </cell>
          <cell r="O275">
            <v>0</v>
          </cell>
          <cell r="P275">
            <v>0</v>
          </cell>
          <cell r="Q275">
            <v>0</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row>
        <row r="276">
          <cell r="G276">
            <v>0</v>
          </cell>
          <cell r="H276">
            <v>0</v>
          </cell>
          <cell r="I276">
            <v>0</v>
          </cell>
          <cell r="J276">
            <v>0</v>
          </cell>
          <cell r="K276">
            <v>0</v>
          </cell>
          <cell r="L276">
            <v>0</v>
          </cell>
          <cell r="M276">
            <v>0</v>
          </cell>
          <cell r="N276">
            <v>0</v>
          </cell>
          <cell r="O276">
            <v>0</v>
          </cell>
          <cell r="P276">
            <v>0</v>
          </cell>
          <cell r="Q276">
            <v>0</v>
          </cell>
          <cell r="R276">
            <v>0</v>
          </cell>
          <cell r="S276">
            <v>0</v>
          </cell>
          <cell r="T276">
            <v>0</v>
          </cell>
          <cell r="U276">
            <v>0</v>
          </cell>
          <cell r="V276">
            <v>0</v>
          </cell>
          <cell r="W276">
            <v>0</v>
          </cell>
          <cell r="X276">
            <v>0</v>
          </cell>
          <cell r="Y276">
            <v>0</v>
          </cell>
          <cell r="Z276">
            <v>0</v>
          </cell>
          <cell r="AA276">
            <v>0</v>
          </cell>
          <cell r="AB276">
            <v>0</v>
          </cell>
          <cell r="AC276">
            <v>0</v>
          </cell>
          <cell r="AD276">
            <v>0</v>
          </cell>
          <cell r="AE276">
            <v>0</v>
          </cell>
        </row>
        <row r="277">
          <cell r="G277">
            <v>0</v>
          </cell>
          <cell r="H277">
            <v>0</v>
          </cell>
          <cell r="I277">
            <v>0</v>
          </cell>
          <cell r="J277">
            <v>0</v>
          </cell>
          <cell r="K277">
            <v>0</v>
          </cell>
          <cell r="L277">
            <v>0</v>
          </cell>
          <cell r="M277">
            <v>0</v>
          </cell>
          <cell r="N277">
            <v>0</v>
          </cell>
          <cell r="O277">
            <v>0</v>
          </cell>
          <cell r="P277">
            <v>0</v>
          </cell>
          <cell r="Q277">
            <v>0</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row>
        <row r="278">
          <cell r="G278">
            <v>0</v>
          </cell>
          <cell r="H278">
            <v>0</v>
          </cell>
          <cell r="I278">
            <v>0</v>
          </cell>
          <cell r="J278">
            <v>0</v>
          </cell>
          <cell r="K278">
            <v>0</v>
          </cell>
          <cell r="L278">
            <v>0</v>
          </cell>
          <cell r="M278">
            <v>0</v>
          </cell>
          <cell r="N278">
            <v>0</v>
          </cell>
          <cell r="O278">
            <v>0</v>
          </cell>
          <cell r="P278">
            <v>0</v>
          </cell>
          <cell r="Q278">
            <v>0</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row>
        <row r="279">
          <cell r="G279">
            <v>0</v>
          </cell>
          <cell r="H279">
            <v>0</v>
          </cell>
          <cell r="I279">
            <v>0</v>
          </cell>
          <cell r="J279">
            <v>0</v>
          </cell>
          <cell r="K279">
            <v>0</v>
          </cell>
          <cell r="L279">
            <v>0</v>
          </cell>
          <cell r="M279">
            <v>0</v>
          </cell>
          <cell r="N279">
            <v>0</v>
          </cell>
          <cell r="O279">
            <v>0</v>
          </cell>
          <cell r="P279">
            <v>0</v>
          </cell>
          <cell r="Q279">
            <v>0</v>
          </cell>
          <cell r="R279">
            <v>0</v>
          </cell>
          <cell r="S279">
            <v>0</v>
          </cell>
          <cell r="T279">
            <v>0</v>
          </cell>
          <cell r="U279">
            <v>0</v>
          </cell>
          <cell r="V279">
            <v>0</v>
          </cell>
          <cell r="W279">
            <v>0</v>
          </cell>
          <cell r="X279">
            <v>0</v>
          </cell>
          <cell r="Y279">
            <v>0</v>
          </cell>
          <cell r="Z279">
            <v>0</v>
          </cell>
          <cell r="AA279">
            <v>0</v>
          </cell>
          <cell r="AB279">
            <v>0</v>
          </cell>
          <cell r="AC279">
            <v>0</v>
          </cell>
          <cell r="AD279">
            <v>0</v>
          </cell>
          <cell r="AE279">
            <v>0</v>
          </cell>
        </row>
        <row r="280">
          <cell r="G280">
            <v>0</v>
          </cell>
          <cell r="H280">
            <v>0</v>
          </cell>
          <cell r="I280">
            <v>0</v>
          </cell>
          <cell r="J280">
            <v>0</v>
          </cell>
          <cell r="K280">
            <v>0</v>
          </cell>
          <cell r="L280">
            <v>0</v>
          </cell>
          <cell r="M280">
            <v>0</v>
          </cell>
          <cell r="N280">
            <v>0</v>
          </cell>
          <cell r="O280">
            <v>0</v>
          </cell>
          <cell r="P280">
            <v>0</v>
          </cell>
          <cell r="Q280">
            <v>0</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row>
        <row r="281">
          <cell r="G281">
            <v>0</v>
          </cell>
          <cell r="H281">
            <v>0</v>
          </cell>
          <cell r="I281">
            <v>0</v>
          </cell>
          <cell r="J281">
            <v>0</v>
          </cell>
          <cell r="K281">
            <v>0</v>
          </cell>
          <cell r="L281">
            <v>0</v>
          </cell>
          <cell r="M281">
            <v>0</v>
          </cell>
          <cell r="N281">
            <v>0</v>
          </cell>
          <cell r="O281">
            <v>0</v>
          </cell>
          <cell r="P281">
            <v>0</v>
          </cell>
          <cell r="Q281">
            <v>0</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row>
        <row r="282">
          <cell r="G282">
            <v>0</v>
          </cell>
          <cell r="H282">
            <v>0</v>
          </cell>
          <cell r="I282">
            <v>0</v>
          </cell>
          <cell r="J282">
            <v>0</v>
          </cell>
          <cell r="K282">
            <v>0</v>
          </cell>
          <cell r="L282">
            <v>0</v>
          </cell>
          <cell r="M282">
            <v>0</v>
          </cell>
          <cell r="N282">
            <v>0</v>
          </cell>
          <cell r="O282">
            <v>0</v>
          </cell>
          <cell r="P282">
            <v>0</v>
          </cell>
          <cell r="Q282">
            <v>0</v>
          </cell>
          <cell r="R282">
            <v>0</v>
          </cell>
          <cell r="S282">
            <v>0</v>
          </cell>
          <cell r="T282">
            <v>0</v>
          </cell>
          <cell r="U282">
            <v>0</v>
          </cell>
          <cell r="V282">
            <v>0</v>
          </cell>
          <cell r="W282">
            <v>0</v>
          </cell>
          <cell r="X282">
            <v>0</v>
          </cell>
          <cell r="Y282">
            <v>0</v>
          </cell>
          <cell r="Z282">
            <v>0</v>
          </cell>
          <cell r="AA282">
            <v>0</v>
          </cell>
          <cell r="AB282">
            <v>0</v>
          </cell>
          <cell r="AC282">
            <v>0</v>
          </cell>
          <cell r="AD282">
            <v>0</v>
          </cell>
          <cell r="AE282">
            <v>0</v>
          </cell>
        </row>
        <row r="283">
          <cell r="G283">
            <v>0</v>
          </cell>
          <cell r="H283">
            <v>0</v>
          </cell>
          <cell r="I283">
            <v>0</v>
          </cell>
          <cell r="J283">
            <v>0</v>
          </cell>
          <cell r="K283">
            <v>0</v>
          </cell>
          <cell r="L283">
            <v>0</v>
          </cell>
          <cell r="M283">
            <v>0</v>
          </cell>
          <cell r="N283">
            <v>0</v>
          </cell>
          <cell r="O283">
            <v>0</v>
          </cell>
          <cell r="P283">
            <v>0</v>
          </cell>
          <cell r="Q283">
            <v>0</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row>
        <row r="284">
          <cell r="G284">
            <v>0</v>
          </cell>
          <cell r="H284">
            <v>0</v>
          </cell>
          <cell r="I284">
            <v>0</v>
          </cell>
          <cell r="J284">
            <v>0</v>
          </cell>
          <cell r="K284">
            <v>0</v>
          </cell>
          <cell r="L284">
            <v>0</v>
          </cell>
          <cell r="M284">
            <v>0</v>
          </cell>
          <cell r="N284">
            <v>0</v>
          </cell>
          <cell r="O284">
            <v>0</v>
          </cell>
          <cell r="P284">
            <v>0</v>
          </cell>
          <cell r="Q284">
            <v>0</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row>
        <row r="285">
          <cell r="G285">
            <v>0</v>
          </cell>
          <cell r="H285">
            <v>0</v>
          </cell>
          <cell r="I285">
            <v>0</v>
          </cell>
          <cell r="J285">
            <v>0</v>
          </cell>
          <cell r="K285">
            <v>0</v>
          </cell>
          <cell r="L285">
            <v>0</v>
          </cell>
          <cell r="M285">
            <v>0</v>
          </cell>
          <cell r="N285">
            <v>0</v>
          </cell>
          <cell r="O285">
            <v>0</v>
          </cell>
          <cell r="P285">
            <v>0</v>
          </cell>
          <cell r="Q285">
            <v>0</v>
          </cell>
          <cell r="R285">
            <v>0</v>
          </cell>
          <cell r="S285">
            <v>0</v>
          </cell>
          <cell r="T285">
            <v>0</v>
          </cell>
          <cell r="U285">
            <v>0</v>
          </cell>
          <cell r="V285">
            <v>0</v>
          </cell>
          <cell r="W285">
            <v>0</v>
          </cell>
          <cell r="X285">
            <v>0</v>
          </cell>
          <cell r="Y285">
            <v>0</v>
          </cell>
          <cell r="Z285">
            <v>0</v>
          </cell>
          <cell r="AA285">
            <v>0</v>
          </cell>
          <cell r="AB285">
            <v>0</v>
          </cell>
          <cell r="AC285">
            <v>0</v>
          </cell>
          <cell r="AD285">
            <v>0</v>
          </cell>
          <cell r="AE285">
            <v>0</v>
          </cell>
        </row>
        <row r="286">
          <cell r="G286">
            <v>0</v>
          </cell>
          <cell r="H286">
            <v>0</v>
          </cell>
          <cell r="I286">
            <v>0</v>
          </cell>
          <cell r="J286">
            <v>0</v>
          </cell>
          <cell r="K286">
            <v>0</v>
          </cell>
          <cell r="L286">
            <v>0</v>
          </cell>
          <cell r="M286">
            <v>0</v>
          </cell>
          <cell r="N286">
            <v>0</v>
          </cell>
          <cell r="O286">
            <v>0</v>
          </cell>
          <cell r="P286">
            <v>0</v>
          </cell>
          <cell r="Q286">
            <v>0</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row>
        <row r="287">
          <cell r="G287">
            <v>0</v>
          </cell>
          <cell r="H287">
            <v>0</v>
          </cell>
          <cell r="I287">
            <v>0</v>
          </cell>
          <cell r="J287">
            <v>0</v>
          </cell>
          <cell r="K287">
            <v>0</v>
          </cell>
          <cell r="L287">
            <v>0</v>
          </cell>
          <cell r="M287">
            <v>0</v>
          </cell>
          <cell r="N287">
            <v>0</v>
          </cell>
          <cell r="O287">
            <v>0</v>
          </cell>
          <cell r="P287">
            <v>0</v>
          </cell>
          <cell r="Q287">
            <v>0</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row>
        <row r="288">
          <cell r="G288">
            <v>0</v>
          </cell>
          <cell r="H288">
            <v>0</v>
          </cell>
          <cell r="I288">
            <v>0</v>
          </cell>
          <cell r="J288">
            <v>0</v>
          </cell>
          <cell r="K288">
            <v>0</v>
          </cell>
          <cell r="L288">
            <v>0</v>
          </cell>
          <cell r="M288">
            <v>0</v>
          </cell>
          <cell r="N288">
            <v>0</v>
          </cell>
          <cell r="O288">
            <v>0</v>
          </cell>
          <cell r="P288">
            <v>0</v>
          </cell>
          <cell r="Q288">
            <v>0</v>
          </cell>
          <cell r="R288">
            <v>0</v>
          </cell>
          <cell r="S288">
            <v>0</v>
          </cell>
          <cell r="T288">
            <v>0</v>
          </cell>
          <cell r="U288">
            <v>0</v>
          </cell>
          <cell r="V288">
            <v>0</v>
          </cell>
          <cell r="W288">
            <v>0</v>
          </cell>
          <cell r="X288">
            <v>0</v>
          </cell>
          <cell r="Y288">
            <v>0</v>
          </cell>
          <cell r="Z288">
            <v>0</v>
          </cell>
          <cell r="AA288">
            <v>0</v>
          </cell>
          <cell r="AB288">
            <v>0</v>
          </cell>
          <cell r="AC288">
            <v>0</v>
          </cell>
          <cell r="AD288">
            <v>0</v>
          </cell>
          <cell r="AE288">
            <v>0</v>
          </cell>
        </row>
        <row r="289">
          <cell r="G289">
            <v>0</v>
          </cell>
          <cell r="H289">
            <v>0</v>
          </cell>
          <cell r="I289">
            <v>0</v>
          </cell>
          <cell r="J289">
            <v>0</v>
          </cell>
          <cell r="K289">
            <v>0</v>
          </cell>
          <cell r="L289">
            <v>0</v>
          </cell>
          <cell r="M289">
            <v>0</v>
          </cell>
          <cell r="N289">
            <v>0</v>
          </cell>
          <cell r="O289">
            <v>0</v>
          </cell>
          <cell r="P289">
            <v>0</v>
          </cell>
          <cell r="Q289">
            <v>0</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row>
        <row r="290">
          <cell r="G290">
            <v>0</v>
          </cell>
          <cell r="H290">
            <v>0</v>
          </cell>
          <cell r="I290">
            <v>0</v>
          </cell>
          <cell r="J290">
            <v>0</v>
          </cell>
          <cell r="K290">
            <v>0</v>
          </cell>
          <cell r="L290">
            <v>0</v>
          </cell>
          <cell r="M290">
            <v>0</v>
          </cell>
          <cell r="N290">
            <v>0</v>
          </cell>
          <cell r="O290">
            <v>0</v>
          </cell>
          <cell r="P290">
            <v>0</v>
          </cell>
          <cell r="Q290">
            <v>0</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row>
        <row r="291">
          <cell r="G291">
            <v>0</v>
          </cell>
          <cell r="H291">
            <v>0</v>
          </cell>
          <cell r="I291">
            <v>0</v>
          </cell>
          <cell r="J291">
            <v>0</v>
          </cell>
          <cell r="K291">
            <v>0</v>
          </cell>
          <cell r="L291">
            <v>0</v>
          </cell>
          <cell r="M291">
            <v>0</v>
          </cell>
          <cell r="N291">
            <v>0</v>
          </cell>
          <cell r="O291">
            <v>0</v>
          </cell>
          <cell r="P291">
            <v>0</v>
          </cell>
          <cell r="Q291">
            <v>0</v>
          </cell>
          <cell r="R291">
            <v>0</v>
          </cell>
          <cell r="S291">
            <v>0</v>
          </cell>
          <cell r="T291">
            <v>0</v>
          </cell>
          <cell r="U291">
            <v>0</v>
          </cell>
          <cell r="V291">
            <v>0</v>
          </cell>
          <cell r="W291">
            <v>0</v>
          </cell>
          <cell r="X291">
            <v>0</v>
          </cell>
          <cell r="Y291">
            <v>0</v>
          </cell>
          <cell r="Z291">
            <v>0</v>
          </cell>
          <cell r="AA291">
            <v>0</v>
          </cell>
          <cell r="AB291">
            <v>0</v>
          </cell>
          <cell r="AC291">
            <v>0</v>
          </cell>
          <cell r="AD291">
            <v>0</v>
          </cell>
          <cell r="AE291">
            <v>0</v>
          </cell>
        </row>
        <row r="292">
          <cell r="G292">
            <v>0</v>
          </cell>
          <cell r="H292">
            <v>0</v>
          </cell>
          <cell r="I292">
            <v>0</v>
          </cell>
          <cell r="J292">
            <v>0</v>
          </cell>
          <cell r="K292">
            <v>0</v>
          </cell>
          <cell r="L292">
            <v>0</v>
          </cell>
          <cell r="M292">
            <v>0</v>
          </cell>
          <cell r="N292">
            <v>0</v>
          </cell>
          <cell r="O292">
            <v>0</v>
          </cell>
          <cell r="P292">
            <v>0</v>
          </cell>
          <cell r="Q292">
            <v>0</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row>
        <row r="293">
          <cell r="G293">
            <v>0</v>
          </cell>
          <cell r="H293">
            <v>0</v>
          </cell>
          <cell r="I293">
            <v>0</v>
          </cell>
          <cell r="J293">
            <v>0</v>
          </cell>
          <cell r="K293">
            <v>0</v>
          </cell>
          <cell r="L293">
            <v>0</v>
          </cell>
          <cell r="M293">
            <v>0</v>
          </cell>
          <cell r="N293">
            <v>0</v>
          </cell>
          <cell r="O293">
            <v>0</v>
          </cell>
          <cell r="P293">
            <v>0</v>
          </cell>
          <cell r="Q293">
            <v>0</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row>
        <row r="294">
          <cell r="G294">
            <v>0</v>
          </cell>
          <cell r="H294">
            <v>0</v>
          </cell>
          <cell r="I294">
            <v>0</v>
          </cell>
          <cell r="J294">
            <v>0</v>
          </cell>
          <cell r="K294">
            <v>0</v>
          </cell>
          <cell r="L294">
            <v>0</v>
          </cell>
          <cell r="M294">
            <v>0</v>
          </cell>
          <cell r="N294">
            <v>0</v>
          </cell>
          <cell r="O294">
            <v>0</v>
          </cell>
          <cell r="P294">
            <v>0</v>
          </cell>
          <cell r="Q294">
            <v>0</v>
          </cell>
          <cell r="R294">
            <v>0</v>
          </cell>
          <cell r="S294">
            <v>0</v>
          </cell>
          <cell r="T294">
            <v>0</v>
          </cell>
          <cell r="U294">
            <v>0</v>
          </cell>
          <cell r="V294">
            <v>0</v>
          </cell>
          <cell r="W294">
            <v>0</v>
          </cell>
          <cell r="X294">
            <v>0</v>
          </cell>
          <cell r="Y294">
            <v>0</v>
          </cell>
          <cell r="Z294">
            <v>0</v>
          </cell>
          <cell r="AA294">
            <v>0</v>
          </cell>
          <cell r="AB294">
            <v>0</v>
          </cell>
          <cell r="AC294">
            <v>0</v>
          </cell>
          <cell r="AD294">
            <v>0</v>
          </cell>
          <cell r="AE294">
            <v>0</v>
          </cell>
        </row>
        <row r="295">
          <cell r="G295">
            <v>0</v>
          </cell>
          <cell r="H295">
            <v>0</v>
          </cell>
          <cell r="I295">
            <v>0</v>
          </cell>
          <cell r="J295">
            <v>0</v>
          </cell>
          <cell r="K295">
            <v>0</v>
          </cell>
          <cell r="L295">
            <v>0</v>
          </cell>
          <cell r="M295">
            <v>0</v>
          </cell>
          <cell r="N295">
            <v>0</v>
          </cell>
          <cell r="O295">
            <v>0</v>
          </cell>
          <cell r="P295">
            <v>0</v>
          </cell>
          <cell r="Q295">
            <v>0</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row>
        <row r="296">
          <cell r="G296">
            <v>0</v>
          </cell>
          <cell r="H296">
            <v>0</v>
          </cell>
          <cell r="I296">
            <v>0</v>
          </cell>
          <cell r="J296">
            <v>0</v>
          </cell>
          <cell r="K296">
            <v>0</v>
          </cell>
          <cell r="L296">
            <v>0</v>
          </cell>
          <cell r="M296">
            <v>0</v>
          </cell>
          <cell r="N296">
            <v>0</v>
          </cell>
          <cell r="O296">
            <v>0</v>
          </cell>
          <cell r="P296">
            <v>0</v>
          </cell>
          <cell r="Q296">
            <v>0</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row>
        <row r="297">
          <cell r="G297">
            <v>0</v>
          </cell>
          <cell r="H297">
            <v>0</v>
          </cell>
          <cell r="I297">
            <v>0</v>
          </cell>
          <cell r="J297">
            <v>0</v>
          </cell>
          <cell r="K297">
            <v>0</v>
          </cell>
          <cell r="L297">
            <v>0</v>
          </cell>
          <cell r="M297">
            <v>0</v>
          </cell>
          <cell r="N297">
            <v>0</v>
          </cell>
          <cell r="O297">
            <v>0</v>
          </cell>
          <cell r="P297">
            <v>0</v>
          </cell>
          <cell r="Q297">
            <v>0</v>
          </cell>
          <cell r="R297">
            <v>0</v>
          </cell>
          <cell r="S297">
            <v>0</v>
          </cell>
          <cell r="T297">
            <v>0</v>
          </cell>
          <cell r="U297">
            <v>0</v>
          </cell>
          <cell r="V297">
            <v>0</v>
          </cell>
          <cell r="W297">
            <v>0</v>
          </cell>
          <cell r="X297">
            <v>0</v>
          </cell>
          <cell r="Y297">
            <v>0</v>
          </cell>
          <cell r="Z297">
            <v>0</v>
          </cell>
          <cell r="AA297">
            <v>0</v>
          </cell>
          <cell r="AB297">
            <v>0</v>
          </cell>
          <cell r="AC297">
            <v>0</v>
          </cell>
          <cell r="AD297">
            <v>0</v>
          </cell>
          <cell r="AE297">
            <v>0</v>
          </cell>
        </row>
        <row r="298">
          <cell r="G298">
            <v>0</v>
          </cell>
          <cell r="H298">
            <v>0</v>
          </cell>
          <cell r="I298">
            <v>0</v>
          </cell>
          <cell r="J298">
            <v>0</v>
          </cell>
          <cell r="K298">
            <v>0</v>
          </cell>
          <cell r="L298">
            <v>0</v>
          </cell>
          <cell r="M298">
            <v>0</v>
          </cell>
          <cell r="N298">
            <v>0</v>
          </cell>
          <cell r="O298">
            <v>0</v>
          </cell>
          <cell r="P298">
            <v>0</v>
          </cell>
          <cell r="Q298">
            <v>0</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row>
        <row r="299">
          <cell r="G299">
            <v>0</v>
          </cell>
          <cell r="H299">
            <v>0</v>
          </cell>
          <cell r="I299">
            <v>0</v>
          </cell>
          <cell r="J299">
            <v>0</v>
          </cell>
          <cell r="K299">
            <v>0</v>
          </cell>
          <cell r="L299">
            <v>0</v>
          </cell>
          <cell r="M299">
            <v>0</v>
          </cell>
          <cell r="N299">
            <v>0</v>
          </cell>
          <cell r="O299">
            <v>0</v>
          </cell>
          <cell r="P299">
            <v>0</v>
          </cell>
          <cell r="Q299">
            <v>0</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row>
        <row r="300">
          <cell r="G300">
            <v>0</v>
          </cell>
          <cell r="H300">
            <v>0</v>
          </cell>
          <cell r="I300">
            <v>0</v>
          </cell>
          <cell r="J300">
            <v>0</v>
          </cell>
          <cell r="K300">
            <v>0</v>
          </cell>
          <cell r="L300">
            <v>0</v>
          </cell>
          <cell r="M300">
            <v>0</v>
          </cell>
          <cell r="N300">
            <v>0</v>
          </cell>
          <cell r="O300">
            <v>0</v>
          </cell>
          <cell r="P300">
            <v>0</v>
          </cell>
          <cell r="Q300">
            <v>0</v>
          </cell>
          <cell r="R300">
            <v>0</v>
          </cell>
          <cell r="S300">
            <v>0</v>
          </cell>
          <cell r="T300">
            <v>0</v>
          </cell>
          <cell r="U300">
            <v>0</v>
          </cell>
          <cell r="V300">
            <v>0</v>
          </cell>
          <cell r="W300">
            <v>0</v>
          </cell>
          <cell r="X300">
            <v>0</v>
          </cell>
          <cell r="Y300">
            <v>0</v>
          </cell>
          <cell r="Z300">
            <v>0</v>
          </cell>
          <cell r="AA300">
            <v>0</v>
          </cell>
          <cell r="AB300">
            <v>0</v>
          </cell>
          <cell r="AC300">
            <v>0</v>
          </cell>
          <cell r="AD300">
            <v>0</v>
          </cell>
          <cell r="AE300">
            <v>0</v>
          </cell>
        </row>
        <row r="301">
          <cell r="G301">
            <v>0</v>
          </cell>
          <cell r="H301">
            <v>0</v>
          </cell>
          <cell r="I301">
            <v>0</v>
          </cell>
          <cell r="J301">
            <v>0</v>
          </cell>
          <cell r="K301">
            <v>0</v>
          </cell>
          <cell r="L301">
            <v>0</v>
          </cell>
          <cell r="M301">
            <v>0</v>
          </cell>
          <cell r="N301">
            <v>0</v>
          </cell>
          <cell r="O301">
            <v>0</v>
          </cell>
          <cell r="P301">
            <v>0</v>
          </cell>
          <cell r="Q301">
            <v>0</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row>
        <row r="302">
          <cell r="G302">
            <v>0</v>
          </cell>
          <cell r="H302">
            <v>0</v>
          </cell>
          <cell r="I302">
            <v>0</v>
          </cell>
          <cell r="J302">
            <v>0</v>
          </cell>
          <cell r="K302">
            <v>0</v>
          </cell>
          <cell r="L302">
            <v>0</v>
          </cell>
          <cell r="M302">
            <v>0</v>
          </cell>
          <cell r="N302">
            <v>0</v>
          </cell>
          <cell r="O302">
            <v>0</v>
          </cell>
          <cell r="P302">
            <v>0</v>
          </cell>
          <cell r="Q302">
            <v>0</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row>
        <row r="303">
          <cell r="G303">
            <v>0</v>
          </cell>
          <cell r="H303">
            <v>0</v>
          </cell>
          <cell r="I303">
            <v>0</v>
          </cell>
          <cell r="J303">
            <v>0</v>
          </cell>
          <cell r="K303">
            <v>0</v>
          </cell>
          <cell r="L303">
            <v>0</v>
          </cell>
          <cell r="M303">
            <v>0</v>
          </cell>
          <cell r="N303">
            <v>0</v>
          </cell>
          <cell r="O303">
            <v>0</v>
          </cell>
          <cell r="P303">
            <v>0</v>
          </cell>
          <cell r="Q303">
            <v>0</v>
          </cell>
          <cell r="R303">
            <v>0</v>
          </cell>
          <cell r="S303">
            <v>0</v>
          </cell>
          <cell r="T303">
            <v>0</v>
          </cell>
          <cell r="U303">
            <v>0</v>
          </cell>
          <cell r="V303">
            <v>0</v>
          </cell>
          <cell r="W303">
            <v>0</v>
          </cell>
          <cell r="X303">
            <v>0</v>
          </cell>
          <cell r="Y303">
            <v>0</v>
          </cell>
          <cell r="Z303">
            <v>0</v>
          </cell>
          <cell r="AA303">
            <v>0</v>
          </cell>
          <cell r="AB303">
            <v>0</v>
          </cell>
          <cell r="AC303">
            <v>0</v>
          </cell>
          <cell r="AD303">
            <v>0</v>
          </cell>
          <cell r="AE303">
            <v>0</v>
          </cell>
        </row>
        <row r="304">
          <cell r="G304">
            <v>0</v>
          </cell>
          <cell r="H304">
            <v>0</v>
          </cell>
          <cell r="I304">
            <v>0</v>
          </cell>
          <cell r="J304">
            <v>0</v>
          </cell>
          <cell r="K304">
            <v>0</v>
          </cell>
          <cell r="L304">
            <v>0</v>
          </cell>
          <cell r="M304">
            <v>0</v>
          </cell>
          <cell r="N304">
            <v>0</v>
          </cell>
          <cell r="O304">
            <v>0</v>
          </cell>
          <cell r="P304">
            <v>0</v>
          </cell>
          <cell r="Q304">
            <v>0</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row>
        <row r="305">
          <cell r="G305">
            <v>0</v>
          </cell>
          <cell r="H305">
            <v>0</v>
          </cell>
          <cell r="I305">
            <v>0</v>
          </cell>
          <cell r="J305">
            <v>0</v>
          </cell>
          <cell r="K305">
            <v>0</v>
          </cell>
          <cell r="L305">
            <v>0</v>
          </cell>
          <cell r="M305">
            <v>0</v>
          </cell>
          <cell r="N305">
            <v>0</v>
          </cell>
          <cell r="O305">
            <v>0</v>
          </cell>
          <cell r="P305">
            <v>0</v>
          </cell>
          <cell r="Q305">
            <v>0</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row>
        <row r="306">
          <cell r="G306">
            <v>0</v>
          </cell>
          <cell r="H306">
            <v>0</v>
          </cell>
          <cell r="I306">
            <v>0</v>
          </cell>
          <cell r="J306">
            <v>0</v>
          </cell>
          <cell r="K306">
            <v>0</v>
          </cell>
          <cell r="L306">
            <v>0</v>
          </cell>
          <cell r="M306">
            <v>0</v>
          </cell>
          <cell r="N306">
            <v>0</v>
          </cell>
          <cell r="O306">
            <v>0</v>
          </cell>
          <cell r="P306">
            <v>0</v>
          </cell>
          <cell r="Q306">
            <v>0</v>
          </cell>
          <cell r="R306">
            <v>0</v>
          </cell>
          <cell r="S306">
            <v>0</v>
          </cell>
          <cell r="T306">
            <v>0</v>
          </cell>
          <cell r="U306">
            <v>0</v>
          </cell>
          <cell r="V306">
            <v>0</v>
          </cell>
          <cell r="W306">
            <v>0</v>
          </cell>
          <cell r="X306">
            <v>0</v>
          </cell>
          <cell r="Y306">
            <v>0</v>
          </cell>
          <cell r="Z306">
            <v>0</v>
          </cell>
          <cell r="AA306">
            <v>0</v>
          </cell>
          <cell r="AB306">
            <v>0</v>
          </cell>
          <cell r="AC306">
            <v>0</v>
          </cell>
          <cell r="AD306">
            <v>0</v>
          </cell>
          <cell r="AE306">
            <v>0</v>
          </cell>
        </row>
        <row r="307">
          <cell r="G307">
            <v>0</v>
          </cell>
          <cell r="H307">
            <v>0</v>
          </cell>
          <cell r="I307">
            <v>0</v>
          </cell>
          <cell r="J307">
            <v>0</v>
          </cell>
          <cell r="K307">
            <v>0</v>
          </cell>
          <cell r="L307">
            <v>0</v>
          </cell>
          <cell r="M307">
            <v>0</v>
          </cell>
          <cell r="N307">
            <v>0</v>
          </cell>
          <cell r="O307">
            <v>0</v>
          </cell>
          <cell r="P307">
            <v>0</v>
          </cell>
          <cell r="Q307">
            <v>0</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row>
        <row r="308">
          <cell r="G308">
            <v>0</v>
          </cell>
          <cell r="H308">
            <v>0</v>
          </cell>
          <cell r="I308">
            <v>0</v>
          </cell>
          <cell r="J308">
            <v>0</v>
          </cell>
          <cell r="K308">
            <v>0</v>
          </cell>
          <cell r="L308">
            <v>0</v>
          </cell>
          <cell r="M308">
            <v>0</v>
          </cell>
          <cell r="N308">
            <v>0</v>
          </cell>
          <cell r="O308">
            <v>0</v>
          </cell>
          <cell r="P308">
            <v>0</v>
          </cell>
          <cell r="Q308">
            <v>0</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row>
        <row r="309">
          <cell r="G309">
            <v>0</v>
          </cell>
          <cell r="H309">
            <v>0</v>
          </cell>
          <cell r="I309">
            <v>0</v>
          </cell>
          <cell r="J309">
            <v>0</v>
          </cell>
          <cell r="K309">
            <v>0</v>
          </cell>
          <cell r="L309">
            <v>0</v>
          </cell>
          <cell r="M309">
            <v>0</v>
          </cell>
          <cell r="N309">
            <v>0</v>
          </cell>
          <cell r="O309">
            <v>0</v>
          </cell>
          <cell r="P309">
            <v>0</v>
          </cell>
          <cell r="Q309">
            <v>0</v>
          </cell>
          <cell r="R309">
            <v>0</v>
          </cell>
          <cell r="S309">
            <v>0</v>
          </cell>
          <cell r="T309">
            <v>0</v>
          </cell>
          <cell r="U309">
            <v>0</v>
          </cell>
          <cell r="V309">
            <v>0</v>
          </cell>
          <cell r="W309">
            <v>0</v>
          </cell>
          <cell r="X309">
            <v>0</v>
          </cell>
          <cell r="Y309">
            <v>0</v>
          </cell>
          <cell r="Z309">
            <v>0</v>
          </cell>
          <cell r="AA309">
            <v>0</v>
          </cell>
          <cell r="AB309">
            <v>0</v>
          </cell>
          <cell r="AC309">
            <v>0</v>
          </cell>
          <cell r="AD309">
            <v>0</v>
          </cell>
          <cell r="AE309">
            <v>0</v>
          </cell>
        </row>
        <row r="310">
          <cell r="G310">
            <v>0</v>
          </cell>
          <cell r="H310">
            <v>0</v>
          </cell>
          <cell r="I310">
            <v>0</v>
          </cell>
          <cell r="J310">
            <v>0</v>
          </cell>
          <cell r="K310">
            <v>0</v>
          </cell>
          <cell r="L310">
            <v>0</v>
          </cell>
          <cell r="M310">
            <v>0</v>
          </cell>
          <cell r="N310">
            <v>0</v>
          </cell>
          <cell r="O310">
            <v>0</v>
          </cell>
          <cell r="P310">
            <v>0</v>
          </cell>
          <cell r="Q310">
            <v>0</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row>
        <row r="311">
          <cell r="G311">
            <v>0</v>
          </cell>
          <cell r="H311">
            <v>0</v>
          </cell>
          <cell r="I311">
            <v>0</v>
          </cell>
          <cell r="J311">
            <v>0</v>
          </cell>
          <cell r="K311">
            <v>0</v>
          </cell>
          <cell r="L311">
            <v>0</v>
          </cell>
          <cell r="M311">
            <v>0</v>
          </cell>
          <cell r="N311">
            <v>0</v>
          </cell>
          <cell r="O311">
            <v>0</v>
          </cell>
          <cell r="P311">
            <v>0</v>
          </cell>
          <cell r="Q311">
            <v>0</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row>
        <row r="312">
          <cell r="G312">
            <v>0</v>
          </cell>
          <cell r="H312">
            <v>0</v>
          </cell>
          <cell r="I312">
            <v>0</v>
          </cell>
          <cell r="J312">
            <v>0</v>
          </cell>
          <cell r="K312">
            <v>0</v>
          </cell>
          <cell r="L312">
            <v>0</v>
          </cell>
          <cell r="M312">
            <v>0</v>
          </cell>
          <cell r="N312">
            <v>0</v>
          </cell>
          <cell r="O312">
            <v>0</v>
          </cell>
          <cell r="P312">
            <v>0</v>
          </cell>
          <cell r="Q312">
            <v>0</v>
          </cell>
          <cell r="R312">
            <v>0</v>
          </cell>
          <cell r="S312">
            <v>0</v>
          </cell>
          <cell r="T312">
            <v>0</v>
          </cell>
          <cell r="U312">
            <v>0</v>
          </cell>
          <cell r="V312">
            <v>0</v>
          </cell>
          <cell r="W312">
            <v>0</v>
          </cell>
          <cell r="X312">
            <v>0</v>
          </cell>
          <cell r="Y312">
            <v>0</v>
          </cell>
          <cell r="Z312">
            <v>0</v>
          </cell>
          <cell r="AA312">
            <v>0</v>
          </cell>
          <cell r="AB312">
            <v>0</v>
          </cell>
          <cell r="AC312">
            <v>0</v>
          </cell>
          <cell r="AD312">
            <v>0</v>
          </cell>
          <cell r="AE312">
            <v>0</v>
          </cell>
        </row>
        <row r="313">
          <cell r="G313">
            <v>0</v>
          </cell>
          <cell r="H313">
            <v>0</v>
          </cell>
          <cell r="I313">
            <v>0</v>
          </cell>
          <cell r="J313">
            <v>0</v>
          </cell>
          <cell r="K313">
            <v>0</v>
          </cell>
          <cell r="L313">
            <v>0</v>
          </cell>
          <cell r="M313">
            <v>0</v>
          </cell>
          <cell r="N313">
            <v>0</v>
          </cell>
          <cell r="O313">
            <v>0</v>
          </cell>
          <cell r="P313">
            <v>0</v>
          </cell>
          <cell r="Q313">
            <v>0</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row>
        <row r="314">
          <cell r="G314">
            <v>0</v>
          </cell>
          <cell r="H314">
            <v>0</v>
          </cell>
          <cell r="I314">
            <v>0</v>
          </cell>
          <cell r="J314">
            <v>0</v>
          </cell>
          <cell r="K314">
            <v>0</v>
          </cell>
          <cell r="L314">
            <v>0</v>
          </cell>
          <cell r="M314">
            <v>0</v>
          </cell>
          <cell r="N314">
            <v>0</v>
          </cell>
          <cell r="O314">
            <v>0</v>
          </cell>
          <cell r="P314">
            <v>0</v>
          </cell>
          <cell r="Q314">
            <v>0</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row>
        <row r="315">
          <cell r="G315">
            <v>0</v>
          </cell>
          <cell r="H315">
            <v>0</v>
          </cell>
          <cell r="I315">
            <v>0</v>
          </cell>
          <cell r="J315">
            <v>0</v>
          </cell>
          <cell r="K315">
            <v>0</v>
          </cell>
          <cell r="L315">
            <v>0</v>
          </cell>
          <cell r="M315">
            <v>0</v>
          </cell>
          <cell r="N315">
            <v>0</v>
          </cell>
          <cell r="O315">
            <v>0</v>
          </cell>
          <cell r="P315">
            <v>0</v>
          </cell>
          <cell r="Q315">
            <v>0</v>
          </cell>
          <cell r="R315">
            <v>0</v>
          </cell>
          <cell r="S315">
            <v>0</v>
          </cell>
          <cell r="T315">
            <v>0</v>
          </cell>
          <cell r="U315">
            <v>0</v>
          </cell>
          <cell r="V315">
            <v>0</v>
          </cell>
          <cell r="W315">
            <v>0</v>
          </cell>
          <cell r="X315">
            <v>0</v>
          </cell>
          <cell r="Y315">
            <v>0</v>
          </cell>
          <cell r="Z315">
            <v>0</v>
          </cell>
          <cell r="AA315">
            <v>0</v>
          </cell>
          <cell r="AB315">
            <v>0</v>
          </cell>
          <cell r="AC315">
            <v>0</v>
          </cell>
          <cell r="AD315">
            <v>0</v>
          </cell>
          <cell r="AE315">
            <v>0</v>
          </cell>
        </row>
        <row r="316">
          <cell r="G316">
            <v>0</v>
          </cell>
          <cell r="H316">
            <v>0</v>
          </cell>
          <cell r="I316">
            <v>0</v>
          </cell>
          <cell r="J316">
            <v>0</v>
          </cell>
          <cell r="K316">
            <v>0</v>
          </cell>
          <cell r="L316">
            <v>0</v>
          </cell>
          <cell r="M316">
            <v>0</v>
          </cell>
          <cell r="N316">
            <v>0</v>
          </cell>
          <cell r="O316">
            <v>0</v>
          </cell>
          <cell r="P316">
            <v>0</v>
          </cell>
          <cell r="Q316">
            <v>0</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row>
        <row r="317">
          <cell r="G317">
            <v>0</v>
          </cell>
          <cell r="H317">
            <v>0</v>
          </cell>
          <cell r="I317">
            <v>0</v>
          </cell>
          <cell r="J317">
            <v>0</v>
          </cell>
          <cell r="K317">
            <v>0</v>
          </cell>
          <cell r="L317">
            <v>0</v>
          </cell>
          <cell r="M317">
            <v>0</v>
          </cell>
          <cell r="N317">
            <v>0</v>
          </cell>
          <cell r="O317">
            <v>0</v>
          </cell>
          <cell r="P317">
            <v>0</v>
          </cell>
          <cell r="Q317">
            <v>0</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row>
        <row r="318">
          <cell r="G318">
            <v>0</v>
          </cell>
          <cell r="H318">
            <v>0</v>
          </cell>
          <cell r="I318">
            <v>0</v>
          </cell>
          <cell r="J318">
            <v>0</v>
          </cell>
          <cell r="K318">
            <v>0</v>
          </cell>
          <cell r="L318">
            <v>0</v>
          </cell>
          <cell r="M318">
            <v>0</v>
          </cell>
          <cell r="N318">
            <v>0</v>
          </cell>
          <cell r="O318">
            <v>0</v>
          </cell>
          <cell r="P318">
            <v>0</v>
          </cell>
          <cell r="Q318">
            <v>0</v>
          </cell>
          <cell r="R318">
            <v>0</v>
          </cell>
          <cell r="S318">
            <v>0</v>
          </cell>
          <cell r="T318">
            <v>0</v>
          </cell>
          <cell r="U318">
            <v>0</v>
          </cell>
          <cell r="V318">
            <v>0</v>
          </cell>
          <cell r="W318">
            <v>0</v>
          </cell>
          <cell r="X318">
            <v>0</v>
          </cell>
          <cell r="Y318">
            <v>0</v>
          </cell>
          <cell r="Z318">
            <v>0</v>
          </cell>
          <cell r="AA318">
            <v>0</v>
          </cell>
          <cell r="AB318">
            <v>0</v>
          </cell>
          <cell r="AC318">
            <v>0</v>
          </cell>
          <cell r="AD318">
            <v>0</v>
          </cell>
          <cell r="AE318">
            <v>0</v>
          </cell>
        </row>
        <row r="319">
          <cell r="G319">
            <v>0</v>
          </cell>
          <cell r="H319">
            <v>0</v>
          </cell>
          <cell r="I319">
            <v>0</v>
          </cell>
          <cell r="J319">
            <v>0</v>
          </cell>
          <cell r="K319">
            <v>0</v>
          </cell>
          <cell r="L319">
            <v>0</v>
          </cell>
          <cell r="M319">
            <v>0</v>
          </cell>
          <cell r="N319">
            <v>0</v>
          </cell>
          <cell r="O319">
            <v>0</v>
          </cell>
          <cell r="P319">
            <v>0</v>
          </cell>
          <cell r="Q319">
            <v>0</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row>
        <row r="320">
          <cell r="G320">
            <v>0</v>
          </cell>
          <cell r="H320">
            <v>0</v>
          </cell>
          <cell r="I320">
            <v>0</v>
          </cell>
          <cell r="J320">
            <v>0</v>
          </cell>
          <cell r="K320">
            <v>0</v>
          </cell>
          <cell r="L320">
            <v>0</v>
          </cell>
          <cell r="M320">
            <v>0</v>
          </cell>
          <cell r="N320">
            <v>0</v>
          </cell>
          <cell r="O320">
            <v>0</v>
          </cell>
          <cell r="P320">
            <v>0</v>
          </cell>
          <cell r="Q320">
            <v>0</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row>
        <row r="321">
          <cell r="G321">
            <v>0</v>
          </cell>
          <cell r="H321">
            <v>0</v>
          </cell>
          <cell r="I321">
            <v>0</v>
          </cell>
          <cell r="J321">
            <v>0</v>
          </cell>
          <cell r="K321">
            <v>0</v>
          </cell>
          <cell r="L321">
            <v>0</v>
          </cell>
          <cell r="M321">
            <v>0</v>
          </cell>
          <cell r="N321">
            <v>0</v>
          </cell>
          <cell r="O321">
            <v>0</v>
          </cell>
          <cell r="P321">
            <v>0</v>
          </cell>
          <cell r="Q321">
            <v>0</v>
          </cell>
          <cell r="R321">
            <v>0</v>
          </cell>
          <cell r="S321">
            <v>0</v>
          </cell>
          <cell r="T321">
            <v>0</v>
          </cell>
          <cell r="U321">
            <v>0</v>
          </cell>
          <cell r="V321">
            <v>0</v>
          </cell>
          <cell r="W321">
            <v>0</v>
          </cell>
          <cell r="X321">
            <v>0</v>
          </cell>
          <cell r="Y321">
            <v>0</v>
          </cell>
          <cell r="Z321">
            <v>0</v>
          </cell>
          <cell r="AA321">
            <v>0</v>
          </cell>
          <cell r="AB321">
            <v>0</v>
          </cell>
          <cell r="AC321">
            <v>0</v>
          </cell>
          <cell r="AD321">
            <v>0</v>
          </cell>
          <cell r="AE321">
            <v>0</v>
          </cell>
        </row>
        <row r="322">
          <cell r="G322">
            <v>0</v>
          </cell>
          <cell r="H322">
            <v>0</v>
          </cell>
          <cell r="I322">
            <v>0</v>
          </cell>
          <cell r="J322">
            <v>0</v>
          </cell>
          <cell r="K322">
            <v>0</v>
          </cell>
          <cell r="L322">
            <v>0</v>
          </cell>
          <cell r="M322">
            <v>0</v>
          </cell>
          <cell r="N322">
            <v>0</v>
          </cell>
          <cell r="O322">
            <v>0</v>
          </cell>
          <cell r="P322">
            <v>0</v>
          </cell>
          <cell r="Q322">
            <v>0</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row>
        <row r="323">
          <cell r="G323">
            <v>0</v>
          </cell>
          <cell r="H323">
            <v>0</v>
          </cell>
          <cell r="I323">
            <v>0</v>
          </cell>
          <cell r="J323">
            <v>0</v>
          </cell>
          <cell r="K323">
            <v>0</v>
          </cell>
          <cell r="L323">
            <v>0</v>
          </cell>
          <cell r="M323">
            <v>0</v>
          </cell>
          <cell r="N323">
            <v>0</v>
          </cell>
          <cell r="O323">
            <v>0</v>
          </cell>
          <cell r="P323">
            <v>0</v>
          </cell>
          <cell r="Q323">
            <v>0</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row>
        <row r="324">
          <cell r="G324">
            <v>0</v>
          </cell>
          <cell r="H324">
            <v>0</v>
          </cell>
          <cell r="I324">
            <v>0</v>
          </cell>
          <cell r="J324">
            <v>0</v>
          </cell>
          <cell r="K324">
            <v>0</v>
          </cell>
          <cell r="L324">
            <v>0</v>
          </cell>
          <cell r="M324">
            <v>0</v>
          </cell>
          <cell r="N324">
            <v>0</v>
          </cell>
          <cell r="O324">
            <v>0</v>
          </cell>
          <cell r="P324">
            <v>0</v>
          </cell>
          <cell r="Q324">
            <v>0</v>
          </cell>
          <cell r="R324">
            <v>0</v>
          </cell>
          <cell r="S324">
            <v>0</v>
          </cell>
          <cell r="T324">
            <v>0</v>
          </cell>
          <cell r="U324">
            <v>0</v>
          </cell>
          <cell r="V324">
            <v>0</v>
          </cell>
          <cell r="W324">
            <v>0</v>
          </cell>
          <cell r="X324">
            <v>0</v>
          </cell>
          <cell r="Y324">
            <v>0</v>
          </cell>
          <cell r="Z324">
            <v>0</v>
          </cell>
          <cell r="AA324">
            <v>0</v>
          </cell>
          <cell r="AB324">
            <v>0</v>
          </cell>
          <cell r="AC324">
            <v>0</v>
          </cell>
          <cell r="AD324">
            <v>0</v>
          </cell>
          <cell r="AE324">
            <v>0</v>
          </cell>
        </row>
        <row r="325">
          <cell r="G325">
            <v>0</v>
          </cell>
          <cell r="H325">
            <v>0</v>
          </cell>
          <cell r="I325">
            <v>0</v>
          </cell>
          <cell r="J325">
            <v>0</v>
          </cell>
          <cell r="K325">
            <v>0</v>
          </cell>
          <cell r="L325">
            <v>0</v>
          </cell>
          <cell r="M325">
            <v>0</v>
          </cell>
          <cell r="N325">
            <v>0</v>
          </cell>
          <cell r="O325">
            <v>0</v>
          </cell>
          <cell r="P325">
            <v>0</v>
          </cell>
          <cell r="Q325">
            <v>0</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row>
        <row r="326">
          <cell r="G326">
            <v>0</v>
          </cell>
          <cell r="H326">
            <v>0</v>
          </cell>
          <cell r="I326">
            <v>0</v>
          </cell>
          <cell r="J326">
            <v>0</v>
          </cell>
          <cell r="K326">
            <v>0</v>
          </cell>
          <cell r="L326">
            <v>0</v>
          </cell>
          <cell r="M326">
            <v>0</v>
          </cell>
          <cell r="N326">
            <v>0</v>
          </cell>
          <cell r="O326">
            <v>0</v>
          </cell>
          <cell r="P326">
            <v>0</v>
          </cell>
          <cell r="Q326">
            <v>0</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row>
        <row r="327">
          <cell r="G327">
            <v>0</v>
          </cell>
          <cell r="H327">
            <v>0</v>
          </cell>
          <cell r="I327">
            <v>0</v>
          </cell>
          <cell r="J327">
            <v>0</v>
          </cell>
          <cell r="K327">
            <v>0</v>
          </cell>
          <cell r="L327">
            <v>0</v>
          </cell>
          <cell r="M327">
            <v>0</v>
          </cell>
          <cell r="N327">
            <v>0</v>
          </cell>
          <cell r="O327">
            <v>0</v>
          </cell>
          <cell r="P327">
            <v>0</v>
          </cell>
          <cell r="Q327">
            <v>0</v>
          </cell>
          <cell r="R327">
            <v>0</v>
          </cell>
          <cell r="S327">
            <v>0</v>
          </cell>
          <cell r="T327">
            <v>0</v>
          </cell>
          <cell r="U327">
            <v>0</v>
          </cell>
          <cell r="V327">
            <v>0</v>
          </cell>
          <cell r="W327">
            <v>0</v>
          </cell>
          <cell r="X327">
            <v>0</v>
          </cell>
          <cell r="Y327">
            <v>0</v>
          </cell>
          <cell r="Z327">
            <v>0</v>
          </cell>
          <cell r="AA327">
            <v>0</v>
          </cell>
          <cell r="AB327">
            <v>0</v>
          </cell>
          <cell r="AC327">
            <v>0</v>
          </cell>
          <cell r="AD327">
            <v>0</v>
          </cell>
          <cell r="AE327">
            <v>0</v>
          </cell>
        </row>
        <row r="328">
          <cell r="G328">
            <v>0</v>
          </cell>
          <cell r="H328">
            <v>0</v>
          </cell>
          <cell r="I328">
            <v>0</v>
          </cell>
          <cell r="J328">
            <v>0</v>
          </cell>
          <cell r="K328">
            <v>0</v>
          </cell>
          <cell r="L328">
            <v>0</v>
          </cell>
          <cell r="M328">
            <v>0</v>
          </cell>
          <cell r="N328">
            <v>0</v>
          </cell>
          <cell r="O328">
            <v>0</v>
          </cell>
          <cell r="P328">
            <v>0</v>
          </cell>
          <cell r="Q328">
            <v>0</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row>
        <row r="329">
          <cell r="G329">
            <v>0</v>
          </cell>
          <cell r="H329">
            <v>0</v>
          </cell>
          <cell r="I329">
            <v>0</v>
          </cell>
          <cell r="J329">
            <v>0</v>
          </cell>
          <cell r="K329">
            <v>0</v>
          </cell>
          <cell r="L329">
            <v>0</v>
          </cell>
          <cell r="M329">
            <v>0</v>
          </cell>
          <cell r="N329">
            <v>0</v>
          </cell>
          <cell r="O329">
            <v>0</v>
          </cell>
          <cell r="P329">
            <v>0</v>
          </cell>
          <cell r="Q329">
            <v>0</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row>
        <row r="330">
          <cell r="G330">
            <v>0</v>
          </cell>
          <cell r="H330">
            <v>0</v>
          </cell>
          <cell r="I330">
            <v>0</v>
          </cell>
          <cell r="J330">
            <v>0</v>
          </cell>
          <cell r="K330">
            <v>0</v>
          </cell>
          <cell r="L330">
            <v>0</v>
          </cell>
          <cell r="M330">
            <v>0</v>
          </cell>
          <cell r="N330">
            <v>0</v>
          </cell>
          <cell r="O330">
            <v>0</v>
          </cell>
          <cell r="P330">
            <v>0</v>
          </cell>
          <cell r="Q330">
            <v>0</v>
          </cell>
          <cell r="R330">
            <v>0</v>
          </cell>
          <cell r="S330">
            <v>0</v>
          </cell>
          <cell r="T330">
            <v>0</v>
          </cell>
          <cell r="U330">
            <v>0</v>
          </cell>
          <cell r="V330">
            <v>0</v>
          </cell>
          <cell r="W330">
            <v>0</v>
          </cell>
          <cell r="X330">
            <v>0</v>
          </cell>
          <cell r="Y330">
            <v>0</v>
          </cell>
          <cell r="Z330">
            <v>0</v>
          </cell>
          <cell r="AA330">
            <v>0</v>
          </cell>
          <cell r="AB330">
            <v>0</v>
          </cell>
          <cell r="AC330">
            <v>0</v>
          </cell>
          <cell r="AD330">
            <v>0</v>
          </cell>
          <cell r="AE330">
            <v>0</v>
          </cell>
        </row>
        <row r="331">
          <cell r="G331">
            <v>0</v>
          </cell>
          <cell r="H331">
            <v>0</v>
          </cell>
          <cell r="I331">
            <v>0</v>
          </cell>
          <cell r="J331">
            <v>0</v>
          </cell>
          <cell r="K331">
            <v>0</v>
          </cell>
          <cell r="L331">
            <v>0</v>
          </cell>
          <cell r="M331">
            <v>0</v>
          </cell>
          <cell r="N331">
            <v>0</v>
          </cell>
          <cell r="O331">
            <v>0</v>
          </cell>
          <cell r="P331">
            <v>0</v>
          </cell>
          <cell r="Q331">
            <v>0</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row>
        <row r="332">
          <cell r="G332">
            <v>0</v>
          </cell>
          <cell r="H332">
            <v>0</v>
          </cell>
          <cell r="I332">
            <v>0</v>
          </cell>
          <cell r="J332">
            <v>0</v>
          </cell>
          <cell r="K332">
            <v>0</v>
          </cell>
          <cell r="L332">
            <v>0</v>
          </cell>
          <cell r="M332">
            <v>0</v>
          </cell>
          <cell r="N332">
            <v>0</v>
          </cell>
          <cell r="O332">
            <v>0</v>
          </cell>
          <cell r="P332">
            <v>0</v>
          </cell>
          <cell r="Q332">
            <v>0</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row>
        <row r="333">
          <cell r="G333">
            <v>0</v>
          </cell>
          <cell r="H333">
            <v>0</v>
          </cell>
          <cell r="I333">
            <v>0</v>
          </cell>
          <cell r="J333">
            <v>0</v>
          </cell>
          <cell r="K333">
            <v>0</v>
          </cell>
          <cell r="L333">
            <v>0</v>
          </cell>
          <cell r="M333">
            <v>0</v>
          </cell>
          <cell r="N333">
            <v>0</v>
          </cell>
          <cell r="O333">
            <v>0</v>
          </cell>
          <cell r="P333">
            <v>0</v>
          </cell>
          <cell r="Q333">
            <v>0</v>
          </cell>
          <cell r="R333">
            <v>0</v>
          </cell>
          <cell r="S333">
            <v>0</v>
          </cell>
          <cell r="T333">
            <v>0</v>
          </cell>
          <cell r="U333">
            <v>0</v>
          </cell>
          <cell r="V333">
            <v>0</v>
          </cell>
          <cell r="W333">
            <v>0</v>
          </cell>
          <cell r="X333">
            <v>0</v>
          </cell>
          <cell r="Y333">
            <v>0</v>
          </cell>
          <cell r="Z333">
            <v>0</v>
          </cell>
          <cell r="AA333">
            <v>0</v>
          </cell>
          <cell r="AB333">
            <v>0</v>
          </cell>
          <cell r="AC333">
            <v>0</v>
          </cell>
          <cell r="AD333">
            <v>0</v>
          </cell>
          <cell r="AE333">
            <v>0</v>
          </cell>
        </row>
        <row r="334">
          <cell r="G334">
            <v>0</v>
          </cell>
          <cell r="H334">
            <v>0</v>
          </cell>
          <cell r="I334">
            <v>0</v>
          </cell>
          <cell r="J334">
            <v>0</v>
          </cell>
          <cell r="K334">
            <v>0</v>
          </cell>
          <cell r="L334">
            <v>0</v>
          </cell>
          <cell r="M334">
            <v>0</v>
          </cell>
          <cell r="N334">
            <v>0</v>
          </cell>
          <cell r="O334">
            <v>0</v>
          </cell>
          <cell r="P334">
            <v>0</v>
          </cell>
          <cell r="Q334">
            <v>0</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row>
        <row r="335">
          <cell r="G335">
            <v>0</v>
          </cell>
          <cell r="H335">
            <v>0</v>
          </cell>
          <cell r="I335">
            <v>0</v>
          </cell>
          <cell r="J335">
            <v>0</v>
          </cell>
          <cell r="K335">
            <v>0</v>
          </cell>
          <cell r="L335">
            <v>0</v>
          </cell>
          <cell r="M335">
            <v>0</v>
          </cell>
          <cell r="N335">
            <v>0</v>
          </cell>
          <cell r="O335">
            <v>0</v>
          </cell>
          <cell r="P335">
            <v>0</v>
          </cell>
          <cell r="Q335">
            <v>0</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row>
        <row r="336">
          <cell r="G336">
            <v>0</v>
          </cell>
          <cell r="H336">
            <v>0</v>
          </cell>
          <cell r="I336">
            <v>0</v>
          </cell>
          <cell r="J336">
            <v>0</v>
          </cell>
          <cell r="K336">
            <v>0</v>
          </cell>
          <cell r="L336">
            <v>0</v>
          </cell>
          <cell r="M336">
            <v>0</v>
          </cell>
          <cell r="N336">
            <v>0</v>
          </cell>
          <cell r="O336">
            <v>0</v>
          </cell>
          <cell r="P336">
            <v>0</v>
          </cell>
          <cell r="Q336">
            <v>0</v>
          </cell>
          <cell r="R336">
            <v>0</v>
          </cell>
          <cell r="S336">
            <v>0</v>
          </cell>
          <cell r="T336">
            <v>0</v>
          </cell>
          <cell r="U336">
            <v>0</v>
          </cell>
          <cell r="V336">
            <v>0</v>
          </cell>
          <cell r="W336">
            <v>0</v>
          </cell>
          <cell r="X336">
            <v>0</v>
          </cell>
          <cell r="Y336">
            <v>0</v>
          </cell>
          <cell r="Z336">
            <v>0</v>
          </cell>
          <cell r="AA336">
            <v>0</v>
          </cell>
          <cell r="AB336">
            <v>0</v>
          </cell>
          <cell r="AC336">
            <v>0</v>
          </cell>
          <cell r="AD336">
            <v>0</v>
          </cell>
          <cell r="AE336">
            <v>0</v>
          </cell>
        </row>
        <row r="337">
          <cell r="G337">
            <v>0</v>
          </cell>
          <cell r="H337">
            <v>0</v>
          </cell>
          <cell r="I337">
            <v>0</v>
          </cell>
          <cell r="J337">
            <v>0</v>
          </cell>
          <cell r="K337">
            <v>0</v>
          </cell>
          <cell r="L337">
            <v>0</v>
          </cell>
          <cell r="M337">
            <v>0</v>
          </cell>
          <cell r="N337">
            <v>0</v>
          </cell>
          <cell r="O337">
            <v>0</v>
          </cell>
          <cell r="P337">
            <v>0</v>
          </cell>
          <cell r="Q337">
            <v>0</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row>
        <row r="338">
          <cell r="G338">
            <v>0</v>
          </cell>
          <cell r="H338">
            <v>0</v>
          </cell>
          <cell r="I338">
            <v>0</v>
          </cell>
          <cell r="J338">
            <v>0</v>
          </cell>
          <cell r="K338">
            <v>0</v>
          </cell>
          <cell r="L338">
            <v>0</v>
          </cell>
          <cell r="M338">
            <v>0</v>
          </cell>
          <cell r="N338">
            <v>0</v>
          </cell>
          <cell r="O338">
            <v>0</v>
          </cell>
          <cell r="P338">
            <v>0</v>
          </cell>
          <cell r="Q338">
            <v>0</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row>
        <row r="339">
          <cell r="G339">
            <v>0</v>
          </cell>
          <cell r="H339">
            <v>0</v>
          </cell>
          <cell r="I339">
            <v>0</v>
          </cell>
          <cell r="J339">
            <v>0</v>
          </cell>
          <cell r="K339">
            <v>0</v>
          </cell>
          <cell r="L339">
            <v>0</v>
          </cell>
          <cell r="M339">
            <v>0</v>
          </cell>
          <cell r="N339">
            <v>0</v>
          </cell>
          <cell r="O339">
            <v>0</v>
          </cell>
          <cell r="P339">
            <v>0</v>
          </cell>
          <cell r="Q339">
            <v>0</v>
          </cell>
          <cell r="R339">
            <v>0</v>
          </cell>
          <cell r="S339">
            <v>0</v>
          </cell>
          <cell r="T339">
            <v>0</v>
          </cell>
          <cell r="U339">
            <v>0</v>
          </cell>
          <cell r="V339">
            <v>0</v>
          </cell>
          <cell r="W339">
            <v>0</v>
          </cell>
          <cell r="X339">
            <v>0</v>
          </cell>
          <cell r="Y339">
            <v>0</v>
          </cell>
          <cell r="Z339">
            <v>0</v>
          </cell>
          <cell r="AA339">
            <v>0</v>
          </cell>
          <cell r="AB339">
            <v>0</v>
          </cell>
          <cell r="AC339">
            <v>0</v>
          </cell>
          <cell r="AD339">
            <v>0</v>
          </cell>
          <cell r="AE339">
            <v>0</v>
          </cell>
        </row>
        <row r="340">
          <cell r="G340">
            <v>0</v>
          </cell>
          <cell r="H340">
            <v>0</v>
          </cell>
          <cell r="I340">
            <v>0</v>
          </cell>
          <cell r="J340">
            <v>0</v>
          </cell>
          <cell r="K340">
            <v>0</v>
          </cell>
          <cell r="L340">
            <v>0</v>
          </cell>
          <cell r="M340">
            <v>0</v>
          </cell>
          <cell r="N340">
            <v>0</v>
          </cell>
          <cell r="O340">
            <v>0</v>
          </cell>
          <cell r="P340">
            <v>0</v>
          </cell>
          <cell r="Q340">
            <v>0</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row>
        <row r="341">
          <cell r="G341">
            <v>0</v>
          </cell>
          <cell r="H341">
            <v>0</v>
          </cell>
          <cell r="I341">
            <v>0</v>
          </cell>
          <cell r="J341">
            <v>0</v>
          </cell>
          <cell r="K341">
            <v>0</v>
          </cell>
          <cell r="L341">
            <v>0</v>
          </cell>
          <cell r="M341">
            <v>0</v>
          </cell>
          <cell r="N341">
            <v>0</v>
          </cell>
          <cell r="O341">
            <v>0</v>
          </cell>
          <cell r="P341">
            <v>0</v>
          </cell>
          <cell r="Q341">
            <v>0</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row>
        <row r="342">
          <cell r="G342">
            <v>0</v>
          </cell>
          <cell r="H342">
            <v>0</v>
          </cell>
          <cell r="I342">
            <v>0</v>
          </cell>
          <cell r="J342">
            <v>0</v>
          </cell>
          <cell r="K342">
            <v>0</v>
          </cell>
          <cell r="L342">
            <v>0</v>
          </cell>
          <cell r="M342">
            <v>0</v>
          </cell>
          <cell r="N342">
            <v>0</v>
          </cell>
          <cell r="O342">
            <v>0</v>
          </cell>
          <cell r="P342">
            <v>0</v>
          </cell>
          <cell r="Q342">
            <v>0</v>
          </cell>
          <cell r="R342">
            <v>0</v>
          </cell>
          <cell r="S342">
            <v>0</v>
          </cell>
          <cell r="T342">
            <v>0</v>
          </cell>
          <cell r="U342">
            <v>0</v>
          </cell>
          <cell r="V342">
            <v>0</v>
          </cell>
          <cell r="W342">
            <v>0</v>
          </cell>
          <cell r="X342">
            <v>0</v>
          </cell>
          <cell r="Y342">
            <v>0</v>
          </cell>
          <cell r="Z342">
            <v>0</v>
          </cell>
          <cell r="AA342">
            <v>0</v>
          </cell>
          <cell r="AB342">
            <v>0</v>
          </cell>
          <cell r="AC342">
            <v>0</v>
          </cell>
          <cell r="AD342">
            <v>0</v>
          </cell>
          <cell r="AE342">
            <v>0</v>
          </cell>
        </row>
        <row r="343">
          <cell r="G343">
            <v>0</v>
          </cell>
          <cell r="H343">
            <v>0</v>
          </cell>
          <cell r="I343">
            <v>0</v>
          </cell>
          <cell r="J343">
            <v>0</v>
          </cell>
          <cell r="K343">
            <v>0</v>
          </cell>
          <cell r="L343">
            <v>0</v>
          </cell>
          <cell r="M343">
            <v>0</v>
          </cell>
          <cell r="N343">
            <v>0</v>
          </cell>
          <cell r="O343">
            <v>0</v>
          </cell>
          <cell r="P343">
            <v>0</v>
          </cell>
          <cell r="Q343">
            <v>0</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row>
        <row r="344">
          <cell r="G344">
            <v>0</v>
          </cell>
          <cell r="H344">
            <v>0</v>
          </cell>
          <cell r="I344">
            <v>0</v>
          </cell>
          <cell r="J344">
            <v>0</v>
          </cell>
          <cell r="K344">
            <v>0</v>
          </cell>
          <cell r="L344">
            <v>0</v>
          </cell>
          <cell r="M344">
            <v>0</v>
          </cell>
          <cell r="N344">
            <v>0</v>
          </cell>
          <cell r="O344">
            <v>0</v>
          </cell>
          <cell r="P344">
            <v>0</v>
          </cell>
          <cell r="Q344">
            <v>0</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row>
        <row r="345">
          <cell r="G345">
            <v>0</v>
          </cell>
          <cell r="H345">
            <v>0</v>
          </cell>
          <cell r="I345">
            <v>0</v>
          </cell>
          <cell r="J345">
            <v>0</v>
          </cell>
          <cell r="K345">
            <v>0</v>
          </cell>
          <cell r="L345">
            <v>0</v>
          </cell>
          <cell r="M345">
            <v>0</v>
          </cell>
          <cell r="N345">
            <v>0</v>
          </cell>
          <cell r="O345">
            <v>0</v>
          </cell>
          <cell r="P345">
            <v>0</v>
          </cell>
          <cell r="Q345">
            <v>0</v>
          </cell>
          <cell r="R345">
            <v>0</v>
          </cell>
          <cell r="S345">
            <v>0</v>
          </cell>
          <cell r="T345">
            <v>0</v>
          </cell>
          <cell r="U345">
            <v>0</v>
          </cell>
          <cell r="V345">
            <v>0</v>
          </cell>
          <cell r="W345">
            <v>0</v>
          </cell>
          <cell r="X345">
            <v>0</v>
          </cell>
          <cell r="Y345">
            <v>0</v>
          </cell>
          <cell r="Z345">
            <v>0</v>
          </cell>
          <cell r="AA345">
            <v>0</v>
          </cell>
          <cell r="AB345">
            <v>0</v>
          </cell>
          <cell r="AC345">
            <v>0</v>
          </cell>
          <cell r="AD345">
            <v>0</v>
          </cell>
          <cell r="AE345">
            <v>0</v>
          </cell>
        </row>
        <row r="346">
          <cell r="G346">
            <v>0</v>
          </cell>
          <cell r="H346">
            <v>0</v>
          </cell>
          <cell r="I346">
            <v>0</v>
          </cell>
          <cell r="J346">
            <v>0</v>
          </cell>
          <cell r="K346">
            <v>0</v>
          </cell>
          <cell r="L346">
            <v>0</v>
          </cell>
          <cell r="M346">
            <v>0</v>
          </cell>
          <cell r="N346">
            <v>0</v>
          </cell>
          <cell r="O346">
            <v>0</v>
          </cell>
          <cell r="P346">
            <v>0</v>
          </cell>
          <cell r="Q346">
            <v>0</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row>
        <row r="347">
          <cell r="G347">
            <v>0</v>
          </cell>
          <cell r="H347">
            <v>0</v>
          </cell>
          <cell r="I347">
            <v>0</v>
          </cell>
          <cell r="J347">
            <v>0</v>
          </cell>
          <cell r="K347">
            <v>0</v>
          </cell>
          <cell r="L347">
            <v>0</v>
          </cell>
          <cell r="M347">
            <v>0</v>
          </cell>
          <cell r="N347">
            <v>0</v>
          </cell>
          <cell r="O347">
            <v>0</v>
          </cell>
          <cell r="P347">
            <v>0</v>
          </cell>
          <cell r="Q347">
            <v>0</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row>
        <row r="348">
          <cell r="G348">
            <v>0</v>
          </cell>
          <cell r="H348">
            <v>0</v>
          </cell>
          <cell r="I348">
            <v>0</v>
          </cell>
          <cell r="J348">
            <v>0</v>
          </cell>
          <cell r="K348">
            <v>0</v>
          </cell>
          <cell r="L348">
            <v>0</v>
          </cell>
          <cell r="M348">
            <v>0</v>
          </cell>
          <cell r="N348">
            <v>0</v>
          </cell>
          <cell r="O348">
            <v>0</v>
          </cell>
          <cell r="P348">
            <v>0</v>
          </cell>
          <cell r="Q348">
            <v>0</v>
          </cell>
          <cell r="R348">
            <v>0</v>
          </cell>
          <cell r="S348">
            <v>0</v>
          </cell>
          <cell r="T348">
            <v>0</v>
          </cell>
          <cell r="U348">
            <v>0</v>
          </cell>
          <cell r="V348">
            <v>0</v>
          </cell>
          <cell r="W348">
            <v>0</v>
          </cell>
          <cell r="X348">
            <v>0</v>
          </cell>
          <cell r="Y348">
            <v>0</v>
          </cell>
          <cell r="Z348">
            <v>0</v>
          </cell>
          <cell r="AA348">
            <v>0</v>
          </cell>
          <cell r="AB348">
            <v>0</v>
          </cell>
          <cell r="AC348">
            <v>0</v>
          </cell>
          <cell r="AD348">
            <v>0</v>
          </cell>
          <cell r="AE348">
            <v>0</v>
          </cell>
        </row>
        <row r="349">
          <cell r="G349">
            <v>0</v>
          </cell>
          <cell r="H349">
            <v>0</v>
          </cell>
          <cell r="I349">
            <v>0</v>
          </cell>
          <cell r="J349">
            <v>0</v>
          </cell>
          <cell r="K349">
            <v>0</v>
          </cell>
          <cell r="L349">
            <v>0</v>
          </cell>
          <cell r="M349">
            <v>0</v>
          </cell>
          <cell r="N349">
            <v>0</v>
          </cell>
          <cell r="O349">
            <v>0</v>
          </cell>
          <cell r="P349">
            <v>0</v>
          </cell>
          <cell r="Q349">
            <v>0</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row>
        <row r="350">
          <cell r="G350">
            <v>0</v>
          </cell>
          <cell r="H350">
            <v>0</v>
          </cell>
          <cell r="I350">
            <v>0</v>
          </cell>
          <cell r="J350">
            <v>0</v>
          </cell>
          <cell r="K350">
            <v>0</v>
          </cell>
          <cell r="L350">
            <v>0</v>
          </cell>
          <cell r="M350">
            <v>0</v>
          </cell>
          <cell r="N350">
            <v>0</v>
          </cell>
          <cell r="O350">
            <v>0</v>
          </cell>
          <cell r="P350">
            <v>0</v>
          </cell>
          <cell r="Q350">
            <v>0</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row>
        <row r="351">
          <cell r="G351">
            <v>0</v>
          </cell>
          <cell r="H351">
            <v>0</v>
          </cell>
          <cell r="I351">
            <v>0</v>
          </cell>
          <cell r="J351">
            <v>0</v>
          </cell>
          <cell r="K351">
            <v>0</v>
          </cell>
          <cell r="L351">
            <v>0</v>
          </cell>
          <cell r="M351">
            <v>0</v>
          </cell>
          <cell r="N351">
            <v>0</v>
          </cell>
          <cell r="O351">
            <v>0</v>
          </cell>
          <cell r="P351">
            <v>0</v>
          </cell>
          <cell r="Q351">
            <v>0</v>
          </cell>
          <cell r="R351">
            <v>0</v>
          </cell>
          <cell r="S351">
            <v>0</v>
          </cell>
          <cell r="T351">
            <v>0</v>
          </cell>
          <cell r="U351">
            <v>0</v>
          </cell>
          <cell r="V351">
            <v>0</v>
          </cell>
          <cell r="W351">
            <v>0</v>
          </cell>
          <cell r="X351">
            <v>0</v>
          </cell>
          <cell r="Y351">
            <v>0</v>
          </cell>
          <cell r="Z351">
            <v>0</v>
          </cell>
          <cell r="AA351">
            <v>0</v>
          </cell>
          <cell r="AB351">
            <v>0</v>
          </cell>
          <cell r="AC351">
            <v>0</v>
          </cell>
          <cell r="AD351">
            <v>0</v>
          </cell>
          <cell r="AE351">
            <v>0</v>
          </cell>
        </row>
        <row r="352">
          <cell r="G352">
            <v>0</v>
          </cell>
          <cell r="H352">
            <v>0</v>
          </cell>
          <cell r="I352">
            <v>0</v>
          </cell>
          <cell r="J352">
            <v>0</v>
          </cell>
          <cell r="K352">
            <v>0</v>
          </cell>
          <cell r="L352">
            <v>0</v>
          </cell>
          <cell r="M352">
            <v>0</v>
          </cell>
          <cell r="N352">
            <v>0</v>
          </cell>
          <cell r="O352">
            <v>0</v>
          </cell>
          <cell r="P352">
            <v>0</v>
          </cell>
          <cell r="Q352">
            <v>0</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row>
        <row r="353">
          <cell r="G353">
            <v>0</v>
          </cell>
          <cell r="H353">
            <v>0</v>
          </cell>
          <cell r="I353">
            <v>0</v>
          </cell>
          <cell r="J353">
            <v>0</v>
          </cell>
          <cell r="K353">
            <v>0</v>
          </cell>
          <cell r="L353">
            <v>0</v>
          </cell>
          <cell r="M353">
            <v>0</v>
          </cell>
          <cell r="N353">
            <v>0</v>
          </cell>
          <cell r="O353">
            <v>0</v>
          </cell>
          <cell r="P353">
            <v>0</v>
          </cell>
          <cell r="Q353">
            <v>0</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row>
        <row r="354">
          <cell r="G354">
            <v>0</v>
          </cell>
          <cell r="H354">
            <v>0</v>
          </cell>
          <cell r="I354">
            <v>0</v>
          </cell>
          <cell r="J354">
            <v>0</v>
          </cell>
          <cell r="K354">
            <v>0</v>
          </cell>
          <cell r="L354">
            <v>0</v>
          </cell>
          <cell r="M354">
            <v>0</v>
          </cell>
          <cell r="N354">
            <v>0</v>
          </cell>
          <cell r="O354">
            <v>0</v>
          </cell>
          <cell r="P354">
            <v>0</v>
          </cell>
          <cell r="Q354">
            <v>0</v>
          </cell>
          <cell r="R354">
            <v>0</v>
          </cell>
          <cell r="S354">
            <v>0</v>
          </cell>
          <cell r="T354">
            <v>0</v>
          </cell>
          <cell r="U354">
            <v>0</v>
          </cell>
          <cell r="V354">
            <v>0</v>
          </cell>
          <cell r="W354">
            <v>0</v>
          </cell>
          <cell r="X354">
            <v>0</v>
          </cell>
          <cell r="Y354">
            <v>0</v>
          </cell>
          <cell r="Z354">
            <v>0</v>
          </cell>
          <cell r="AA354">
            <v>0</v>
          </cell>
          <cell r="AB354">
            <v>0</v>
          </cell>
          <cell r="AC354">
            <v>0</v>
          </cell>
          <cell r="AD354">
            <v>0</v>
          </cell>
          <cell r="AE354">
            <v>0</v>
          </cell>
        </row>
        <row r="355">
          <cell r="G355">
            <v>0</v>
          </cell>
          <cell r="H355">
            <v>0</v>
          </cell>
          <cell r="I355">
            <v>0</v>
          </cell>
          <cell r="J355">
            <v>0</v>
          </cell>
          <cell r="K355">
            <v>0</v>
          </cell>
          <cell r="L355">
            <v>0</v>
          </cell>
          <cell r="M355">
            <v>0</v>
          </cell>
          <cell r="N355">
            <v>0</v>
          </cell>
          <cell r="O355">
            <v>0</v>
          </cell>
          <cell r="P355">
            <v>0</v>
          </cell>
          <cell r="Q355">
            <v>0</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row>
        <row r="356">
          <cell r="G356">
            <v>0</v>
          </cell>
          <cell r="H356">
            <v>0</v>
          </cell>
          <cell r="I356">
            <v>0</v>
          </cell>
          <cell r="J356">
            <v>0</v>
          </cell>
          <cell r="K356">
            <v>0</v>
          </cell>
          <cell r="L356">
            <v>0</v>
          </cell>
          <cell r="M356">
            <v>0</v>
          </cell>
          <cell r="N356">
            <v>0</v>
          </cell>
          <cell r="O356">
            <v>0</v>
          </cell>
          <cell r="P356">
            <v>0</v>
          </cell>
          <cell r="Q356">
            <v>0</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row>
        <row r="357">
          <cell r="G357">
            <v>0</v>
          </cell>
          <cell r="H357">
            <v>0</v>
          </cell>
          <cell r="I357">
            <v>0</v>
          </cell>
          <cell r="J357">
            <v>0</v>
          </cell>
          <cell r="K357">
            <v>0</v>
          </cell>
          <cell r="L357">
            <v>0</v>
          </cell>
          <cell r="M357">
            <v>0</v>
          </cell>
          <cell r="N357">
            <v>0</v>
          </cell>
          <cell r="O357">
            <v>0</v>
          </cell>
          <cell r="P357">
            <v>0</v>
          </cell>
          <cell r="Q357">
            <v>0</v>
          </cell>
          <cell r="R357">
            <v>0</v>
          </cell>
          <cell r="S357">
            <v>0</v>
          </cell>
          <cell r="T357">
            <v>0</v>
          </cell>
          <cell r="U357">
            <v>0</v>
          </cell>
          <cell r="V357">
            <v>0</v>
          </cell>
          <cell r="W357">
            <v>0</v>
          </cell>
          <cell r="X357">
            <v>0</v>
          </cell>
          <cell r="Y357">
            <v>0</v>
          </cell>
          <cell r="Z357">
            <v>0</v>
          </cell>
          <cell r="AA357">
            <v>0</v>
          </cell>
          <cell r="AB357">
            <v>0</v>
          </cell>
          <cell r="AC357">
            <v>0</v>
          </cell>
          <cell r="AD357">
            <v>0</v>
          </cell>
          <cell r="AE357">
            <v>0</v>
          </cell>
        </row>
        <row r="358">
          <cell r="G358">
            <v>0</v>
          </cell>
          <cell r="H358">
            <v>0</v>
          </cell>
          <cell r="I358">
            <v>0</v>
          </cell>
          <cell r="J358">
            <v>0</v>
          </cell>
          <cell r="K358">
            <v>0</v>
          </cell>
          <cell r="L358">
            <v>0</v>
          </cell>
          <cell r="M358">
            <v>0</v>
          </cell>
          <cell r="N358">
            <v>0</v>
          </cell>
          <cell r="O358">
            <v>0</v>
          </cell>
          <cell r="P358">
            <v>0</v>
          </cell>
          <cell r="Q358">
            <v>0</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row>
        <row r="359">
          <cell r="G359">
            <v>0</v>
          </cell>
          <cell r="H359">
            <v>0</v>
          </cell>
          <cell r="I359">
            <v>0</v>
          </cell>
          <cell r="J359">
            <v>0</v>
          </cell>
          <cell r="K359">
            <v>0</v>
          </cell>
          <cell r="L359">
            <v>0</v>
          </cell>
          <cell r="M359">
            <v>0</v>
          </cell>
          <cell r="N359">
            <v>0</v>
          </cell>
          <cell r="O359">
            <v>0</v>
          </cell>
          <cell r="P359">
            <v>0</v>
          </cell>
          <cell r="Q359">
            <v>0</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row>
        <row r="360">
          <cell r="G360">
            <v>0</v>
          </cell>
          <cell r="H360">
            <v>0</v>
          </cell>
          <cell r="I360">
            <v>0</v>
          </cell>
          <cell r="J360">
            <v>0</v>
          </cell>
          <cell r="K360">
            <v>0</v>
          </cell>
          <cell r="L360">
            <v>0</v>
          </cell>
          <cell r="M360">
            <v>0</v>
          </cell>
          <cell r="N360">
            <v>0</v>
          </cell>
          <cell r="O360">
            <v>0</v>
          </cell>
          <cell r="P360">
            <v>0</v>
          </cell>
          <cell r="Q360">
            <v>0</v>
          </cell>
          <cell r="R360">
            <v>0</v>
          </cell>
          <cell r="S360">
            <v>0</v>
          </cell>
          <cell r="T360">
            <v>0</v>
          </cell>
          <cell r="U360">
            <v>0</v>
          </cell>
          <cell r="V360">
            <v>0</v>
          </cell>
          <cell r="W360">
            <v>0</v>
          </cell>
          <cell r="X360">
            <v>0</v>
          </cell>
          <cell r="Y360">
            <v>0</v>
          </cell>
          <cell r="Z360">
            <v>0</v>
          </cell>
          <cell r="AA360">
            <v>0</v>
          </cell>
          <cell r="AB360">
            <v>0</v>
          </cell>
          <cell r="AC360">
            <v>0</v>
          </cell>
          <cell r="AD360">
            <v>0</v>
          </cell>
          <cell r="AE360">
            <v>0</v>
          </cell>
        </row>
        <row r="361">
          <cell r="G361">
            <v>0</v>
          </cell>
          <cell r="H361">
            <v>0</v>
          </cell>
          <cell r="I361">
            <v>0</v>
          </cell>
          <cell r="J361">
            <v>0</v>
          </cell>
          <cell r="K361">
            <v>0</v>
          </cell>
          <cell r="L361">
            <v>0</v>
          </cell>
          <cell r="M361">
            <v>0</v>
          </cell>
          <cell r="N361">
            <v>0</v>
          </cell>
          <cell r="O361">
            <v>0</v>
          </cell>
          <cell r="P361">
            <v>0</v>
          </cell>
          <cell r="Q361">
            <v>0</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row>
        <row r="362">
          <cell r="G362">
            <v>0</v>
          </cell>
          <cell r="H362">
            <v>0</v>
          </cell>
          <cell r="I362">
            <v>0</v>
          </cell>
          <cell r="J362">
            <v>0</v>
          </cell>
          <cell r="K362">
            <v>0</v>
          </cell>
          <cell r="L362">
            <v>0</v>
          </cell>
          <cell r="M362">
            <v>0</v>
          </cell>
          <cell r="N362">
            <v>0</v>
          </cell>
          <cell r="O362">
            <v>0</v>
          </cell>
          <cell r="P362">
            <v>0</v>
          </cell>
          <cell r="Q362">
            <v>0</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row>
        <row r="363">
          <cell r="G363">
            <v>0</v>
          </cell>
          <cell r="H363">
            <v>0</v>
          </cell>
          <cell r="I363">
            <v>0</v>
          </cell>
          <cell r="J363">
            <v>0</v>
          </cell>
          <cell r="K363">
            <v>0</v>
          </cell>
          <cell r="L363">
            <v>0</v>
          </cell>
          <cell r="M363">
            <v>0</v>
          </cell>
          <cell r="N363">
            <v>0</v>
          </cell>
          <cell r="O363">
            <v>0</v>
          </cell>
          <cell r="P363">
            <v>0</v>
          </cell>
          <cell r="Q363">
            <v>0</v>
          </cell>
          <cell r="R363">
            <v>0</v>
          </cell>
          <cell r="S363">
            <v>0</v>
          </cell>
          <cell r="T363">
            <v>0</v>
          </cell>
          <cell r="U363">
            <v>0</v>
          </cell>
          <cell r="V363">
            <v>0</v>
          </cell>
          <cell r="W363">
            <v>0</v>
          </cell>
          <cell r="X363">
            <v>0</v>
          </cell>
          <cell r="Y363">
            <v>0</v>
          </cell>
          <cell r="Z363">
            <v>0</v>
          </cell>
          <cell r="AA363">
            <v>0</v>
          </cell>
          <cell r="AB363">
            <v>0</v>
          </cell>
          <cell r="AC363">
            <v>0</v>
          </cell>
          <cell r="AD363">
            <v>0</v>
          </cell>
          <cell r="AE363">
            <v>0</v>
          </cell>
        </row>
        <row r="364">
          <cell r="G364">
            <v>0</v>
          </cell>
          <cell r="H364">
            <v>0</v>
          </cell>
          <cell r="I364">
            <v>0</v>
          </cell>
          <cell r="J364">
            <v>0</v>
          </cell>
          <cell r="K364">
            <v>0</v>
          </cell>
          <cell r="L364">
            <v>0</v>
          </cell>
          <cell r="M364">
            <v>0</v>
          </cell>
          <cell r="N364">
            <v>0</v>
          </cell>
          <cell r="O364">
            <v>0</v>
          </cell>
          <cell r="P364">
            <v>0</v>
          </cell>
          <cell r="Q364">
            <v>0</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row>
        <row r="365">
          <cell r="G365">
            <v>0</v>
          </cell>
          <cell r="H365">
            <v>0</v>
          </cell>
          <cell r="I365">
            <v>0</v>
          </cell>
          <cell r="J365">
            <v>0</v>
          </cell>
          <cell r="K365">
            <v>0</v>
          </cell>
          <cell r="L365">
            <v>0</v>
          </cell>
          <cell r="M365">
            <v>0</v>
          </cell>
          <cell r="N365">
            <v>0</v>
          </cell>
          <cell r="O365">
            <v>0</v>
          </cell>
          <cell r="P365">
            <v>0</v>
          </cell>
          <cell r="Q365">
            <v>0</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row>
        <row r="366">
          <cell r="G366">
            <v>0</v>
          </cell>
          <cell r="H366">
            <v>0</v>
          </cell>
          <cell r="I366">
            <v>0</v>
          </cell>
          <cell r="J366">
            <v>0</v>
          </cell>
          <cell r="K366">
            <v>0</v>
          </cell>
          <cell r="L366">
            <v>0</v>
          </cell>
          <cell r="M366">
            <v>0</v>
          </cell>
          <cell r="N366">
            <v>0</v>
          </cell>
          <cell r="O366">
            <v>0</v>
          </cell>
          <cell r="P366">
            <v>0</v>
          </cell>
          <cell r="Q366">
            <v>0</v>
          </cell>
          <cell r="R366">
            <v>0</v>
          </cell>
          <cell r="S366">
            <v>0</v>
          </cell>
          <cell r="T366">
            <v>0</v>
          </cell>
          <cell r="U366">
            <v>0</v>
          </cell>
          <cell r="V366">
            <v>0</v>
          </cell>
          <cell r="W366">
            <v>0</v>
          </cell>
          <cell r="X366">
            <v>0</v>
          </cell>
          <cell r="Y366">
            <v>0</v>
          </cell>
          <cell r="Z366">
            <v>0</v>
          </cell>
          <cell r="AA366">
            <v>0</v>
          </cell>
          <cell r="AB366">
            <v>0</v>
          </cell>
          <cell r="AC366">
            <v>0</v>
          </cell>
          <cell r="AD366">
            <v>0</v>
          </cell>
          <cell r="AE366">
            <v>0</v>
          </cell>
        </row>
        <row r="367">
          <cell r="G367">
            <v>0</v>
          </cell>
          <cell r="H367">
            <v>0</v>
          </cell>
          <cell r="I367">
            <v>0</v>
          </cell>
          <cell r="J367">
            <v>0</v>
          </cell>
          <cell r="K367">
            <v>0</v>
          </cell>
          <cell r="L367">
            <v>0</v>
          </cell>
          <cell r="M367">
            <v>0</v>
          </cell>
          <cell r="N367">
            <v>0</v>
          </cell>
          <cell r="O367">
            <v>0</v>
          </cell>
          <cell r="P367">
            <v>0</v>
          </cell>
          <cell r="Q367">
            <v>0</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row>
        <row r="368">
          <cell r="G368">
            <v>0</v>
          </cell>
          <cell r="H368">
            <v>0</v>
          </cell>
          <cell r="I368">
            <v>0</v>
          </cell>
          <cell r="J368">
            <v>0</v>
          </cell>
          <cell r="K368">
            <v>0</v>
          </cell>
          <cell r="L368">
            <v>0</v>
          </cell>
          <cell r="M368">
            <v>0</v>
          </cell>
          <cell r="N368">
            <v>0</v>
          </cell>
          <cell r="O368">
            <v>0</v>
          </cell>
          <cell r="P368">
            <v>0</v>
          </cell>
          <cell r="Q368">
            <v>0</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row>
        <row r="369">
          <cell r="G369">
            <v>0</v>
          </cell>
          <cell r="H369">
            <v>0</v>
          </cell>
          <cell r="I369">
            <v>0</v>
          </cell>
          <cell r="J369">
            <v>0</v>
          </cell>
          <cell r="K369">
            <v>0</v>
          </cell>
          <cell r="L369">
            <v>0</v>
          </cell>
          <cell r="M369">
            <v>0</v>
          </cell>
          <cell r="N369">
            <v>0</v>
          </cell>
          <cell r="O369">
            <v>0</v>
          </cell>
          <cell r="P369">
            <v>0</v>
          </cell>
          <cell r="Q369">
            <v>0</v>
          </cell>
          <cell r="R369">
            <v>0</v>
          </cell>
          <cell r="S369">
            <v>0</v>
          </cell>
          <cell r="T369">
            <v>0</v>
          </cell>
          <cell r="U369">
            <v>0</v>
          </cell>
          <cell r="V369">
            <v>0</v>
          </cell>
          <cell r="W369">
            <v>0</v>
          </cell>
          <cell r="X369">
            <v>0</v>
          </cell>
          <cell r="Y369">
            <v>0</v>
          </cell>
          <cell r="Z369">
            <v>0</v>
          </cell>
          <cell r="AA369">
            <v>0</v>
          </cell>
          <cell r="AB369">
            <v>0</v>
          </cell>
          <cell r="AC369">
            <v>0</v>
          </cell>
          <cell r="AD369">
            <v>0</v>
          </cell>
          <cell r="AE369">
            <v>0</v>
          </cell>
        </row>
        <row r="370">
          <cell r="G370">
            <v>0</v>
          </cell>
          <cell r="H370">
            <v>0</v>
          </cell>
          <cell r="I370">
            <v>0</v>
          </cell>
          <cell r="J370">
            <v>0</v>
          </cell>
          <cell r="K370">
            <v>0</v>
          </cell>
          <cell r="L370">
            <v>0</v>
          </cell>
          <cell r="M370">
            <v>0</v>
          </cell>
          <cell r="N370">
            <v>0</v>
          </cell>
          <cell r="O370">
            <v>0</v>
          </cell>
          <cell r="P370">
            <v>0</v>
          </cell>
          <cell r="Q370">
            <v>0</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row>
        <row r="371">
          <cell r="G371">
            <v>0</v>
          </cell>
          <cell r="H371">
            <v>0</v>
          </cell>
          <cell r="I371">
            <v>0</v>
          </cell>
          <cell r="J371">
            <v>0</v>
          </cell>
          <cell r="K371">
            <v>0</v>
          </cell>
          <cell r="L371">
            <v>0</v>
          </cell>
          <cell r="M371">
            <v>0</v>
          </cell>
          <cell r="N371">
            <v>0</v>
          </cell>
          <cell r="O371">
            <v>0</v>
          </cell>
          <cell r="P371">
            <v>0</v>
          </cell>
          <cell r="Q371">
            <v>0</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row>
        <row r="372">
          <cell r="G372">
            <v>0</v>
          </cell>
          <cell r="H372">
            <v>0</v>
          </cell>
          <cell r="I372">
            <v>0</v>
          </cell>
          <cell r="J372">
            <v>0</v>
          </cell>
          <cell r="K372">
            <v>0</v>
          </cell>
          <cell r="L372">
            <v>0</v>
          </cell>
          <cell r="M372">
            <v>0</v>
          </cell>
          <cell r="N372">
            <v>0</v>
          </cell>
          <cell r="O372">
            <v>0</v>
          </cell>
          <cell r="P372">
            <v>0</v>
          </cell>
          <cell r="Q372">
            <v>0</v>
          </cell>
          <cell r="R372">
            <v>0</v>
          </cell>
          <cell r="S372">
            <v>0</v>
          </cell>
          <cell r="T372">
            <v>0</v>
          </cell>
          <cell r="U372">
            <v>0</v>
          </cell>
          <cell r="V372">
            <v>0</v>
          </cell>
          <cell r="W372">
            <v>0</v>
          </cell>
          <cell r="X372">
            <v>0</v>
          </cell>
          <cell r="Y372">
            <v>0</v>
          </cell>
          <cell r="Z372">
            <v>0</v>
          </cell>
          <cell r="AA372">
            <v>0</v>
          </cell>
          <cell r="AB372">
            <v>0</v>
          </cell>
          <cell r="AC372">
            <v>0</v>
          </cell>
          <cell r="AD372">
            <v>0</v>
          </cell>
          <cell r="AE372">
            <v>0</v>
          </cell>
        </row>
        <row r="373">
          <cell r="G373">
            <v>0</v>
          </cell>
          <cell r="H373">
            <v>0</v>
          </cell>
          <cell r="I373">
            <v>0</v>
          </cell>
          <cell r="J373">
            <v>0</v>
          </cell>
          <cell r="K373">
            <v>0</v>
          </cell>
          <cell r="L373">
            <v>0</v>
          </cell>
          <cell r="M373">
            <v>0</v>
          </cell>
          <cell r="N373">
            <v>0</v>
          </cell>
          <cell r="O373">
            <v>0</v>
          </cell>
          <cell r="P373">
            <v>0</v>
          </cell>
          <cell r="Q373">
            <v>0</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row>
        <row r="374">
          <cell r="G374">
            <v>0</v>
          </cell>
          <cell r="H374">
            <v>0</v>
          </cell>
          <cell r="I374">
            <v>0</v>
          </cell>
          <cell r="J374">
            <v>0</v>
          </cell>
          <cell r="K374">
            <v>0</v>
          </cell>
          <cell r="L374">
            <v>0</v>
          </cell>
          <cell r="M374">
            <v>0</v>
          </cell>
          <cell r="N374">
            <v>0</v>
          </cell>
          <cell r="O374">
            <v>0</v>
          </cell>
          <cell r="P374">
            <v>0</v>
          </cell>
          <cell r="Q374">
            <v>0</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row>
        <row r="375">
          <cell r="G375">
            <v>0</v>
          </cell>
          <cell r="H375">
            <v>0</v>
          </cell>
          <cell r="I375">
            <v>0</v>
          </cell>
          <cell r="J375">
            <v>0</v>
          </cell>
          <cell r="K375">
            <v>0</v>
          </cell>
          <cell r="L375">
            <v>0</v>
          </cell>
          <cell r="M375">
            <v>0</v>
          </cell>
          <cell r="N375">
            <v>0</v>
          </cell>
          <cell r="O375">
            <v>0</v>
          </cell>
          <cell r="P375">
            <v>0</v>
          </cell>
          <cell r="Q375">
            <v>0</v>
          </cell>
          <cell r="R375">
            <v>0</v>
          </cell>
          <cell r="S375">
            <v>0</v>
          </cell>
          <cell r="T375">
            <v>0</v>
          </cell>
          <cell r="U375">
            <v>0</v>
          </cell>
          <cell r="V375">
            <v>0</v>
          </cell>
          <cell r="W375">
            <v>0</v>
          </cell>
          <cell r="X375">
            <v>0</v>
          </cell>
          <cell r="Y375">
            <v>0</v>
          </cell>
          <cell r="Z375">
            <v>0</v>
          </cell>
          <cell r="AA375">
            <v>0</v>
          </cell>
          <cell r="AB375">
            <v>0</v>
          </cell>
          <cell r="AC375">
            <v>0</v>
          </cell>
          <cell r="AD375">
            <v>0</v>
          </cell>
          <cell r="AE375">
            <v>0</v>
          </cell>
        </row>
        <row r="376">
          <cell r="G376">
            <v>0</v>
          </cell>
          <cell r="H376">
            <v>0</v>
          </cell>
          <cell r="I376">
            <v>0</v>
          </cell>
          <cell r="J376">
            <v>0</v>
          </cell>
          <cell r="K376">
            <v>0</v>
          </cell>
          <cell r="L376">
            <v>0</v>
          </cell>
          <cell r="M376">
            <v>0</v>
          </cell>
          <cell r="N376">
            <v>0</v>
          </cell>
          <cell r="O376">
            <v>0</v>
          </cell>
          <cell r="P376">
            <v>0</v>
          </cell>
          <cell r="Q376">
            <v>0</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row>
        <row r="377">
          <cell r="G377">
            <v>0</v>
          </cell>
          <cell r="H377">
            <v>0</v>
          </cell>
          <cell r="I377">
            <v>0</v>
          </cell>
          <cell r="J377">
            <v>0</v>
          </cell>
          <cell r="K377">
            <v>0</v>
          </cell>
          <cell r="L377">
            <v>0</v>
          </cell>
          <cell r="M377">
            <v>0</v>
          </cell>
          <cell r="N377">
            <v>0</v>
          </cell>
          <cell r="O377">
            <v>0</v>
          </cell>
          <cell r="P377">
            <v>0</v>
          </cell>
          <cell r="Q377">
            <v>0</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row>
        <row r="378">
          <cell r="G378">
            <v>0</v>
          </cell>
          <cell r="H378">
            <v>0</v>
          </cell>
          <cell r="I378">
            <v>0</v>
          </cell>
          <cell r="J378">
            <v>0</v>
          </cell>
          <cell r="K378">
            <v>0</v>
          </cell>
          <cell r="L378">
            <v>0</v>
          </cell>
          <cell r="M378">
            <v>0</v>
          </cell>
          <cell r="N378">
            <v>0</v>
          </cell>
          <cell r="O378">
            <v>0</v>
          </cell>
          <cell r="P378">
            <v>0</v>
          </cell>
          <cell r="Q378">
            <v>0</v>
          </cell>
          <cell r="R378">
            <v>0</v>
          </cell>
          <cell r="S378">
            <v>0</v>
          </cell>
          <cell r="T378">
            <v>0</v>
          </cell>
          <cell r="U378">
            <v>0</v>
          </cell>
          <cell r="V378">
            <v>0</v>
          </cell>
          <cell r="W378">
            <v>0</v>
          </cell>
          <cell r="X378">
            <v>0</v>
          </cell>
          <cell r="Y378">
            <v>0</v>
          </cell>
          <cell r="Z378">
            <v>0</v>
          </cell>
          <cell r="AA378">
            <v>0</v>
          </cell>
          <cell r="AB378">
            <v>0</v>
          </cell>
          <cell r="AC378">
            <v>0</v>
          </cell>
          <cell r="AD378">
            <v>0</v>
          </cell>
          <cell r="AE378">
            <v>0</v>
          </cell>
        </row>
        <row r="379">
          <cell r="G379">
            <v>0</v>
          </cell>
          <cell r="H379">
            <v>0</v>
          </cell>
          <cell r="I379">
            <v>0</v>
          </cell>
          <cell r="J379">
            <v>0</v>
          </cell>
          <cell r="K379">
            <v>0</v>
          </cell>
          <cell r="L379">
            <v>0</v>
          </cell>
          <cell r="M379">
            <v>0</v>
          </cell>
          <cell r="N379">
            <v>0</v>
          </cell>
          <cell r="O379">
            <v>0</v>
          </cell>
          <cell r="P379">
            <v>0</v>
          </cell>
          <cell r="Q379">
            <v>0</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row>
        <row r="380">
          <cell r="G380">
            <v>0</v>
          </cell>
          <cell r="H380">
            <v>0</v>
          </cell>
          <cell r="I380">
            <v>0</v>
          </cell>
          <cell r="J380">
            <v>0</v>
          </cell>
          <cell r="K380">
            <v>0</v>
          </cell>
          <cell r="L380">
            <v>0</v>
          </cell>
          <cell r="M380">
            <v>0</v>
          </cell>
          <cell r="N380">
            <v>0</v>
          </cell>
          <cell r="O380">
            <v>0</v>
          </cell>
          <cell r="P380">
            <v>0</v>
          </cell>
          <cell r="Q380">
            <v>0</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row>
        <row r="381">
          <cell r="G381">
            <v>0</v>
          </cell>
          <cell r="H381">
            <v>0</v>
          </cell>
          <cell r="I381">
            <v>0</v>
          </cell>
          <cell r="J381">
            <v>0</v>
          </cell>
          <cell r="K381">
            <v>0</v>
          </cell>
          <cell r="L381">
            <v>0</v>
          </cell>
          <cell r="M381">
            <v>0</v>
          </cell>
          <cell r="N381">
            <v>0</v>
          </cell>
          <cell r="O381">
            <v>0</v>
          </cell>
          <cell r="P381">
            <v>0</v>
          </cell>
          <cell r="Q381">
            <v>0</v>
          </cell>
          <cell r="R381">
            <v>0</v>
          </cell>
          <cell r="S381">
            <v>0</v>
          </cell>
          <cell r="T381">
            <v>0</v>
          </cell>
          <cell r="U381">
            <v>0</v>
          </cell>
          <cell r="V381">
            <v>0</v>
          </cell>
          <cell r="W381">
            <v>0</v>
          </cell>
          <cell r="X381">
            <v>0</v>
          </cell>
          <cell r="Y381">
            <v>0</v>
          </cell>
          <cell r="Z381">
            <v>0</v>
          </cell>
          <cell r="AA381">
            <v>0</v>
          </cell>
          <cell r="AB381">
            <v>0</v>
          </cell>
          <cell r="AC381">
            <v>0</v>
          </cell>
          <cell r="AD381">
            <v>0</v>
          </cell>
          <cell r="AE381">
            <v>0</v>
          </cell>
        </row>
        <row r="382">
          <cell r="G382">
            <v>0</v>
          </cell>
          <cell r="H382">
            <v>0</v>
          </cell>
          <cell r="I382">
            <v>0</v>
          </cell>
          <cell r="J382">
            <v>0</v>
          </cell>
          <cell r="K382">
            <v>0</v>
          </cell>
          <cell r="L382">
            <v>0</v>
          </cell>
          <cell r="M382">
            <v>0</v>
          </cell>
          <cell r="N382">
            <v>0</v>
          </cell>
          <cell r="O382">
            <v>0</v>
          </cell>
          <cell r="P382">
            <v>0</v>
          </cell>
          <cell r="Q382">
            <v>0</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row>
        <row r="383">
          <cell r="G383">
            <v>0</v>
          </cell>
          <cell r="H383">
            <v>0</v>
          </cell>
          <cell r="I383">
            <v>0</v>
          </cell>
          <cell r="J383">
            <v>0</v>
          </cell>
          <cell r="K383">
            <v>0</v>
          </cell>
          <cell r="L383">
            <v>0</v>
          </cell>
          <cell r="M383">
            <v>0</v>
          </cell>
          <cell r="N383">
            <v>0</v>
          </cell>
          <cell r="O383">
            <v>0</v>
          </cell>
          <cell r="P383">
            <v>0</v>
          </cell>
          <cell r="Q383">
            <v>0</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row>
        <row r="384">
          <cell r="G384">
            <v>0</v>
          </cell>
          <cell r="H384">
            <v>0</v>
          </cell>
          <cell r="I384">
            <v>0</v>
          </cell>
          <cell r="J384">
            <v>0</v>
          </cell>
          <cell r="K384">
            <v>0</v>
          </cell>
          <cell r="L384">
            <v>0</v>
          </cell>
          <cell r="M384">
            <v>0</v>
          </cell>
          <cell r="N384">
            <v>0</v>
          </cell>
          <cell r="O384">
            <v>0</v>
          </cell>
          <cell r="P384">
            <v>0</v>
          </cell>
          <cell r="Q384">
            <v>0</v>
          </cell>
          <cell r="R384">
            <v>0</v>
          </cell>
          <cell r="S384">
            <v>0</v>
          </cell>
          <cell r="T384">
            <v>0</v>
          </cell>
          <cell r="U384">
            <v>0</v>
          </cell>
          <cell r="V384">
            <v>0</v>
          </cell>
          <cell r="W384">
            <v>0</v>
          </cell>
          <cell r="X384">
            <v>0</v>
          </cell>
          <cell r="Y384">
            <v>0</v>
          </cell>
          <cell r="Z384">
            <v>0</v>
          </cell>
          <cell r="AA384">
            <v>0</v>
          </cell>
          <cell r="AB384">
            <v>0</v>
          </cell>
          <cell r="AC384">
            <v>0</v>
          </cell>
          <cell r="AD384">
            <v>0</v>
          </cell>
          <cell r="AE384">
            <v>0</v>
          </cell>
        </row>
        <row r="385">
          <cell r="G385">
            <v>0</v>
          </cell>
          <cell r="H385">
            <v>0</v>
          </cell>
          <cell r="I385">
            <v>0</v>
          </cell>
          <cell r="J385">
            <v>0</v>
          </cell>
          <cell r="K385">
            <v>0</v>
          </cell>
          <cell r="L385">
            <v>0</v>
          </cell>
          <cell r="M385">
            <v>0</v>
          </cell>
          <cell r="N385">
            <v>0</v>
          </cell>
          <cell r="O385">
            <v>0</v>
          </cell>
          <cell r="P385">
            <v>0</v>
          </cell>
          <cell r="Q385">
            <v>0</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row>
        <row r="386">
          <cell r="G386">
            <v>0</v>
          </cell>
          <cell r="H386">
            <v>0</v>
          </cell>
          <cell r="I386">
            <v>0</v>
          </cell>
          <cell r="J386">
            <v>0</v>
          </cell>
          <cell r="K386">
            <v>0</v>
          </cell>
          <cell r="L386">
            <v>0</v>
          </cell>
          <cell r="M386">
            <v>0</v>
          </cell>
          <cell r="N386">
            <v>0</v>
          </cell>
          <cell r="O386">
            <v>0</v>
          </cell>
          <cell r="P386">
            <v>0</v>
          </cell>
          <cell r="Q386">
            <v>0</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row>
        <row r="387">
          <cell r="G387">
            <v>0</v>
          </cell>
          <cell r="H387">
            <v>0</v>
          </cell>
          <cell r="I387">
            <v>0</v>
          </cell>
          <cell r="J387">
            <v>0</v>
          </cell>
          <cell r="K387">
            <v>0</v>
          </cell>
          <cell r="L387">
            <v>0</v>
          </cell>
          <cell r="M387">
            <v>0</v>
          </cell>
          <cell r="N387">
            <v>0</v>
          </cell>
          <cell r="O387">
            <v>0</v>
          </cell>
          <cell r="P387">
            <v>0</v>
          </cell>
          <cell r="Q387">
            <v>0</v>
          </cell>
          <cell r="R387">
            <v>0</v>
          </cell>
          <cell r="S387">
            <v>0</v>
          </cell>
          <cell r="T387">
            <v>0</v>
          </cell>
          <cell r="U387">
            <v>0</v>
          </cell>
          <cell r="V387">
            <v>0</v>
          </cell>
          <cell r="W387">
            <v>0</v>
          </cell>
          <cell r="X387">
            <v>0</v>
          </cell>
          <cell r="Y387">
            <v>0</v>
          </cell>
          <cell r="Z387">
            <v>0</v>
          </cell>
          <cell r="AA387">
            <v>0</v>
          </cell>
          <cell r="AB387">
            <v>0</v>
          </cell>
          <cell r="AC387">
            <v>0</v>
          </cell>
          <cell r="AD387">
            <v>0</v>
          </cell>
          <cell r="AE387">
            <v>0</v>
          </cell>
        </row>
        <row r="388">
          <cell r="G388">
            <v>0</v>
          </cell>
          <cell r="H388">
            <v>0</v>
          </cell>
          <cell r="I388">
            <v>0</v>
          </cell>
          <cell r="J388">
            <v>0</v>
          </cell>
          <cell r="K388">
            <v>0</v>
          </cell>
          <cell r="L388">
            <v>0</v>
          </cell>
          <cell r="M388">
            <v>0</v>
          </cell>
          <cell r="N388">
            <v>0</v>
          </cell>
          <cell r="O388">
            <v>0</v>
          </cell>
          <cell r="P388">
            <v>0</v>
          </cell>
          <cell r="Q388">
            <v>0</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row>
        <row r="389">
          <cell r="G389">
            <v>0</v>
          </cell>
          <cell r="H389">
            <v>0</v>
          </cell>
          <cell r="I389">
            <v>0</v>
          </cell>
          <cell r="J389">
            <v>0</v>
          </cell>
          <cell r="K389">
            <v>0</v>
          </cell>
          <cell r="L389">
            <v>0</v>
          </cell>
          <cell r="M389">
            <v>0</v>
          </cell>
          <cell r="N389">
            <v>0</v>
          </cell>
          <cell r="O389">
            <v>0</v>
          </cell>
          <cell r="P389">
            <v>0</v>
          </cell>
          <cell r="Q389">
            <v>0</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row>
        <row r="390">
          <cell r="G390">
            <v>0</v>
          </cell>
          <cell r="H390">
            <v>0</v>
          </cell>
          <cell r="I390">
            <v>0</v>
          </cell>
          <cell r="J390">
            <v>0</v>
          </cell>
          <cell r="K390">
            <v>0</v>
          </cell>
          <cell r="L390">
            <v>0</v>
          </cell>
          <cell r="M390">
            <v>0</v>
          </cell>
          <cell r="N390">
            <v>0</v>
          </cell>
          <cell r="O390">
            <v>0</v>
          </cell>
          <cell r="P390">
            <v>0</v>
          </cell>
          <cell r="Q390">
            <v>0</v>
          </cell>
          <cell r="R390">
            <v>0</v>
          </cell>
          <cell r="S390">
            <v>0</v>
          </cell>
          <cell r="T390">
            <v>0</v>
          </cell>
          <cell r="U390">
            <v>0</v>
          </cell>
          <cell r="V390">
            <v>0</v>
          </cell>
          <cell r="W390">
            <v>0</v>
          </cell>
          <cell r="X390">
            <v>0</v>
          </cell>
          <cell r="Y390">
            <v>0</v>
          </cell>
          <cell r="Z390">
            <v>0</v>
          </cell>
          <cell r="AA390">
            <v>0</v>
          </cell>
          <cell r="AB390">
            <v>0</v>
          </cell>
          <cell r="AC390">
            <v>0</v>
          </cell>
          <cell r="AD390">
            <v>0</v>
          </cell>
          <cell r="AE390">
            <v>0</v>
          </cell>
        </row>
        <row r="391">
          <cell r="G391">
            <v>0</v>
          </cell>
          <cell r="H391">
            <v>0</v>
          </cell>
          <cell r="I391">
            <v>0</v>
          </cell>
          <cell r="J391">
            <v>0</v>
          </cell>
          <cell r="K391">
            <v>0</v>
          </cell>
          <cell r="L391">
            <v>0</v>
          </cell>
          <cell r="M391">
            <v>0</v>
          </cell>
          <cell r="N391">
            <v>0</v>
          </cell>
          <cell r="O391">
            <v>0</v>
          </cell>
          <cell r="P391">
            <v>0</v>
          </cell>
          <cell r="Q391">
            <v>0</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row>
        <row r="392">
          <cell r="G392">
            <v>0</v>
          </cell>
          <cell r="H392">
            <v>0</v>
          </cell>
          <cell r="I392">
            <v>0</v>
          </cell>
          <cell r="J392">
            <v>0</v>
          </cell>
          <cell r="K392">
            <v>0</v>
          </cell>
          <cell r="L392">
            <v>0</v>
          </cell>
          <cell r="M392">
            <v>0</v>
          </cell>
          <cell r="N392">
            <v>0</v>
          </cell>
          <cell r="O392">
            <v>0</v>
          </cell>
          <cell r="P392">
            <v>0</v>
          </cell>
          <cell r="Q392">
            <v>0</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row>
        <row r="393">
          <cell r="G393">
            <v>0</v>
          </cell>
          <cell r="H393">
            <v>0</v>
          </cell>
          <cell r="I393">
            <v>0</v>
          </cell>
          <cell r="J393">
            <v>0</v>
          </cell>
          <cell r="K393">
            <v>0</v>
          </cell>
          <cell r="L393">
            <v>0</v>
          </cell>
          <cell r="M393">
            <v>0</v>
          </cell>
          <cell r="N393">
            <v>0</v>
          </cell>
          <cell r="O393">
            <v>0</v>
          </cell>
          <cell r="P393">
            <v>0</v>
          </cell>
          <cell r="Q393">
            <v>0</v>
          </cell>
          <cell r="R393">
            <v>0</v>
          </cell>
          <cell r="S393">
            <v>0</v>
          </cell>
          <cell r="T393">
            <v>0</v>
          </cell>
          <cell r="U393">
            <v>0</v>
          </cell>
          <cell r="V393">
            <v>0</v>
          </cell>
          <cell r="W393">
            <v>0</v>
          </cell>
          <cell r="X393">
            <v>0</v>
          </cell>
          <cell r="Y393">
            <v>0</v>
          </cell>
          <cell r="Z393">
            <v>0</v>
          </cell>
          <cell r="AA393">
            <v>0</v>
          </cell>
          <cell r="AB393">
            <v>0</v>
          </cell>
          <cell r="AC393">
            <v>0</v>
          </cell>
          <cell r="AD393">
            <v>0</v>
          </cell>
          <cell r="AE393">
            <v>0</v>
          </cell>
        </row>
        <row r="394">
          <cell r="G394">
            <v>0</v>
          </cell>
          <cell r="H394">
            <v>0</v>
          </cell>
          <cell r="I394">
            <v>0</v>
          </cell>
          <cell r="J394">
            <v>0</v>
          </cell>
          <cell r="K394">
            <v>0</v>
          </cell>
          <cell r="L394">
            <v>0</v>
          </cell>
          <cell r="M394">
            <v>0</v>
          </cell>
          <cell r="N394">
            <v>0</v>
          </cell>
          <cell r="O394">
            <v>0</v>
          </cell>
          <cell r="P394">
            <v>0</v>
          </cell>
          <cell r="Q394">
            <v>0</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row>
        <row r="395">
          <cell r="G395">
            <v>0</v>
          </cell>
          <cell r="H395">
            <v>0</v>
          </cell>
          <cell r="I395">
            <v>0</v>
          </cell>
          <cell r="J395">
            <v>0</v>
          </cell>
          <cell r="K395">
            <v>0</v>
          </cell>
          <cell r="L395">
            <v>0</v>
          </cell>
          <cell r="M395">
            <v>0</v>
          </cell>
          <cell r="N395">
            <v>0</v>
          </cell>
          <cell r="O395">
            <v>0</v>
          </cell>
          <cell r="P395">
            <v>0</v>
          </cell>
          <cell r="Q395">
            <v>0</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row>
        <row r="396">
          <cell r="G396">
            <v>0</v>
          </cell>
          <cell r="H396">
            <v>0</v>
          </cell>
          <cell r="I396">
            <v>0</v>
          </cell>
          <cell r="J396">
            <v>0</v>
          </cell>
          <cell r="K396">
            <v>0</v>
          </cell>
          <cell r="L396">
            <v>0</v>
          </cell>
          <cell r="M396">
            <v>0</v>
          </cell>
          <cell r="N396">
            <v>0</v>
          </cell>
          <cell r="O396">
            <v>0</v>
          </cell>
          <cell r="P396">
            <v>0</v>
          </cell>
          <cell r="Q396">
            <v>0</v>
          </cell>
          <cell r="R396">
            <v>0</v>
          </cell>
          <cell r="S396">
            <v>0</v>
          </cell>
          <cell r="T396">
            <v>0</v>
          </cell>
          <cell r="U396">
            <v>0</v>
          </cell>
          <cell r="V396">
            <v>0</v>
          </cell>
          <cell r="W396">
            <v>0</v>
          </cell>
          <cell r="X396">
            <v>0</v>
          </cell>
          <cell r="Y396">
            <v>0</v>
          </cell>
          <cell r="Z396">
            <v>0</v>
          </cell>
          <cell r="AA396">
            <v>0</v>
          </cell>
          <cell r="AB396">
            <v>0</v>
          </cell>
          <cell r="AC396">
            <v>0</v>
          </cell>
          <cell r="AD396">
            <v>0</v>
          </cell>
          <cell r="AE396">
            <v>0</v>
          </cell>
        </row>
        <row r="397">
          <cell r="G397">
            <v>0</v>
          </cell>
          <cell r="H397">
            <v>0</v>
          </cell>
          <cell r="I397">
            <v>0</v>
          </cell>
          <cell r="J397">
            <v>0</v>
          </cell>
          <cell r="K397">
            <v>0</v>
          </cell>
          <cell r="L397">
            <v>0</v>
          </cell>
          <cell r="M397">
            <v>0</v>
          </cell>
          <cell r="N397">
            <v>0</v>
          </cell>
          <cell r="O397">
            <v>0</v>
          </cell>
          <cell r="P397">
            <v>0</v>
          </cell>
          <cell r="Q397">
            <v>0</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row>
        <row r="398">
          <cell r="G398">
            <v>0</v>
          </cell>
          <cell r="H398">
            <v>0</v>
          </cell>
          <cell r="I398">
            <v>0</v>
          </cell>
          <cell r="J398">
            <v>0</v>
          </cell>
          <cell r="K398">
            <v>0</v>
          </cell>
          <cell r="L398">
            <v>0</v>
          </cell>
          <cell r="M398">
            <v>0</v>
          </cell>
          <cell r="N398">
            <v>0</v>
          </cell>
          <cell r="O398">
            <v>0</v>
          </cell>
          <cell r="P398">
            <v>0</v>
          </cell>
          <cell r="Q398">
            <v>0</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row>
        <row r="399">
          <cell r="G399">
            <v>0</v>
          </cell>
          <cell r="H399">
            <v>0</v>
          </cell>
          <cell r="I399">
            <v>0</v>
          </cell>
          <cell r="J399">
            <v>0</v>
          </cell>
          <cell r="K399">
            <v>0</v>
          </cell>
          <cell r="L399">
            <v>0</v>
          </cell>
          <cell r="M399">
            <v>0</v>
          </cell>
          <cell r="N399">
            <v>0</v>
          </cell>
          <cell r="O399">
            <v>0</v>
          </cell>
          <cell r="P399">
            <v>0</v>
          </cell>
          <cell r="Q399">
            <v>0</v>
          </cell>
          <cell r="R399">
            <v>0</v>
          </cell>
          <cell r="S399">
            <v>0</v>
          </cell>
          <cell r="T399">
            <v>0</v>
          </cell>
          <cell r="U399">
            <v>0</v>
          </cell>
          <cell r="V399">
            <v>0</v>
          </cell>
          <cell r="W399">
            <v>0</v>
          </cell>
          <cell r="X399">
            <v>0</v>
          </cell>
          <cell r="Y399">
            <v>0</v>
          </cell>
          <cell r="Z399">
            <v>0</v>
          </cell>
          <cell r="AA399">
            <v>0</v>
          </cell>
          <cell r="AB399">
            <v>0</v>
          </cell>
          <cell r="AC399">
            <v>0</v>
          </cell>
          <cell r="AD399">
            <v>0</v>
          </cell>
          <cell r="AE399">
            <v>0</v>
          </cell>
        </row>
        <row r="400">
          <cell r="G400">
            <v>0</v>
          </cell>
          <cell r="H400">
            <v>0</v>
          </cell>
          <cell r="I400">
            <v>0</v>
          </cell>
          <cell r="J400">
            <v>0</v>
          </cell>
          <cell r="K400">
            <v>0</v>
          </cell>
          <cell r="L400">
            <v>0</v>
          </cell>
          <cell r="M400">
            <v>0</v>
          </cell>
          <cell r="N400">
            <v>0</v>
          </cell>
          <cell r="O400">
            <v>0</v>
          </cell>
          <cell r="P400">
            <v>0</v>
          </cell>
          <cell r="Q400">
            <v>0</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row>
        <row r="401">
          <cell r="G401">
            <v>0</v>
          </cell>
          <cell r="H401">
            <v>0</v>
          </cell>
          <cell r="I401">
            <v>0</v>
          </cell>
          <cell r="J401">
            <v>0</v>
          </cell>
          <cell r="K401">
            <v>0</v>
          </cell>
          <cell r="L401">
            <v>0</v>
          </cell>
          <cell r="M401">
            <v>0</v>
          </cell>
          <cell r="N401">
            <v>0</v>
          </cell>
          <cell r="O401">
            <v>0</v>
          </cell>
          <cell r="P401">
            <v>0</v>
          </cell>
          <cell r="Q401">
            <v>0</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row>
        <row r="402">
          <cell r="G402">
            <v>0</v>
          </cell>
          <cell r="H402">
            <v>0</v>
          </cell>
          <cell r="I402">
            <v>0</v>
          </cell>
          <cell r="J402">
            <v>0</v>
          </cell>
          <cell r="K402">
            <v>0</v>
          </cell>
          <cell r="L402">
            <v>0</v>
          </cell>
          <cell r="M402">
            <v>0</v>
          </cell>
          <cell r="N402">
            <v>0</v>
          </cell>
          <cell r="O402">
            <v>0</v>
          </cell>
          <cell r="P402">
            <v>0</v>
          </cell>
          <cell r="Q402">
            <v>0</v>
          </cell>
          <cell r="R402">
            <v>0</v>
          </cell>
          <cell r="S402">
            <v>0</v>
          </cell>
          <cell r="T402">
            <v>0</v>
          </cell>
          <cell r="U402">
            <v>0</v>
          </cell>
          <cell r="V402">
            <v>0</v>
          </cell>
          <cell r="W402">
            <v>0</v>
          </cell>
          <cell r="X402">
            <v>0</v>
          </cell>
          <cell r="Y402">
            <v>0</v>
          </cell>
          <cell r="Z402">
            <v>0</v>
          </cell>
          <cell r="AA402">
            <v>0</v>
          </cell>
          <cell r="AB402">
            <v>0</v>
          </cell>
          <cell r="AC402">
            <v>0</v>
          </cell>
          <cell r="AD402">
            <v>0</v>
          </cell>
          <cell r="AE402">
            <v>0</v>
          </cell>
        </row>
        <row r="403">
          <cell r="G403">
            <v>0</v>
          </cell>
          <cell r="H403">
            <v>0</v>
          </cell>
          <cell r="I403">
            <v>0</v>
          </cell>
          <cell r="J403">
            <v>0</v>
          </cell>
          <cell r="K403">
            <v>0</v>
          </cell>
          <cell r="L403">
            <v>0</v>
          </cell>
          <cell r="M403">
            <v>0</v>
          </cell>
          <cell r="N403">
            <v>0</v>
          </cell>
          <cell r="O403">
            <v>0</v>
          </cell>
          <cell r="P403">
            <v>0</v>
          </cell>
          <cell r="Q403">
            <v>0</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row>
        <row r="404">
          <cell r="G404">
            <v>0</v>
          </cell>
          <cell r="H404">
            <v>0</v>
          </cell>
          <cell r="I404">
            <v>0</v>
          </cell>
          <cell r="J404">
            <v>0</v>
          </cell>
          <cell r="K404">
            <v>0</v>
          </cell>
          <cell r="L404">
            <v>0</v>
          </cell>
          <cell r="M404">
            <v>0</v>
          </cell>
          <cell r="N404">
            <v>0</v>
          </cell>
          <cell r="O404">
            <v>0</v>
          </cell>
          <cell r="P404">
            <v>0</v>
          </cell>
          <cell r="Q404">
            <v>0</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row>
        <row r="405">
          <cell r="G405">
            <v>0</v>
          </cell>
          <cell r="H405">
            <v>0</v>
          </cell>
          <cell r="I405">
            <v>0</v>
          </cell>
          <cell r="J405">
            <v>0</v>
          </cell>
          <cell r="K405">
            <v>0</v>
          </cell>
          <cell r="L405">
            <v>0</v>
          </cell>
          <cell r="M405">
            <v>0</v>
          </cell>
          <cell r="N405">
            <v>0</v>
          </cell>
          <cell r="O405">
            <v>0</v>
          </cell>
          <cell r="P405">
            <v>0</v>
          </cell>
          <cell r="Q405">
            <v>0</v>
          </cell>
          <cell r="R405">
            <v>0</v>
          </cell>
          <cell r="S405">
            <v>0</v>
          </cell>
          <cell r="T405">
            <v>0</v>
          </cell>
          <cell r="U405">
            <v>0</v>
          </cell>
          <cell r="V405">
            <v>0</v>
          </cell>
          <cell r="W405">
            <v>0</v>
          </cell>
          <cell r="X405">
            <v>0</v>
          </cell>
          <cell r="Y405">
            <v>0</v>
          </cell>
          <cell r="Z405">
            <v>0</v>
          </cell>
          <cell r="AA405">
            <v>0</v>
          </cell>
          <cell r="AB405">
            <v>0</v>
          </cell>
          <cell r="AC405">
            <v>0</v>
          </cell>
          <cell r="AD405">
            <v>0</v>
          </cell>
          <cell r="AE405">
            <v>0</v>
          </cell>
        </row>
        <row r="406">
          <cell r="G406">
            <v>0</v>
          </cell>
          <cell r="H406">
            <v>0</v>
          </cell>
          <cell r="I406">
            <v>0</v>
          </cell>
          <cell r="J406">
            <v>0</v>
          </cell>
          <cell r="K406">
            <v>0</v>
          </cell>
          <cell r="L406">
            <v>0</v>
          </cell>
          <cell r="M406">
            <v>0</v>
          </cell>
          <cell r="N406">
            <v>0</v>
          </cell>
          <cell r="O406">
            <v>0</v>
          </cell>
          <cell r="P406">
            <v>0</v>
          </cell>
          <cell r="Q406">
            <v>0</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row>
        <row r="407">
          <cell r="G407">
            <v>0</v>
          </cell>
          <cell r="H407">
            <v>0</v>
          </cell>
          <cell r="I407">
            <v>0</v>
          </cell>
          <cell r="J407">
            <v>0</v>
          </cell>
          <cell r="K407">
            <v>0</v>
          </cell>
          <cell r="L407">
            <v>0</v>
          </cell>
          <cell r="M407">
            <v>0</v>
          </cell>
          <cell r="N407">
            <v>0</v>
          </cell>
          <cell r="O407">
            <v>0</v>
          </cell>
          <cell r="P407">
            <v>0</v>
          </cell>
          <cell r="Q407">
            <v>0</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row>
        <row r="408">
          <cell r="G408">
            <v>0</v>
          </cell>
          <cell r="H408">
            <v>0</v>
          </cell>
          <cell r="I408">
            <v>0</v>
          </cell>
          <cell r="J408">
            <v>0</v>
          </cell>
          <cell r="K408">
            <v>0</v>
          </cell>
          <cell r="L408">
            <v>0</v>
          </cell>
          <cell r="M408">
            <v>0</v>
          </cell>
          <cell r="N408">
            <v>0</v>
          </cell>
          <cell r="O408">
            <v>0</v>
          </cell>
          <cell r="P408">
            <v>0</v>
          </cell>
          <cell r="Q408">
            <v>0</v>
          </cell>
          <cell r="R408">
            <v>0</v>
          </cell>
          <cell r="S408">
            <v>0</v>
          </cell>
          <cell r="T408">
            <v>0</v>
          </cell>
          <cell r="U408">
            <v>0</v>
          </cell>
          <cell r="V408">
            <v>0</v>
          </cell>
          <cell r="W408">
            <v>0</v>
          </cell>
          <cell r="X408">
            <v>0</v>
          </cell>
          <cell r="Y408">
            <v>0</v>
          </cell>
          <cell r="Z408">
            <v>0</v>
          </cell>
          <cell r="AA408">
            <v>0</v>
          </cell>
          <cell r="AB408">
            <v>0</v>
          </cell>
          <cell r="AC408">
            <v>0</v>
          </cell>
          <cell r="AD408">
            <v>0</v>
          </cell>
          <cell r="AE408">
            <v>0</v>
          </cell>
        </row>
        <row r="409">
          <cell r="G409">
            <v>0</v>
          </cell>
          <cell r="H409">
            <v>0</v>
          </cell>
          <cell r="I409">
            <v>0</v>
          </cell>
          <cell r="J409">
            <v>0</v>
          </cell>
          <cell r="K409">
            <v>0</v>
          </cell>
          <cell r="L409">
            <v>0</v>
          </cell>
          <cell r="M409">
            <v>0</v>
          </cell>
          <cell r="N409">
            <v>0</v>
          </cell>
          <cell r="O409">
            <v>0</v>
          </cell>
          <cell r="P409">
            <v>0</v>
          </cell>
          <cell r="Q409">
            <v>0</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row>
        <row r="410">
          <cell r="G410">
            <v>0</v>
          </cell>
          <cell r="H410">
            <v>0</v>
          </cell>
          <cell r="I410">
            <v>0</v>
          </cell>
          <cell r="J410">
            <v>0</v>
          </cell>
          <cell r="K410">
            <v>0</v>
          </cell>
          <cell r="L410">
            <v>0</v>
          </cell>
          <cell r="M410">
            <v>0</v>
          </cell>
          <cell r="N410">
            <v>0</v>
          </cell>
          <cell r="O410">
            <v>0</v>
          </cell>
          <cell r="P410">
            <v>0</v>
          </cell>
          <cell r="Q410">
            <v>0</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row>
        <row r="411">
          <cell r="G411">
            <v>0</v>
          </cell>
          <cell r="H411">
            <v>0</v>
          </cell>
          <cell r="I411">
            <v>0</v>
          </cell>
          <cell r="J411">
            <v>0</v>
          </cell>
          <cell r="K411">
            <v>0</v>
          </cell>
          <cell r="L411">
            <v>0</v>
          </cell>
          <cell r="M411">
            <v>0</v>
          </cell>
          <cell r="N411">
            <v>0</v>
          </cell>
          <cell r="O411">
            <v>0</v>
          </cell>
          <cell r="P411">
            <v>0</v>
          </cell>
          <cell r="Q411">
            <v>0</v>
          </cell>
          <cell r="R411">
            <v>0</v>
          </cell>
          <cell r="S411">
            <v>0</v>
          </cell>
          <cell r="T411">
            <v>0</v>
          </cell>
          <cell r="U411">
            <v>0</v>
          </cell>
          <cell r="V411">
            <v>0</v>
          </cell>
          <cell r="W411">
            <v>0</v>
          </cell>
          <cell r="X411">
            <v>0</v>
          </cell>
          <cell r="Y411">
            <v>0</v>
          </cell>
          <cell r="Z411">
            <v>0</v>
          </cell>
          <cell r="AA411">
            <v>0</v>
          </cell>
          <cell r="AB411">
            <v>0</v>
          </cell>
          <cell r="AC411">
            <v>0</v>
          </cell>
          <cell r="AD411">
            <v>0</v>
          </cell>
          <cell r="AE411">
            <v>0</v>
          </cell>
        </row>
        <row r="412">
          <cell r="G412">
            <v>0</v>
          </cell>
          <cell r="H412">
            <v>0</v>
          </cell>
          <cell r="I412">
            <v>0</v>
          </cell>
          <cell r="J412">
            <v>0</v>
          </cell>
          <cell r="K412">
            <v>0</v>
          </cell>
          <cell r="L412">
            <v>0</v>
          </cell>
          <cell r="M412">
            <v>0</v>
          </cell>
          <cell r="N412">
            <v>0</v>
          </cell>
          <cell r="O412">
            <v>0</v>
          </cell>
          <cell r="P412">
            <v>0</v>
          </cell>
          <cell r="Q412">
            <v>0</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row>
        <row r="413">
          <cell r="G413">
            <v>0</v>
          </cell>
          <cell r="H413">
            <v>0</v>
          </cell>
          <cell r="I413">
            <v>0</v>
          </cell>
          <cell r="J413">
            <v>0</v>
          </cell>
          <cell r="K413">
            <v>0</v>
          </cell>
          <cell r="L413">
            <v>0</v>
          </cell>
          <cell r="M413">
            <v>0</v>
          </cell>
          <cell r="N413">
            <v>0</v>
          </cell>
          <cell r="O413">
            <v>0</v>
          </cell>
          <cell r="P413">
            <v>0</v>
          </cell>
          <cell r="Q413">
            <v>0</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row>
        <row r="414">
          <cell r="G414">
            <v>0</v>
          </cell>
          <cell r="H414">
            <v>0</v>
          </cell>
          <cell r="I414">
            <v>0</v>
          </cell>
          <cell r="J414">
            <v>0</v>
          </cell>
          <cell r="K414">
            <v>0</v>
          </cell>
          <cell r="L414">
            <v>0</v>
          </cell>
          <cell r="M414">
            <v>0</v>
          </cell>
          <cell r="N414">
            <v>0</v>
          </cell>
          <cell r="O414">
            <v>0</v>
          </cell>
          <cell r="P414">
            <v>0</v>
          </cell>
          <cell r="Q414">
            <v>0</v>
          </cell>
          <cell r="R414">
            <v>0</v>
          </cell>
          <cell r="S414">
            <v>0</v>
          </cell>
          <cell r="T414">
            <v>0</v>
          </cell>
          <cell r="U414">
            <v>0</v>
          </cell>
          <cell r="V414">
            <v>0</v>
          </cell>
          <cell r="W414">
            <v>0</v>
          </cell>
          <cell r="X414">
            <v>0</v>
          </cell>
          <cell r="Y414">
            <v>0</v>
          </cell>
          <cell r="Z414">
            <v>0</v>
          </cell>
          <cell r="AA414">
            <v>0</v>
          </cell>
          <cell r="AB414">
            <v>0</v>
          </cell>
          <cell r="AC414">
            <v>0</v>
          </cell>
          <cell r="AD414">
            <v>0</v>
          </cell>
          <cell r="AE414">
            <v>0</v>
          </cell>
        </row>
        <row r="415">
          <cell r="G415">
            <v>0</v>
          </cell>
          <cell r="H415">
            <v>0</v>
          </cell>
          <cell r="I415">
            <v>0</v>
          </cell>
          <cell r="J415">
            <v>0</v>
          </cell>
          <cell r="K415">
            <v>0</v>
          </cell>
          <cell r="L415">
            <v>0</v>
          </cell>
          <cell r="M415">
            <v>0</v>
          </cell>
          <cell r="N415">
            <v>0</v>
          </cell>
          <cell r="O415">
            <v>0</v>
          </cell>
          <cell r="P415">
            <v>0</v>
          </cell>
          <cell r="Q415">
            <v>0</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row>
        <row r="416">
          <cell r="G416">
            <v>0</v>
          </cell>
          <cell r="H416">
            <v>0</v>
          </cell>
          <cell r="I416">
            <v>0</v>
          </cell>
          <cell r="J416">
            <v>0</v>
          </cell>
          <cell r="K416">
            <v>0</v>
          </cell>
          <cell r="L416">
            <v>0</v>
          </cell>
          <cell r="M416">
            <v>0</v>
          </cell>
          <cell r="N416">
            <v>0</v>
          </cell>
          <cell r="O416">
            <v>0</v>
          </cell>
          <cell r="P416">
            <v>0</v>
          </cell>
          <cell r="Q416">
            <v>0</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row>
        <row r="417">
          <cell r="G417">
            <v>0</v>
          </cell>
          <cell r="H417">
            <v>0</v>
          </cell>
          <cell r="I417">
            <v>0</v>
          </cell>
          <cell r="J417">
            <v>0</v>
          </cell>
          <cell r="K417">
            <v>0</v>
          </cell>
          <cell r="L417">
            <v>0</v>
          </cell>
          <cell r="M417">
            <v>0</v>
          </cell>
          <cell r="N417">
            <v>0</v>
          </cell>
          <cell r="O417">
            <v>0</v>
          </cell>
          <cell r="P417">
            <v>0</v>
          </cell>
          <cell r="Q417">
            <v>0</v>
          </cell>
          <cell r="R417">
            <v>0</v>
          </cell>
          <cell r="S417">
            <v>0</v>
          </cell>
          <cell r="T417">
            <v>0</v>
          </cell>
          <cell r="U417">
            <v>0</v>
          </cell>
          <cell r="V417">
            <v>0</v>
          </cell>
          <cell r="W417">
            <v>0</v>
          </cell>
          <cell r="X417">
            <v>0</v>
          </cell>
          <cell r="Y417">
            <v>0</v>
          </cell>
          <cell r="Z417">
            <v>0</v>
          </cell>
          <cell r="AA417">
            <v>0</v>
          </cell>
          <cell r="AB417">
            <v>0</v>
          </cell>
          <cell r="AC417">
            <v>0</v>
          </cell>
          <cell r="AD417">
            <v>0</v>
          </cell>
          <cell r="AE417">
            <v>0</v>
          </cell>
        </row>
        <row r="418">
          <cell r="G418">
            <v>0</v>
          </cell>
          <cell r="H418">
            <v>0</v>
          </cell>
          <cell r="I418">
            <v>0</v>
          </cell>
          <cell r="J418">
            <v>0</v>
          </cell>
          <cell r="K418">
            <v>0</v>
          </cell>
          <cell r="L418">
            <v>0</v>
          </cell>
          <cell r="M418">
            <v>0</v>
          </cell>
          <cell r="N418">
            <v>0</v>
          </cell>
          <cell r="O418">
            <v>0</v>
          </cell>
          <cell r="P418">
            <v>0</v>
          </cell>
          <cell r="Q418">
            <v>0</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row>
        <row r="419">
          <cell r="G419">
            <v>0</v>
          </cell>
          <cell r="H419">
            <v>0</v>
          </cell>
          <cell r="I419">
            <v>0</v>
          </cell>
          <cell r="J419">
            <v>0</v>
          </cell>
          <cell r="K419">
            <v>0</v>
          </cell>
          <cell r="L419">
            <v>0</v>
          </cell>
          <cell r="M419">
            <v>0</v>
          </cell>
          <cell r="N419">
            <v>0</v>
          </cell>
          <cell r="O419">
            <v>0</v>
          </cell>
          <cell r="P419">
            <v>0</v>
          </cell>
          <cell r="Q419">
            <v>0</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row>
        <row r="420">
          <cell r="G420">
            <v>0</v>
          </cell>
          <cell r="H420">
            <v>0</v>
          </cell>
          <cell r="I420">
            <v>0</v>
          </cell>
          <cell r="J420">
            <v>0</v>
          </cell>
          <cell r="K420">
            <v>0</v>
          </cell>
          <cell r="L420">
            <v>0</v>
          </cell>
          <cell r="M420">
            <v>0</v>
          </cell>
          <cell r="N420">
            <v>0</v>
          </cell>
          <cell r="O420">
            <v>0</v>
          </cell>
          <cell r="P420">
            <v>0</v>
          </cell>
          <cell r="Q420">
            <v>0</v>
          </cell>
          <cell r="R420">
            <v>0</v>
          </cell>
          <cell r="S420">
            <v>0</v>
          </cell>
          <cell r="T420">
            <v>0</v>
          </cell>
          <cell r="U420">
            <v>0</v>
          </cell>
          <cell r="V420">
            <v>0</v>
          </cell>
          <cell r="W420">
            <v>0</v>
          </cell>
          <cell r="X420">
            <v>0</v>
          </cell>
          <cell r="Y420">
            <v>0</v>
          </cell>
          <cell r="Z420">
            <v>0</v>
          </cell>
          <cell r="AA420">
            <v>0</v>
          </cell>
          <cell r="AB420">
            <v>0</v>
          </cell>
          <cell r="AC420">
            <v>0</v>
          </cell>
          <cell r="AD420">
            <v>0</v>
          </cell>
          <cell r="AE420">
            <v>0</v>
          </cell>
        </row>
        <row r="421">
          <cell r="G421">
            <v>0</v>
          </cell>
          <cell r="H421">
            <v>0</v>
          </cell>
          <cell r="I421">
            <v>0</v>
          </cell>
          <cell r="J421">
            <v>0</v>
          </cell>
          <cell r="K421">
            <v>0</v>
          </cell>
          <cell r="L421">
            <v>0</v>
          </cell>
          <cell r="M421">
            <v>0</v>
          </cell>
          <cell r="N421">
            <v>0</v>
          </cell>
          <cell r="O421">
            <v>0</v>
          </cell>
          <cell r="P421">
            <v>0</v>
          </cell>
          <cell r="Q421">
            <v>0</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row>
        <row r="422">
          <cell r="G422">
            <v>0</v>
          </cell>
          <cell r="H422">
            <v>0</v>
          </cell>
          <cell r="I422">
            <v>0</v>
          </cell>
          <cell r="J422">
            <v>0</v>
          </cell>
          <cell r="K422">
            <v>0</v>
          </cell>
          <cell r="L422">
            <v>0</v>
          </cell>
          <cell r="M422">
            <v>0</v>
          </cell>
          <cell r="N422">
            <v>0</v>
          </cell>
          <cell r="O422">
            <v>0</v>
          </cell>
          <cell r="P422">
            <v>0</v>
          </cell>
          <cell r="Q422">
            <v>0</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row>
        <row r="423">
          <cell r="G423">
            <v>0</v>
          </cell>
          <cell r="H423">
            <v>0</v>
          </cell>
          <cell r="I423">
            <v>0</v>
          </cell>
          <cell r="J423">
            <v>0</v>
          </cell>
          <cell r="K423">
            <v>0</v>
          </cell>
          <cell r="L423">
            <v>0</v>
          </cell>
          <cell r="M423">
            <v>0</v>
          </cell>
          <cell r="N423">
            <v>0</v>
          </cell>
          <cell r="O423">
            <v>0</v>
          </cell>
          <cell r="P423">
            <v>0</v>
          </cell>
          <cell r="Q423">
            <v>0</v>
          </cell>
          <cell r="R423">
            <v>0</v>
          </cell>
          <cell r="S423">
            <v>0</v>
          </cell>
          <cell r="T423">
            <v>0</v>
          </cell>
          <cell r="U423">
            <v>0</v>
          </cell>
          <cell r="V423">
            <v>0</v>
          </cell>
          <cell r="W423">
            <v>0</v>
          </cell>
          <cell r="X423">
            <v>0</v>
          </cell>
          <cell r="Y423">
            <v>0</v>
          </cell>
          <cell r="Z423">
            <v>0</v>
          </cell>
          <cell r="AA423">
            <v>0</v>
          </cell>
          <cell r="AB423">
            <v>0</v>
          </cell>
          <cell r="AC423">
            <v>0</v>
          </cell>
          <cell r="AD423">
            <v>0</v>
          </cell>
          <cell r="AE423">
            <v>0</v>
          </cell>
        </row>
        <row r="424">
          <cell r="G424">
            <v>0</v>
          </cell>
          <cell r="H424">
            <v>0</v>
          </cell>
          <cell r="I424">
            <v>0</v>
          </cell>
          <cell r="J424">
            <v>0</v>
          </cell>
          <cell r="K424">
            <v>0</v>
          </cell>
          <cell r="L424">
            <v>0</v>
          </cell>
          <cell r="M424">
            <v>0</v>
          </cell>
          <cell r="N424">
            <v>0</v>
          </cell>
          <cell r="O424">
            <v>0</v>
          </cell>
          <cell r="P424">
            <v>0</v>
          </cell>
          <cell r="Q424">
            <v>0</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row>
        <row r="425">
          <cell r="G425">
            <v>0</v>
          </cell>
          <cell r="H425">
            <v>0</v>
          </cell>
          <cell r="I425">
            <v>0</v>
          </cell>
          <cell r="J425">
            <v>0</v>
          </cell>
          <cell r="K425">
            <v>0</v>
          </cell>
          <cell r="L425">
            <v>0</v>
          </cell>
          <cell r="M425">
            <v>0</v>
          </cell>
          <cell r="N425">
            <v>0</v>
          </cell>
          <cell r="O425">
            <v>0</v>
          </cell>
          <cell r="P425">
            <v>0</v>
          </cell>
          <cell r="Q425">
            <v>0</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row>
        <row r="426">
          <cell r="G426">
            <v>0</v>
          </cell>
          <cell r="H426">
            <v>0</v>
          </cell>
          <cell r="I426">
            <v>0</v>
          </cell>
          <cell r="J426">
            <v>0</v>
          </cell>
          <cell r="K426">
            <v>0</v>
          </cell>
          <cell r="L426">
            <v>0</v>
          </cell>
          <cell r="M426">
            <v>0</v>
          </cell>
          <cell r="N426">
            <v>0</v>
          </cell>
          <cell r="O426">
            <v>0</v>
          </cell>
          <cell r="P426">
            <v>0</v>
          </cell>
          <cell r="Q426">
            <v>0</v>
          </cell>
          <cell r="R426">
            <v>0</v>
          </cell>
          <cell r="S426">
            <v>0</v>
          </cell>
          <cell r="T426">
            <v>0</v>
          </cell>
          <cell r="U426">
            <v>0</v>
          </cell>
          <cell r="V426">
            <v>0</v>
          </cell>
          <cell r="W426">
            <v>0</v>
          </cell>
          <cell r="X426">
            <v>0</v>
          </cell>
          <cell r="Y426">
            <v>0</v>
          </cell>
          <cell r="Z426">
            <v>0</v>
          </cell>
          <cell r="AA426">
            <v>0</v>
          </cell>
          <cell r="AB426">
            <v>0</v>
          </cell>
          <cell r="AC426">
            <v>0</v>
          </cell>
          <cell r="AD426">
            <v>0</v>
          </cell>
          <cell r="AE426">
            <v>0</v>
          </cell>
        </row>
        <row r="427">
          <cell r="G427">
            <v>0</v>
          </cell>
          <cell r="H427">
            <v>0</v>
          </cell>
          <cell r="I427">
            <v>0</v>
          </cell>
          <cell r="J427">
            <v>0</v>
          </cell>
          <cell r="K427">
            <v>0</v>
          </cell>
          <cell r="L427">
            <v>0</v>
          </cell>
          <cell r="M427">
            <v>0</v>
          </cell>
          <cell r="N427">
            <v>0</v>
          </cell>
          <cell r="O427">
            <v>0</v>
          </cell>
          <cell r="P427">
            <v>0</v>
          </cell>
          <cell r="Q427">
            <v>0</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row>
        <row r="428">
          <cell r="G428">
            <v>0</v>
          </cell>
          <cell r="H428">
            <v>0</v>
          </cell>
          <cell r="I428">
            <v>0</v>
          </cell>
          <cell r="J428">
            <v>0</v>
          </cell>
          <cell r="K428">
            <v>0</v>
          </cell>
          <cell r="L428">
            <v>0</v>
          </cell>
          <cell r="M428">
            <v>0</v>
          </cell>
          <cell r="N428">
            <v>0</v>
          </cell>
          <cell r="O428">
            <v>0</v>
          </cell>
          <cell r="P428">
            <v>0</v>
          </cell>
          <cell r="Q428">
            <v>0</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row>
        <row r="429">
          <cell r="G429">
            <v>0</v>
          </cell>
          <cell r="H429">
            <v>0</v>
          </cell>
          <cell r="I429">
            <v>0</v>
          </cell>
          <cell r="J429">
            <v>0</v>
          </cell>
          <cell r="K429">
            <v>0</v>
          </cell>
          <cell r="L429">
            <v>0</v>
          </cell>
          <cell r="M429">
            <v>0</v>
          </cell>
          <cell r="N429">
            <v>0</v>
          </cell>
          <cell r="O429">
            <v>0</v>
          </cell>
          <cell r="P429">
            <v>0</v>
          </cell>
          <cell r="Q429">
            <v>0</v>
          </cell>
          <cell r="R429">
            <v>0</v>
          </cell>
          <cell r="S429">
            <v>0</v>
          </cell>
          <cell r="T429">
            <v>0</v>
          </cell>
          <cell r="U429">
            <v>0</v>
          </cell>
          <cell r="V429">
            <v>0</v>
          </cell>
          <cell r="W429">
            <v>0</v>
          </cell>
          <cell r="X429">
            <v>0</v>
          </cell>
          <cell r="Y429">
            <v>0</v>
          </cell>
          <cell r="Z429">
            <v>0</v>
          </cell>
          <cell r="AA429">
            <v>0</v>
          </cell>
          <cell r="AB429">
            <v>0</v>
          </cell>
          <cell r="AC429">
            <v>0</v>
          </cell>
          <cell r="AD429">
            <v>0</v>
          </cell>
          <cell r="AE429">
            <v>0</v>
          </cell>
        </row>
        <row r="430">
          <cell r="G430">
            <v>0</v>
          </cell>
          <cell r="H430">
            <v>0</v>
          </cell>
          <cell r="I430">
            <v>0</v>
          </cell>
          <cell r="J430">
            <v>0</v>
          </cell>
          <cell r="K430">
            <v>0</v>
          </cell>
          <cell r="L430">
            <v>0</v>
          </cell>
          <cell r="M430">
            <v>0</v>
          </cell>
          <cell r="N430">
            <v>0</v>
          </cell>
          <cell r="O430">
            <v>0</v>
          </cell>
          <cell r="P430">
            <v>0</v>
          </cell>
          <cell r="Q430">
            <v>0</v>
          </cell>
          <cell r="R430">
            <v>0</v>
          </cell>
          <cell r="S430">
            <v>0</v>
          </cell>
          <cell r="T430">
            <v>0</v>
          </cell>
          <cell r="U430">
            <v>0</v>
          </cell>
          <cell r="V430">
            <v>0</v>
          </cell>
          <cell r="W430">
            <v>0</v>
          </cell>
          <cell r="X430">
            <v>0</v>
          </cell>
          <cell r="Y430">
            <v>0</v>
          </cell>
          <cell r="Z430">
            <v>0</v>
          </cell>
          <cell r="AA430">
            <v>0</v>
          </cell>
          <cell r="AB430">
            <v>0</v>
          </cell>
          <cell r="AC430">
            <v>0</v>
          </cell>
          <cell r="AD430">
            <v>0</v>
          </cell>
          <cell r="AE430">
            <v>0</v>
          </cell>
        </row>
        <row r="431">
          <cell r="G431">
            <v>0</v>
          </cell>
          <cell r="H431">
            <v>0</v>
          </cell>
          <cell r="I431">
            <v>0</v>
          </cell>
          <cell r="J431">
            <v>0</v>
          </cell>
          <cell r="K431">
            <v>0</v>
          </cell>
          <cell r="L431">
            <v>0</v>
          </cell>
          <cell r="M431">
            <v>0</v>
          </cell>
          <cell r="N431">
            <v>0</v>
          </cell>
          <cell r="O431">
            <v>0</v>
          </cell>
          <cell r="P431">
            <v>0</v>
          </cell>
          <cell r="Q431">
            <v>0</v>
          </cell>
          <cell r="R431">
            <v>0</v>
          </cell>
          <cell r="S431">
            <v>0</v>
          </cell>
          <cell r="T431">
            <v>0</v>
          </cell>
          <cell r="U431">
            <v>0</v>
          </cell>
          <cell r="V431">
            <v>0</v>
          </cell>
          <cell r="W431">
            <v>0</v>
          </cell>
          <cell r="X431">
            <v>0</v>
          </cell>
          <cell r="Y431">
            <v>0</v>
          </cell>
          <cell r="Z431">
            <v>0</v>
          </cell>
          <cell r="AA431">
            <v>0</v>
          </cell>
          <cell r="AB431">
            <v>0</v>
          </cell>
          <cell r="AC431">
            <v>0</v>
          </cell>
          <cell r="AD431">
            <v>0</v>
          </cell>
          <cell r="AE431">
            <v>0</v>
          </cell>
        </row>
        <row r="432">
          <cell r="G432">
            <v>0</v>
          </cell>
          <cell r="H432">
            <v>0</v>
          </cell>
          <cell r="I432">
            <v>0</v>
          </cell>
          <cell r="J432">
            <v>0</v>
          </cell>
          <cell r="K432">
            <v>0</v>
          </cell>
          <cell r="L432">
            <v>0</v>
          </cell>
          <cell r="M432">
            <v>0</v>
          </cell>
          <cell r="N432">
            <v>0</v>
          </cell>
          <cell r="O432">
            <v>0</v>
          </cell>
          <cell r="P432">
            <v>0</v>
          </cell>
          <cell r="Q432">
            <v>0</v>
          </cell>
          <cell r="R432">
            <v>0</v>
          </cell>
          <cell r="S432">
            <v>0</v>
          </cell>
          <cell r="T432">
            <v>0</v>
          </cell>
          <cell r="U432">
            <v>0</v>
          </cell>
          <cell r="V432">
            <v>0</v>
          </cell>
          <cell r="W432">
            <v>0</v>
          </cell>
          <cell r="X432">
            <v>0</v>
          </cell>
          <cell r="Y432">
            <v>0</v>
          </cell>
          <cell r="Z432">
            <v>0</v>
          </cell>
          <cell r="AA432">
            <v>0</v>
          </cell>
          <cell r="AB432">
            <v>0</v>
          </cell>
          <cell r="AC432">
            <v>0</v>
          </cell>
          <cell r="AD432">
            <v>0</v>
          </cell>
          <cell r="AE432">
            <v>0</v>
          </cell>
        </row>
        <row r="433">
          <cell r="G433">
            <v>0</v>
          </cell>
          <cell r="H433">
            <v>0</v>
          </cell>
          <cell r="I433">
            <v>0</v>
          </cell>
          <cell r="J433">
            <v>0</v>
          </cell>
          <cell r="K433">
            <v>0</v>
          </cell>
          <cell r="L433">
            <v>0</v>
          </cell>
          <cell r="M433">
            <v>0</v>
          </cell>
          <cell r="N433">
            <v>0</v>
          </cell>
          <cell r="O433">
            <v>0</v>
          </cell>
          <cell r="P433">
            <v>0</v>
          </cell>
          <cell r="Q433">
            <v>0</v>
          </cell>
          <cell r="R433">
            <v>0</v>
          </cell>
          <cell r="S433">
            <v>0</v>
          </cell>
          <cell r="T433">
            <v>0</v>
          </cell>
          <cell r="U433">
            <v>0</v>
          </cell>
          <cell r="V433">
            <v>0</v>
          </cell>
          <cell r="W433">
            <v>0</v>
          </cell>
          <cell r="X433">
            <v>0</v>
          </cell>
          <cell r="Y433">
            <v>0</v>
          </cell>
          <cell r="Z433">
            <v>0</v>
          </cell>
          <cell r="AA433">
            <v>0</v>
          </cell>
          <cell r="AB433">
            <v>0</v>
          </cell>
          <cell r="AC433">
            <v>0</v>
          </cell>
          <cell r="AD433">
            <v>0</v>
          </cell>
          <cell r="AE433">
            <v>0</v>
          </cell>
        </row>
        <row r="434">
          <cell r="G434">
            <v>0</v>
          </cell>
          <cell r="H434">
            <v>0</v>
          </cell>
          <cell r="I434">
            <v>0</v>
          </cell>
          <cell r="J434">
            <v>0</v>
          </cell>
          <cell r="K434">
            <v>0</v>
          </cell>
          <cell r="L434">
            <v>0</v>
          </cell>
          <cell r="M434">
            <v>0</v>
          </cell>
          <cell r="N434">
            <v>0</v>
          </cell>
          <cell r="O434">
            <v>0</v>
          </cell>
          <cell r="P434">
            <v>0</v>
          </cell>
          <cell r="Q434">
            <v>0</v>
          </cell>
          <cell r="R434">
            <v>0</v>
          </cell>
          <cell r="S434">
            <v>0</v>
          </cell>
          <cell r="T434">
            <v>0</v>
          </cell>
          <cell r="U434">
            <v>0</v>
          </cell>
          <cell r="V434">
            <v>0</v>
          </cell>
          <cell r="W434">
            <v>0</v>
          </cell>
          <cell r="X434">
            <v>0</v>
          </cell>
          <cell r="Y434">
            <v>0</v>
          </cell>
          <cell r="Z434">
            <v>0</v>
          </cell>
          <cell r="AA434">
            <v>0</v>
          </cell>
          <cell r="AB434">
            <v>0</v>
          </cell>
          <cell r="AC434">
            <v>0</v>
          </cell>
          <cell r="AD434">
            <v>0</v>
          </cell>
          <cell r="AE434">
            <v>0</v>
          </cell>
        </row>
        <row r="435">
          <cell r="G435">
            <v>0</v>
          </cell>
          <cell r="H435">
            <v>0</v>
          </cell>
          <cell r="I435">
            <v>0</v>
          </cell>
          <cell r="J435">
            <v>0</v>
          </cell>
          <cell r="K435">
            <v>0</v>
          </cell>
          <cell r="L435">
            <v>0</v>
          </cell>
          <cell r="M435">
            <v>0</v>
          </cell>
          <cell r="N435">
            <v>0</v>
          </cell>
          <cell r="O435">
            <v>0</v>
          </cell>
          <cell r="P435">
            <v>0</v>
          </cell>
          <cell r="Q435">
            <v>0</v>
          </cell>
          <cell r="R435">
            <v>0</v>
          </cell>
          <cell r="S435">
            <v>0</v>
          </cell>
          <cell r="T435">
            <v>0</v>
          </cell>
          <cell r="U435">
            <v>0</v>
          </cell>
          <cell r="V435">
            <v>0</v>
          </cell>
          <cell r="W435">
            <v>0</v>
          </cell>
          <cell r="X435">
            <v>0</v>
          </cell>
          <cell r="Y435">
            <v>0</v>
          </cell>
          <cell r="Z435">
            <v>0</v>
          </cell>
          <cell r="AA435">
            <v>0</v>
          </cell>
          <cell r="AB435">
            <v>0</v>
          </cell>
          <cell r="AC435">
            <v>0</v>
          </cell>
          <cell r="AD435">
            <v>0</v>
          </cell>
          <cell r="AE435">
            <v>0</v>
          </cell>
        </row>
        <row r="436">
          <cell r="G436">
            <v>0</v>
          </cell>
          <cell r="H436">
            <v>0</v>
          </cell>
          <cell r="I436">
            <v>0</v>
          </cell>
          <cell r="J436">
            <v>0</v>
          </cell>
          <cell r="K436">
            <v>0</v>
          </cell>
          <cell r="L436">
            <v>0</v>
          </cell>
          <cell r="M436">
            <v>0</v>
          </cell>
          <cell r="N436">
            <v>0</v>
          </cell>
          <cell r="O436">
            <v>0</v>
          </cell>
          <cell r="P436">
            <v>0</v>
          </cell>
          <cell r="Q436">
            <v>0</v>
          </cell>
          <cell r="R436">
            <v>0</v>
          </cell>
          <cell r="S436">
            <v>0</v>
          </cell>
          <cell r="T436">
            <v>0</v>
          </cell>
          <cell r="U436">
            <v>0</v>
          </cell>
          <cell r="V436">
            <v>0</v>
          </cell>
          <cell r="W436">
            <v>0</v>
          </cell>
          <cell r="X436">
            <v>0</v>
          </cell>
          <cell r="Y436">
            <v>0</v>
          </cell>
          <cell r="Z436">
            <v>0</v>
          </cell>
          <cell r="AA436">
            <v>0</v>
          </cell>
          <cell r="AB436">
            <v>0</v>
          </cell>
          <cell r="AC436">
            <v>0</v>
          </cell>
          <cell r="AD436">
            <v>0</v>
          </cell>
          <cell r="AE436">
            <v>0</v>
          </cell>
        </row>
        <row r="437">
          <cell r="G437">
            <v>0</v>
          </cell>
          <cell r="H437">
            <v>0</v>
          </cell>
          <cell r="I437">
            <v>0</v>
          </cell>
          <cell r="J437">
            <v>0</v>
          </cell>
          <cell r="K437">
            <v>0</v>
          </cell>
          <cell r="L437">
            <v>0</v>
          </cell>
          <cell r="M437">
            <v>0</v>
          </cell>
          <cell r="N437">
            <v>0</v>
          </cell>
          <cell r="O437">
            <v>0</v>
          </cell>
          <cell r="P437">
            <v>0</v>
          </cell>
          <cell r="Q437">
            <v>0</v>
          </cell>
          <cell r="R437">
            <v>0</v>
          </cell>
          <cell r="S437">
            <v>0</v>
          </cell>
          <cell r="T437">
            <v>0</v>
          </cell>
          <cell r="U437">
            <v>0</v>
          </cell>
          <cell r="V437">
            <v>0</v>
          </cell>
          <cell r="W437">
            <v>0</v>
          </cell>
          <cell r="X437">
            <v>0</v>
          </cell>
          <cell r="Y437">
            <v>0</v>
          </cell>
          <cell r="Z437">
            <v>0</v>
          </cell>
          <cell r="AA437">
            <v>0</v>
          </cell>
          <cell r="AB437">
            <v>0</v>
          </cell>
          <cell r="AC437">
            <v>0</v>
          </cell>
          <cell r="AD437">
            <v>0</v>
          </cell>
          <cell r="AE437">
            <v>0</v>
          </cell>
        </row>
        <row r="438">
          <cell r="G438">
            <v>0</v>
          </cell>
          <cell r="H438">
            <v>0</v>
          </cell>
          <cell r="I438">
            <v>0</v>
          </cell>
          <cell r="J438">
            <v>0</v>
          </cell>
          <cell r="K438">
            <v>0</v>
          </cell>
          <cell r="L438">
            <v>0</v>
          </cell>
          <cell r="M438">
            <v>0</v>
          </cell>
          <cell r="N438">
            <v>0</v>
          </cell>
          <cell r="O438">
            <v>0</v>
          </cell>
          <cell r="P438">
            <v>0</v>
          </cell>
          <cell r="Q438">
            <v>0</v>
          </cell>
          <cell r="R438">
            <v>0</v>
          </cell>
          <cell r="S438">
            <v>0</v>
          </cell>
          <cell r="T438">
            <v>0</v>
          </cell>
          <cell r="U438">
            <v>0</v>
          </cell>
          <cell r="V438">
            <v>0</v>
          </cell>
          <cell r="W438">
            <v>0</v>
          </cell>
          <cell r="X438">
            <v>0</v>
          </cell>
          <cell r="Y438">
            <v>0</v>
          </cell>
          <cell r="Z438">
            <v>0</v>
          </cell>
          <cell r="AA438">
            <v>0</v>
          </cell>
          <cell r="AB438">
            <v>0</v>
          </cell>
          <cell r="AC438">
            <v>0</v>
          </cell>
          <cell r="AD438">
            <v>0</v>
          </cell>
          <cell r="AE438">
            <v>0</v>
          </cell>
        </row>
        <row r="439">
          <cell r="G439">
            <v>0</v>
          </cell>
          <cell r="H439">
            <v>0</v>
          </cell>
          <cell r="I439">
            <v>0</v>
          </cell>
          <cell r="J439">
            <v>0</v>
          </cell>
          <cell r="K439">
            <v>0</v>
          </cell>
          <cell r="L439">
            <v>0</v>
          </cell>
          <cell r="M439">
            <v>0</v>
          </cell>
          <cell r="N439">
            <v>0</v>
          </cell>
          <cell r="O439">
            <v>0</v>
          </cell>
          <cell r="P439">
            <v>0</v>
          </cell>
          <cell r="Q439">
            <v>0</v>
          </cell>
          <cell r="R439">
            <v>0</v>
          </cell>
          <cell r="S439">
            <v>0</v>
          </cell>
          <cell r="T439">
            <v>0</v>
          </cell>
          <cell r="U439">
            <v>0</v>
          </cell>
          <cell r="V439">
            <v>0</v>
          </cell>
          <cell r="W439">
            <v>0</v>
          </cell>
          <cell r="X439">
            <v>0</v>
          </cell>
          <cell r="Y439">
            <v>0</v>
          </cell>
          <cell r="Z439">
            <v>0</v>
          </cell>
          <cell r="AA439">
            <v>0</v>
          </cell>
          <cell r="AB439">
            <v>0</v>
          </cell>
          <cell r="AC439">
            <v>0</v>
          </cell>
          <cell r="AD439">
            <v>0</v>
          </cell>
          <cell r="AE439">
            <v>0</v>
          </cell>
        </row>
        <row r="440">
          <cell r="G440">
            <v>0</v>
          </cell>
          <cell r="H440">
            <v>0</v>
          </cell>
          <cell r="I440">
            <v>0</v>
          </cell>
          <cell r="J440">
            <v>0</v>
          </cell>
          <cell r="K440">
            <v>0</v>
          </cell>
          <cell r="L440">
            <v>0</v>
          </cell>
          <cell r="M440">
            <v>0</v>
          </cell>
          <cell r="N440">
            <v>0</v>
          </cell>
          <cell r="O440">
            <v>0</v>
          </cell>
          <cell r="P440">
            <v>0</v>
          </cell>
          <cell r="Q440">
            <v>0</v>
          </cell>
          <cell r="R440">
            <v>0</v>
          </cell>
          <cell r="S440">
            <v>0</v>
          </cell>
          <cell r="T440">
            <v>0</v>
          </cell>
          <cell r="U440">
            <v>0</v>
          </cell>
          <cell r="V440">
            <v>0</v>
          </cell>
          <cell r="W440">
            <v>0</v>
          </cell>
          <cell r="X440">
            <v>0</v>
          </cell>
          <cell r="Y440">
            <v>0</v>
          </cell>
          <cell r="Z440">
            <v>0</v>
          </cell>
          <cell r="AA440">
            <v>0</v>
          </cell>
          <cell r="AB440">
            <v>0</v>
          </cell>
          <cell r="AC440">
            <v>0</v>
          </cell>
          <cell r="AD440">
            <v>0</v>
          </cell>
          <cell r="AE440">
            <v>0</v>
          </cell>
        </row>
        <row r="441">
          <cell r="G441">
            <v>0</v>
          </cell>
          <cell r="H441">
            <v>0</v>
          </cell>
          <cell r="I441">
            <v>0</v>
          </cell>
          <cell r="J441">
            <v>0</v>
          </cell>
          <cell r="K441">
            <v>0</v>
          </cell>
          <cell r="L441">
            <v>0</v>
          </cell>
          <cell r="M441">
            <v>0</v>
          </cell>
          <cell r="N441">
            <v>0</v>
          </cell>
          <cell r="O441">
            <v>0</v>
          </cell>
          <cell r="P441">
            <v>0</v>
          </cell>
          <cell r="Q441">
            <v>0</v>
          </cell>
          <cell r="R441">
            <v>0</v>
          </cell>
          <cell r="S441">
            <v>0</v>
          </cell>
          <cell r="T441">
            <v>0</v>
          </cell>
          <cell r="U441">
            <v>0</v>
          </cell>
          <cell r="V441">
            <v>0</v>
          </cell>
          <cell r="W441">
            <v>0</v>
          </cell>
          <cell r="X441">
            <v>0</v>
          </cell>
          <cell r="Y441">
            <v>0</v>
          </cell>
          <cell r="Z441">
            <v>0</v>
          </cell>
          <cell r="AA441">
            <v>0</v>
          </cell>
          <cell r="AB441">
            <v>0</v>
          </cell>
          <cell r="AC441">
            <v>0</v>
          </cell>
          <cell r="AD441">
            <v>0</v>
          </cell>
          <cell r="AE441">
            <v>0</v>
          </cell>
        </row>
        <row r="442">
          <cell r="G442">
            <v>0</v>
          </cell>
          <cell r="H442">
            <v>0</v>
          </cell>
          <cell r="I442">
            <v>0</v>
          </cell>
          <cell r="J442">
            <v>0</v>
          </cell>
          <cell r="K442">
            <v>0</v>
          </cell>
          <cell r="L442">
            <v>0</v>
          </cell>
          <cell r="M442">
            <v>0</v>
          </cell>
          <cell r="N442">
            <v>0</v>
          </cell>
          <cell r="O442">
            <v>0</v>
          </cell>
          <cell r="P442">
            <v>0</v>
          </cell>
          <cell r="Q442">
            <v>0</v>
          </cell>
          <cell r="R442">
            <v>0</v>
          </cell>
          <cell r="S442">
            <v>0</v>
          </cell>
          <cell r="T442">
            <v>0</v>
          </cell>
          <cell r="U442">
            <v>0</v>
          </cell>
          <cell r="V442">
            <v>0</v>
          </cell>
          <cell r="W442">
            <v>0</v>
          </cell>
          <cell r="X442">
            <v>0</v>
          </cell>
          <cell r="Y442">
            <v>0</v>
          </cell>
          <cell r="Z442">
            <v>0</v>
          </cell>
          <cell r="AA442">
            <v>0</v>
          </cell>
          <cell r="AB442">
            <v>0</v>
          </cell>
          <cell r="AC442">
            <v>0</v>
          </cell>
          <cell r="AD442">
            <v>0</v>
          </cell>
          <cell r="AE442">
            <v>0</v>
          </cell>
        </row>
        <row r="443">
          <cell r="G443">
            <v>0</v>
          </cell>
          <cell r="H443">
            <v>0</v>
          </cell>
          <cell r="I443">
            <v>0</v>
          </cell>
          <cell r="J443">
            <v>0</v>
          </cell>
          <cell r="K443">
            <v>0</v>
          </cell>
          <cell r="L443">
            <v>0</v>
          </cell>
          <cell r="M443">
            <v>0</v>
          </cell>
          <cell r="N443">
            <v>0</v>
          </cell>
          <cell r="O443">
            <v>0</v>
          </cell>
          <cell r="P443">
            <v>0</v>
          </cell>
          <cell r="Q443">
            <v>0</v>
          </cell>
          <cell r="R443">
            <v>0</v>
          </cell>
          <cell r="S443">
            <v>0</v>
          </cell>
          <cell r="T443">
            <v>0</v>
          </cell>
          <cell r="U443">
            <v>0</v>
          </cell>
          <cell r="V443">
            <v>0</v>
          </cell>
          <cell r="W443">
            <v>0</v>
          </cell>
          <cell r="X443">
            <v>0</v>
          </cell>
          <cell r="Y443">
            <v>0</v>
          </cell>
          <cell r="Z443">
            <v>0</v>
          </cell>
          <cell r="AA443">
            <v>0</v>
          </cell>
          <cell r="AB443">
            <v>0</v>
          </cell>
          <cell r="AC443">
            <v>0</v>
          </cell>
          <cell r="AD443">
            <v>0</v>
          </cell>
          <cell r="AE443">
            <v>0</v>
          </cell>
        </row>
        <row r="444">
          <cell r="G444">
            <v>0</v>
          </cell>
          <cell r="H444">
            <v>0</v>
          </cell>
          <cell r="I444">
            <v>0</v>
          </cell>
          <cell r="J444">
            <v>0</v>
          </cell>
          <cell r="K444">
            <v>0</v>
          </cell>
          <cell r="L444">
            <v>0</v>
          </cell>
          <cell r="M444">
            <v>0</v>
          </cell>
          <cell r="N444">
            <v>0</v>
          </cell>
          <cell r="O444">
            <v>0</v>
          </cell>
          <cell r="P444">
            <v>0</v>
          </cell>
          <cell r="Q444">
            <v>0</v>
          </cell>
          <cell r="R444">
            <v>0</v>
          </cell>
          <cell r="S444">
            <v>0</v>
          </cell>
          <cell r="T444">
            <v>0</v>
          </cell>
          <cell r="U444">
            <v>0</v>
          </cell>
          <cell r="V444">
            <v>0</v>
          </cell>
          <cell r="W444">
            <v>0</v>
          </cell>
          <cell r="X444">
            <v>0</v>
          </cell>
          <cell r="Y444">
            <v>0</v>
          </cell>
          <cell r="Z444">
            <v>0</v>
          </cell>
          <cell r="AA444">
            <v>0</v>
          </cell>
          <cell r="AB444">
            <v>0</v>
          </cell>
          <cell r="AC444">
            <v>0</v>
          </cell>
          <cell r="AD444">
            <v>0</v>
          </cell>
          <cell r="AE444">
            <v>0</v>
          </cell>
        </row>
        <row r="445">
          <cell r="G445">
            <v>0</v>
          </cell>
          <cell r="H445">
            <v>0</v>
          </cell>
          <cell r="I445">
            <v>0</v>
          </cell>
          <cell r="J445">
            <v>0</v>
          </cell>
          <cell r="K445">
            <v>0</v>
          </cell>
          <cell r="L445">
            <v>0</v>
          </cell>
          <cell r="M445">
            <v>0</v>
          </cell>
          <cell r="N445">
            <v>0</v>
          </cell>
          <cell r="O445">
            <v>0</v>
          </cell>
          <cell r="P445">
            <v>0</v>
          </cell>
          <cell r="Q445">
            <v>0</v>
          </cell>
          <cell r="R445">
            <v>0</v>
          </cell>
          <cell r="S445">
            <v>0</v>
          </cell>
          <cell r="T445">
            <v>0</v>
          </cell>
          <cell r="U445">
            <v>0</v>
          </cell>
          <cell r="V445">
            <v>0</v>
          </cell>
          <cell r="W445">
            <v>0</v>
          </cell>
          <cell r="X445">
            <v>0</v>
          </cell>
          <cell r="Y445">
            <v>0</v>
          </cell>
          <cell r="Z445">
            <v>0</v>
          </cell>
          <cell r="AA445">
            <v>0</v>
          </cell>
          <cell r="AB445">
            <v>0</v>
          </cell>
          <cell r="AC445">
            <v>0</v>
          </cell>
          <cell r="AD445">
            <v>0</v>
          </cell>
          <cell r="AE445">
            <v>0</v>
          </cell>
        </row>
        <row r="446">
          <cell r="G446">
            <v>0</v>
          </cell>
          <cell r="H446">
            <v>0</v>
          </cell>
          <cell r="I446">
            <v>0</v>
          </cell>
          <cell r="J446">
            <v>0</v>
          </cell>
          <cell r="K446">
            <v>0</v>
          </cell>
          <cell r="L446">
            <v>0</v>
          </cell>
          <cell r="M446">
            <v>0</v>
          </cell>
          <cell r="N446">
            <v>0</v>
          </cell>
          <cell r="O446">
            <v>0</v>
          </cell>
          <cell r="P446">
            <v>0</v>
          </cell>
          <cell r="Q446">
            <v>0</v>
          </cell>
          <cell r="R446">
            <v>0</v>
          </cell>
          <cell r="S446">
            <v>0</v>
          </cell>
          <cell r="T446">
            <v>0</v>
          </cell>
          <cell r="U446">
            <v>0</v>
          </cell>
          <cell r="V446">
            <v>0</v>
          </cell>
          <cell r="W446">
            <v>0</v>
          </cell>
          <cell r="X446">
            <v>0</v>
          </cell>
          <cell r="Y446">
            <v>0</v>
          </cell>
          <cell r="Z446">
            <v>0</v>
          </cell>
          <cell r="AA446">
            <v>0</v>
          </cell>
          <cell r="AB446">
            <v>0</v>
          </cell>
          <cell r="AC446">
            <v>0</v>
          </cell>
          <cell r="AD446">
            <v>0</v>
          </cell>
          <cell r="AE446">
            <v>0</v>
          </cell>
        </row>
        <row r="447">
          <cell r="G447">
            <v>0</v>
          </cell>
          <cell r="H447">
            <v>0</v>
          </cell>
          <cell r="I447">
            <v>0</v>
          </cell>
          <cell r="J447">
            <v>0</v>
          </cell>
          <cell r="K447">
            <v>0</v>
          </cell>
          <cell r="L447">
            <v>0</v>
          </cell>
          <cell r="M447">
            <v>0</v>
          </cell>
          <cell r="N447">
            <v>0</v>
          </cell>
          <cell r="O447">
            <v>0</v>
          </cell>
          <cell r="P447">
            <v>0</v>
          </cell>
          <cell r="Q447">
            <v>0</v>
          </cell>
          <cell r="R447">
            <v>0</v>
          </cell>
          <cell r="S447">
            <v>0</v>
          </cell>
          <cell r="T447">
            <v>0</v>
          </cell>
          <cell r="U447">
            <v>0</v>
          </cell>
          <cell r="V447">
            <v>0</v>
          </cell>
          <cell r="W447">
            <v>0</v>
          </cell>
          <cell r="X447">
            <v>0</v>
          </cell>
          <cell r="Y447">
            <v>0</v>
          </cell>
          <cell r="Z447">
            <v>0</v>
          </cell>
          <cell r="AA447">
            <v>0</v>
          </cell>
          <cell r="AB447">
            <v>0</v>
          </cell>
          <cell r="AC447">
            <v>0</v>
          </cell>
          <cell r="AD447">
            <v>0</v>
          </cell>
          <cell r="AE447">
            <v>0</v>
          </cell>
        </row>
        <row r="448">
          <cell r="G448">
            <v>0</v>
          </cell>
          <cell r="H448">
            <v>0</v>
          </cell>
          <cell r="I448">
            <v>0</v>
          </cell>
          <cell r="J448">
            <v>0</v>
          </cell>
          <cell r="K448">
            <v>0</v>
          </cell>
          <cell r="L448">
            <v>0</v>
          </cell>
          <cell r="M448">
            <v>0</v>
          </cell>
          <cell r="N448">
            <v>0</v>
          </cell>
          <cell r="O448">
            <v>0</v>
          </cell>
          <cell r="P448">
            <v>0</v>
          </cell>
          <cell r="Q448">
            <v>0</v>
          </cell>
          <cell r="R448">
            <v>0</v>
          </cell>
          <cell r="S448">
            <v>0</v>
          </cell>
          <cell r="T448">
            <v>0</v>
          </cell>
          <cell r="U448">
            <v>0</v>
          </cell>
          <cell r="V448">
            <v>0</v>
          </cell>
          <cell r="W448">
            <v>0</v>
          </cell>
          <cell r="X448">
            <v>0</v>
          </cell>
          <cell r="Y448">
            <v>0</v>
          </cell>
          <cell r="Z448">
            <v>0</v>
          </cell>
          <cell r="AA448">
            <v>0</v>
          </cell>
          <cell r="AB448">
            <v>0</v>
          </cell>
          <cell r="AC448">
            <v>0</v>
          </cell>
          <cell r="AD448">
            <v>0</v>
          </cell>
          <cell r="AE448">
            <v>0</v>
          </cell>
        </row>
        <row r="449">
          <cell r="G449">
            <v>0</v>
          </cell>
          <cell r="H449">
            <v>0</v>
          </cell>
          <cell r="I449">
            <v>0</v>
          </cell>
          <cell r="J449">
            <v>0</v>
          </cell>
          <cell r="K449">
            <v>0</v>
          </cell>
          <cell r="L449">
            <v>0</v>
          </cell>
          <cell r="M449">
            <v>0</v>
          </cell>
          <cell r="N449">
            <v>0</v>
          </cell>
          <cell r="O449">
            <v>0</v>
          </cell>
          <cell r="P449">
            <v>0</v>
          </cell>
          <cell r="Q449">
            <v>0</v>
          </cell>
          <cell r="R449">
            <v>0</v>
          </cell>
          <cell r="S449">
            <v>0</v>
          </cell>
          <cell r="T449">
            <v>0</v>
          </cell>
          <cell r="U449">
            <v>0</v>
          </cell>
          <cell r="V449">
            <v>0</v>
          </cell>
          <cell r="W449">
            <v>0</v>
          </cell>
          <cell r="X449">
            <v>0</v>
          </cell>
          <cell r="Y449">
            <v>0</v>
          </cell>
          <cell r="Z449">
            <v>0</v>
          </cell>
          <cell r="AA449">
            <v>0</v>
          </cell>
          <cell r="AB449">
            <v>0</v>
          </cell>
          <cell r="AC449">
            <v>0</v>
          </cell>
          <cell r="AD449">
            <v>0</v>
          </cell>
          <cell r="AE449">
            <v>0</v>
          </cell>
        </row>
        <row r="450">
          <cell r="G450">
            <v>0</v>
          </cell>
          <cell r="H450">
            <v>0</v>
          </cell>
          <cell r="I450">
            <v>0</v>
          </cell>
          <cell r="J450">
            <v>0</v>
          </cell>
          <cell r="K450">
            <v>0</v>
          </cell>
          <cell r="L450">
            <v>0</v>
          </cell>
          <cell r="M450">
            <v>0</v>
          </cell>
          <cell r="N450">
            <v>0</v>
          </cell>
          <cell r="O450">
            <v>0</v>
          </cell>
          <cell r="P450">
            <v>0</v>
          </cell>
          <cell r="Q450">
            <v>0</v>
          </cell>
          <cell r="R450">
            <v>0</v>
          </cell>
          <cell r="S450">
            <v>0</v>
          </cell>
          <cell r="T450">
            <v>0</v>
          </cell>
          <cell r="U450">
            <v>0</v>
          </cell>
          <cell r="V450">
            <v>0</v>
          </cell>
          <cell r="W450">
            <v>0</v>
          </cell>
          <cell r="X450">
            <v>0</v>
          </cell>
          <cell r="Y450">
            <v>0</v>
          </cell>
          <cell r="Z450">
            <v>0</v>
          </cell>
          <cell r="AA450">
            <v>0</v>
          </cell>
          <cell r="AB450">
            <v>0</v>
          </cell>
          <cell r="AC450">
            <v>0</v>
          </cell>
          <cell r="AD450">
            <v>0</v>
          </cell>
          <cell r="AE450">
            <v>0</v>
          </cell>
        </row>
        <row r="451">
          <cell r="G451">
            <v>0</v>
          </cell>
          <cell r="H451">
            <v>0</v>
          </cell>
          <cell r="I451">
            <v>0</v>
          </cell>
          <cell r="J451">
            <v>0</v>
          </cell>
          <cell r="K451">
            <v>0</v>
          </cell>
          <cell r="L451">
            <v>0</v>
          </cell>
          <cell r="M451">
            <v>0</v>
          </cell>
          <cell r="N451">
            <v>0</v>
          </cell>
          <cell r="O451">
            <v>0</v>
          </cell>
          <cell r="P451">
            <v>0</v>
          </cell>
          <cell r="Q451">
            <v>0</v>
          </cell>
          <cell r="R451">
            <v>0</v>
          </cell>
          <cell r="S451">
            <v>0</v>
          </cell>
          <cell r="T451">
            <v>0</v>
          </cell>
          <cell r="U451">
            <v>0</v>
          </cell>
          <cell r="V451">
            <v>0</v>
          </cell>
          <cell r="W451">
            <v>0</v>
          </cell>
          <cell r="X451">
            <v>0</v>
          </cell>
          <cell r="Y451">
            <v>0</v>
          </cell>
          <cell r="Z451">
            <v>0</v>
          </cell>
          <cell r="AA451">
            <v>0</v>
          </cell>
          <cell r="AB451">
            <v>0</v>
          </cell>
          <cell r="AC451">
            <v>0</v>
          </cell>
          <cell r="AD451">
            <v>0</v>
          </cell>
          <cell r="AE451">
            <v>0</v>
          </cell>
        </row>
        <row r="452">
          <cell r="G452">
            <v>0</v>
          </cell>
          <cell r="H452">
            <v>0</v>
          </cell>
          <cell r="I452">
            <v>0</v>
          </cell>
          <cell r="J452">
            <v>0</v>
          </cell>
          <cell r="K452">
            <v>0</v>
          </cell>
          <cell r="L452">
            <v>0</v>
          </cell>
          <cell r="M452">
            <v>0</v>
          </cell>
          <cell r="N452">
            <v>0</v>
          </cell>
          <cell r="O452">
            <v>0</v>
          </cell>
          <cell r="P452">
            <v>0</v>
          </cell>
          <cell r="Q452">
            <v>0</v>
          </cell>
          <cell r="R452">
            <v>0</v>
          </cell>
          <cell r="S452">
            <v>0</v>
          </cell>
          <cell r="T452">
            <v>0</v>
          </cell>
          <cell r="U452">
            <v>0</v>
          </cell>
          <cell r="V452">
            <v>0</v>
          </cell>
          <cell r="W452">
            <v>0</v>
          </cell>
          <cell r="X452">
            <v>0</v>
          </cell>
          <cell r="Y452">
            <v>0</v>
          </cell>
          <cell r="Z452">
            <v>0</v>
          </cell>
          <cell r="AA452">
            <v>0</v>
          </cell>
          <cell r="AB452">
            <v>0</v>
          </cell>
          <cell r="AC452">
            <v>0</v>
          </cell>
          <cell r="AD452">
            <v>0</v>
          </cell>
          <cell r="AE452">
            <v>0</v>
          </cell>
        </row>
        <row r="453">
          <cell r="G453">
            <v>0</v>
          </cell>
          <cell r="H453">
            <v>0</v>
          </cell>
          <cell r="I453">
            <v>0</v>
          </cell>
          <cell r="J453">
            <v>0</v>
          </cell>
          <cell r="K453">
            <v>0</v>
          </cell>
          <cell r="L453">
            <v>0</v>
          </cell>
          <cell r="M453">
            <v>0</v>
          </cell>
          <cell r="N453">
            <v>0</v>
          </cell>
          <cell r="O453">
            <v>0</v>
          </cell>
          <cell r="P453">
            <v>0</v>
          </cell>
          <cell r="Q453">
            <v>0</v>
          </cell>
          <cell r="R453">
            <v>0</v>
          </cell>
          <cell r="S453">
            <v>0</v>
          </cell>
          <cell r="T453">
            <v>0</v>
          </cell>
          <cell r="U453">
            <v>0</v>
          </cell>
          <cell r="V453">
            <v>0</v>
          </cell>
          <cell r="W453">
            <v>0</v>
          </cell>
          <cell r="X453">
            <v>0</v>
          </cell>
          <cell r="Y453">
            <v>0</v>
          </cell>
          <cell r="Z453">
            <v>0</v>
          </cell>
          <cell r="AA453">
            <v>0</v>
          </cell>
          <cell r="AB453">
            <v>0</v>
          </cell>
          <cell r="AC453">
            <v>0</v>
          </cell>
          <cell r="AD453">
            <v>0</v>
          </cell>
          <cell r="AE453">
            <v>0</v>
          </cell>
        </row>
        <row r="454">
          <cell r="G454">
            <v>0</v>
          </cell>
          <cell r="H454">
            <v>0</v>
          </cell>
          <cell r="I454">
            <v>0</v>
          </cell>
          <cell r="J454">
            <v>0</v>
          </cell>
          <cell r="K454">
            <v>0</v>
          </cell>
          <cell r="L454">
            <v>0</v>
          </cell>
          <cell r="M454">
            <v>0</v>
          </cell>
          <cell r="N454">
            <v>0</v>
          </cell>
          <cell r="O454">
            <v>0</v>
          </cell>
          <cell r="P454">
            <v>0</v>
          </cell>
          <cell r="Q454">
            <v>0</v>
          </cell>
          <cell r="R454">
            <v>0</v>
          </cell>
          <cell r="S454">
            <v>0</v>
          </cell>
          <cell r="T454">
            <v>0</v>
          </cell>
          <cell r="U454">
            <v>0</v>
          </cell>
          <cell r="V454">
            <v>0</v>
          </cell>
          <cell r="W454">
            <v>0</v>
          </cell>
          <cell r="X454">
            <v>0</v>
          </cell>
          <cell r="Y454">
            <v>0</v>
          </cell>
          <cell r="Z454">
            <v>0</v>
          </cell>
          <cell r="AA454">
            <v>0</v>
          </cell>
          <cell r="AB454">
            <v>0</v>
          </cell>
          <cell r="AC454">
            <v>0</v>
          </cell>
          <cell r="AD454">
            <v>0</v>
          </cell>
          <cell r="AE454">
            <v>0</v>
          </cell>
        </row>
        <row r="455">
          <cell r="G455">
            <v>0</v>
          </cell>
          <cell r="H455">
            <v>0</v>
          </cell>
          <cell r="I455">
            <v>0</v>
          </cell>
          <cell r="J455">
            <v>0</v>
          </cell>
          <cell r="K455">
            <v>0</v>
          </cell>
          <cell r="L455">
            <v>0</v>
          </cell>
          <cell r="M455">
            <v>0</v>
          </cell>
          <cell r="N455">
            <v>0</v>
          </cell>
          <cell r="O455">
            <v>0</v>
          </cell>
          <cell r="P455">
            <v>0</v>
          </cell>
          <cell r="Q455">
            <v>0</v>
          </cell>
          <cell r="R455">
            <v>0</v>
          </cell>
          <cell r="S455">
            <v>0</v>
          </cell>
          <cell r="T455">
            <v>0</v>
          </cell>
          <cell r="U455">
            <v>0</v>
          </cell>
          <cell r="V455">
            <v>0</v>
          </cell>
          <cell r="W455">
            <v>0</v>
          </cell>
          <cell r="X455">
            <v>0</v>
          </cell>
          <cell r="Y455">
            <v>0</v>
          </cell>
          <cell r="Z455">
            <v>0</v>
          </cell>
          <cell r="AA455">
            <v>0</v>
          </cell>
          <cell r="AB455">
            <v>0</v>
          </cell>
          <cell r="AC455">
            <v>0</v>
          </cell>
          <cell r="AD455">
            <v>0</v>
          </cell>
          <cell r="AE455">
            <v>0</v>
          </cell>
        </row>
        <row r="456">
          <cell r="G456">
            <v>0</v>
          </cell>
          <cell r="H456">
            <v>0</v>
          </cell>
          <cell r="I456">
            <v>0</v>
          </cell>
          <cell r="J456">
            <v>0</v>
          </cell>
          <cell r="K456">
            <v>0</v>
          </cell>
          <cell r="L456">
            <v>0</v>
          </cell>
          <cell r="M456">
            <v>0</v>
          </cell>
          <cell r="N456">
            <v>0</v>
          </cell>
          <cell r="O456">
            <v>0</v>
          </cell>
          <cell r="P456">
            <v>0</v>
          </cell>
          <cell r="Q456">
            <v>0</v>
          </cell>
          <cell r="R456">
            <v>0</v>
          </cell>
          <cell r="S456">
            <v>0</v>
          </cell>
          <cell r="T456">
            <v>0</v>
          </cell>
          <cell r="U456">
            <v>0</v>
          </cell>
          <cell r="V456">
            <v>0</v>
          </cell>
          <cell r="W456">
            <v>0</v>
          </cell>
          <cell r="X456">
            <v>0</v>
          </cell>
          <cell r="Y456">
            <v>0</v>
          </cell>
          <cell r="Z456">
            <v>0</v>
          </cell>
          <cell r="AA456">
            <v>0</v>
          </cell>
          <cell r="AB456">
            <v>0</v>
          </cell>
          <cell r="AC456">
            <v>0</v>
          </cell>
          <cell r="AD456">
            <v>0</v>
          </cell>
          <cell r="AE456">
            <v>0</v>
          </cell>
        </row>
        <row r="457">
          <cell r="G457">
            <v>0</v>
          </cell>
          <cell r="H457">
            <v>0</v>
          </cell>
          <cell r="I457">
            <v>0</v>
          </cell>
          <cell r="J457">
            <v>0</v>
          </cell>
          <cell r="K457">
            <v>0</v>
          </cell>
          <cell r="L457">
            <v>0</v>
          </cell>
          <cell r="M457">
            <v>0</v>
          </cell>
          <cell r="N457">
            <v>0</v>
          </cell>
          <cell r="O457">
            <v>0</v>
          </cell>
          <cell r="P457">
            <v>0</v>
          </cell>
          <cell r="Q457">
            <v>0</v>
          </cell>
          <cell r="R457">
            <v>0</v>
          </cell>
          <cell r="S457">
            <v>0</v>
          </cell>
          <cell r="T457">
            <v>0</v>
          </cell>
          <cell r="U457">
            <v>0</v>
          </cell>
          <cell r="V457">
            <v>0</v>
          </cell>
          <cell r="W457">
            <v>0</v>
          </cell>
          <cell r="X457">
            <v>0</v>
          </cell>
          <cell r="Y457">
            <v>0</v>
          </cell>
          <cell r="Z457">
            <v>0</v>
          </cell>
          <cell r="AA457">
            <v>0</v>
          </cell>
          <cell r="AB457">
            <v>0</v>
          </cell>
          <cell r="AC457">
            <v>0</v>
          </cell>
          <cell r="AD457">
            <v>0</v>
          </cell>
          <cell r="AE457">
            <v>0</v>
          </cell>
        </row>
        <row r="458">
          <cell r="G458">
            <v>0</v>
          </cell>
          <cell r="H458">
            <v>0</v>
          </cell>
          <cell r="I458">
            <v>0</v>
          </cell>
          <cell r="J458">
            <v>0</v>
          </cell>
          <cell r="K458">
            <v>0</v>
          </cell>
          <cell r="L458">
            <v>0</v>
          </cell>
          <cell r="M458">
            <v>0</v>
          </cell>
          <cell r="N458">
            <v>0</v>
          </cell>
          <cell r="O458">
            <v>0</v>
          </cell>
          <cell r="P458">
            <v>0</v>
          </cell>
          <cell r="Q458">
            <v>0</v>
          </cell>
          <cell r="R458">
            <v>0</v>
          </cell>
          <cell r="S458">
            <v>0</v>
          </cell>
          <cell r="T458">
            <v>0</v>
          </cell>
          <cell r="U458">
            <v>0</v>
          </cell>
          <cell r="V458">
            <v>0</v>
          </cell>
          <cell r="W458">
            <v>0</v>
          </cell>
          <cell r="X458">
            <v>0</v>
          </cell>
          <cell r="Y458">
            <v>0</v>
          </cell>
          <cell r="Z458">
            <v>0</v>
          </cell>
          <cell r="AA458">
            <v>0</v>
          </cell>
          <cell r="AB458">
            <v>0</v>
          </cell>
          <cell r="AC458">
            <v>0</v>
          </cell>
          <cell r="AD458">
            <v>0</v>
          </cell>
          <cell r="AE458">
            <v>0</v>
          </cell>
        </row>
        <row r="459">
          <cell r="G459">
            <v>0</v>
          </cell>
          <cell r="H459">
            <v>0</v>
          </cell>
          <cell r="I459">
            <v>0</v>
          </cell>
          <cell r="J459">
            <v>0</v>
          </cell>
          <cell r="K459">
            <v>0</v>
          </cell>
          <cell r="L459">
            <v>0</v>
          </cell>
          <cell r="M459">
            <v>0</v>
          </cell>
          <cell r="N459">
            <v>0</v>
          </cell>
          <cell r="O459">
            <v>0</v>
          </cell>
          <cell r="P459">
            <v>0</v>
          </cell>
          <cell r="Q459">
            <v>0</v>
          </cell>
          <cell r="R459">
            <v>0</v>
          </cell>
          <cell r="S459">
            <v>0</v>
          </cell>
          <cell r="T459">
            <v>0</v>
          </cell>
          <cell r="U459">
            <v>0</v>
          </cell>
          <cell r="V459">
            <v>0</v>
          </cell>
          <cell r="W459">
            <v>0</v>
          </cell>
          <cell r="X459">
            <v>0</v>
          </cell>
          <cell r="Y459">
            <v>0</v>
          </cell>
          <cell r="Z459">
            <v>0</v>
          </cell>
          <cell r="AA459">
            <v>0</v>
          </cell>
          <cell r="AB459">
            <v>0</v>
          </cell>
          <cell r="AC459">
            <v>0</v>
          </cell>
          <cell r="AD459">
            <v>0</v>
          </cell>
          <cell r="AE459">
            <v>0</v>
          </cell>
        </row>
        <row r="460">
          <cell r="G460">
            <v>0</v>
          </cell>
          <cell r="H460">
            <v>0</v>
          </cell>
          <cell r="I460">
            <v>0</v>
          </cell>
          <cell r="J460">
            <v>0</v>
          </cell>
          <cell r="K460">
            <v>0</v>
          </cell>
          <cell r="L460">
            <v>0</v>
          </cell>
          <cell r="M460">
            <v>0</v>
          </cell>
          <cell r="N460">
            <v>0</v>
          </cell>
          <cell r="O460">
            <v>0</v>
          </cell>
          <cell r="P460">
            <v>0</v>
          </cell>
          <cell r="Q460">
            <v>0</v>
          </cell>
          <cell r="R460">
            <v>0</v>
          </cell>
          <cell r="S460">
            <v>0</v>
          </cell>
          <cell r="T460">
            <v>0</v>
          </cell>
          <cell r="U460">
            <v>0</v>
          </cell>
          <cell r="V460">
            <v>0</v>
          </cell>
          <cell r="W460">
            <v>0</v>
          </cell>
          <cell r="X460">
            <v>0</v>
          </cell>
          <cell r="Y460">
            <v>0</v>
          </cell>
          <cell r="Z460">
            <v>0</v>
          </cell>
          <cell r="AA460">
            <v>0</v>
          </cell>
          <cell r="AB460">
            <v>0</v>
          </cell>
          <cell r="AC460">
            <v>0</v>
          </cell>
          <cell r="AD460">
            <v>0</v>
          </cell>
          <cell r="AE460">
            <v>0</v>
          </cell>
        </row>
        <row r="461">
          <cell r="G461">
            <v>0</v>
          </cell>
          <cell r="H461">
            <v>0</v>
          </cell>
          <cell r="I461">
            <v>0</v>
          </cell>
          <cell r="J461">
            <v>0</v>
          </cell>
          <cell r="K461">
            <v>0</v>
          </cell>
          <cell r="L461">
            <v>0</v>
          </cell>
          <cell r="M461">
            <v>0</v>
          </cell>
          <cell r="N461">
            <v>0</v>
          </cell>
          <cell r="O461">
            <v>0</v>
          </cell>
          <cell r="P461">
            <v>0</v>
          </cell>
          <cell r="Q461">
            <v>0</v>
          </cell>
          <cell r="R461">
            <v>0</v>
          </cell>
          <cell r="S461">
            <v>0</v>
          </cell>
          <cell r="T461">
            <v>0</v>
          </cell>
          <cell r="U461">
            <v>0</v>
          </cell>
          <cell r="V461">
            <v>0</v>
          </cell>
          <cell r="W461">
            <v>0</v>
          </cell>
          <cell r="X461">
            <v>0</v>
          </cell>
          <cell r="Y461">
            <v>0</v>
          </cell>
          <cell r="Z461">
            <v>0</v>
          </cell>
          <cell r="AA461">
            <v>0</v>
          </cell>
          <cell r="AB461">
            <v>0</v>
          </cell>
          <cell r="AC461">
            <v>0</v>
          </cell>
          <cell r="AD461">
            <v>0</v>
          </cell>
          <cell r="AE461">
            <v>0</v>
          </cell>
        </row>
        <row r="462">
          <cell r="G462">
            <v>0</v>
          </cell>
          <cell r="H462">
            <v>0</v>
          </cell>
          <cell r="I462">
            <v>0</v>
          </cell>
          <cell r="J462">
            <v>0</v>
          </cell>
          <cell r="K462">
            <v>0</v>
          </cell>
          <cell r="L462">
            <v>0</v>
          </cell>
          <cell r="M462">
            <v>0</v>
          </cell>
          <cell r="N462">
            <v>0</v>
          </cell>
          <cell r="O462">
            <v>0</v>
          </cell>
          <cell r="P462">
            <v>0</v>
          </cell>
          <cell r="Q462">
            <v>0</v>
          </cell>
          <cell r="R462">
            <v>0</v>
          </cell>
          <cell r="S462">
            <v>0</v>
          </cell>
          <cell r="T462">
            <v>0</v>
          </cell>
          <cell r="U462">
            <v>0</v>
          </cell>
          <cell r="V462">
            <v>0</v>
          </cell>
          <cell r="W462">
            <v>0</v>
          </cell>
          <cell r="X462">
            <v>0</v>
          </cell>
          <cell r="Y462">
            <v>0</v>
          </cell>
          <cell r="Z462">
            <v>0</v>
          </cell>
          <cell r="AA462">
            <v>0</v>
          </cell>
          <cell r="AB462">
            <v>0</v>
          </cell>
          <cell r="AC462">
            <v>0</v>
          </cell>
          <cell r="AD462">
            <v>0</v>
          </cell>
          <cell r="AE462">
            <v>0</v>
          </cell>
        </row>
        <row r="463">
          <cell r="G463">
            <v>0</v>
          </cell>
          <cell r="H463">
            <v>0</v>
          </cell>
          <cell r="I463">
            <v>0</v>
          </cell>
          <cell r="J463">
            <v>0</v>
          </cell>
          <cell r="K463">
            <v>0</v>
          </cell>
          <cell r="L463">
            <v>0</v>
          </cell>
          <cell r="M463">
            <v>0</v>
          </cell>
          <cell r="N463">
            <v>0</v>
          </cell>
          <cell r="O463">
            <v>0</v>
          </cell>
          <cell r="P463">
            <v>0</v>
          </cell>
          <cell r="Q463">
            <v>0</v>
          </cell>
          <cell r="R463">
            <v>0</v>
          </cell>
          <cell r="S463">
            <v>0</v>
          </cell>
          <cell r="T463">
            <v>0</v>
          </cell>
          <cell r="U463">
            <v>0</v>
          </cell>
          <cell r="V463">
            <v>0</v>
          </cell>
          <cell r="W463">
            <v>0</v>
          </cell>
          <cell r="X463">
            <v>0</v>
          </cell>
          <cell r="Y463">
            <v>0</v>
          </cell>
          <cell r="Z463">
            <v>0</v>
          </cell>
          <cell r="AA463">
            <v>0</v>
          </cell>
          <cell r="AB463">
            <v>0</v>
          </cell>
          <cell r="AC463">
            <v>0</v>
          </cell>
          <cell r="AD463">
            <v>0</v>
          </cell>
          <cell r="AE463">
            <v>0</v>
          </cell>
        </row>
        <row r="464">
          <cell r="G464">
            <v>0</v>
          </cell>
          <cell r="H464">
            <v>0</v>
          </cell>
          <cell r="I464">
            <v>0</v>
          </cell>
          <cell r="J464">
            <v>0</v>
          </cell>
          <cell r="K464">
            <v>0</v>
          </cell>
          <cell r="L464">
            <v>0</v>
          </cell>
          <cell r="M464">
            <v>0</v>
          </cell>
          <cell r="N464">
            <v>0</v>
          </cell>
          <cell r="O464">
            <v>0</v>
          </cell>
          <cell r="P464">
            <v>0</v>
          </cell>
          <cell r="Q464">
            <v>0</v>
          </cell>
          <cell r="R464">
            <v>0</v>
          </cell>
          <cell r="S464">
            <v>0</v>
          </cell>
          <cell r="T464">
            <v>0</v>
          </cell>
          <cell r="U464">
            <v>0</v>
          </cell>
          <cell r="V464">
            <v>0</v>
          </cell>
          <cell r="W464">
            <v>0</v>
          </cell>
          <cell r="X464">
            <v>0</v>
          </cell>
          <cell r="Y464">
            <v>0</v>
          </cell>
          <cell r="Z464">
            <v>0</v>
          </cell>
          <cell r="AA464">
            <v>0</v>
          </cell>
          <cell r="AB464">
            <v>0</v>
          </cell>
          <cell r="AC464">
            <v>0</v>
          </cell>
          <cell r="AD464">
            <v>0</v>
          </cell>
          <cell r="AE464">
            <v>0</v>
          </cell>
        </row>
        <row r="465">
          <cell r="G465">
            <v>0</v>
          </cell>
          <cell r="H465">
            <v>0</v>
          </cell>
          <cell r="I465">
            <v>0</v>
          </cell>
          <cell r="J465">
            <v>0</v>
          </cell>
          <cell r="K465">
            <v>0</v>
          </cell>
          <cell r="L465">
            <v>0</v>
          </cell>
          <cell r="M465">
            <v>0</v>
          </cell>
          <cell r="N465">
            <v>0</v>
          </cell>
          <cell r="O465">
            <v>0</v>
          </cell>
          <cell r="P465">
            <v>0</v>
          </cell>
          <cell r="Q465">
            <v>0</v>
          </cell>
          <cell r="R465">
            <v>0</v>
          </cell>
          <cell r="S465">
            <v>0</v>
          </cell>
          <cell r="T465">
            <v>0</v>
          </cell>
          <cell r="U465">
            <v>0</v>
          </cell>
          <cell r="V465">
            <v>0</v>
          </cell>
          <cell r="W465">
            <v>0</v>
          </cell>
          <cell r="X465">
            <v>0</v>
          </cell>
          <cell r="Y465">
            <v>0</v>
          </cell>
          <cell r="Z465">
            <v>0</v>
          </cell>
          <cell r="AA465">
            <v>0</v>
          </cell>
          <cell r="AB465">
            <v>0</v>
          </cell>
          <cell r="AC465">
            <v>0</v>
          </cell>
          <cell r="AD465">
            <v>0</v>
          </cell>
          <cell r="AE465">
            <v>0</v>
          </cell>
        </row>
        <row r="466">
          <cell r="G466">
            <v>0</v>
          </cell>
          <cell r="H466">
            <v>0</v>
          </cell>
          <cell r="I466">
            <v>0</v>
          </cell>
          <cell r="J466">
            <v>0</v>
          </cell>
          <cell r="K466">
            <v>0</v>
          </cell>
          <cell r="L466">
            <v>0</v>
          </cell>
          <cell r="M466">
            <v>0</v>
          </cell>
          <cell r="N466">
            <v>0</v>
          </cell>
          <cell r="O466">
            <v>0</v>
          </cell>
          <cell r="P466">
            <v>0</v>
          </cell>
          <cell r="Q466">
            <v>0</v>
          </cell>
          <cell r="R466">
            <v>0</v>
          </cell>
          <cell r="S466">
            <v>0</v>
          </cell>
          <cell r="T466">
            <v>0</v>
          </cell>
          <cell r="U466">
            <v>0</v>
          </cell>
          <cell r="V466">
            <v>0</v>
          </cell>
          <cell r="W466">
            <v>0</v>
          </cell>
          <cell r="X466">
            <v>0</v>
          </cell>
          <cell r="Y466">
            <v>0</v>
          </cell>
          <cell r="Z466">
            <v>0</v>
          </cell>
          <cell r="AA466">
            <v>0</v>
          </cell>
          <cell r="AB466">
            <v>0</v>
          </cell>
          <cell r="AC466">
            <v>0</v>
          </cell>
          <cell r="AD466">
            <v>0</v>
          </cell>
          <cell r="AE466">
            <v>0</v>
          </cell>
        </row>
        <row r="467">
          <cell r="G467">
            <v>0</v>
          </cell>
          <cell r="H467">
            <v>0</v>
          </cell>
          <cell r="I467">
            <v>0</v>
          </cell>
          <cell r="J467">
            <v>0</v>
          </cell>
          <cell r="K467">
            <v>0</v>
          </cell>
          <cell r="L467">
            <v>0</v>
          </cell>
          <cell r="M467">
            <v>0</v>
          </cell>
          <cell r="N467">
            <v>0</v>
          </cell>
          <cell r="O467">
            <v>0</v>
          </cell>
          <cell r="P467">
            <v>0</v>
          </cell>
          <cell r="Q467">
            <v>0</v>
          </cell>
          <cell r="R467">
            <v>0</v>
          </cell>
          <cell r="S467">
            <v>0</v>
          </cell>
          <cell r="T467">
            <v>0</v>
          </cell>
          <cell r="U467">
            <v>0</v>
          </cell>
          <cell r="V467">
            <v>0</v>
          </cell>
          <cell r="W467">
            <v>0</v>
          </cell>
          <cell r="X467">
            <v>0</v>
          </cell>
          <cell r="Y467">
            <v>0</v>
          </cell>
          <cell r="Z467">
            <v>0</v>
          </cell>
          <cell r="AA467">
            <v>0</v>
          </cell>
          <cell r="AB467">
            <v>0</v>
          </cell>
          <cell r="AC467">
            <v>0</v>
          </cell>
          <cell r="AD467">
            <v>0</v>
          </cell>
          <cell r="AE467">
            <v>0</v>
          </cell>
        </row>
        <row r="468">
          <cell r="G468">
            <v>0</v>
          </cell>
          <cell r="H468">
            <v>0</v>
          </cell>
          <cell r="I468">
            <v>0</v>
          </cell>
          <cell r="J468">
            <v>0</v>
          </cell>
          <cell r="K468">
            <v>0</v>
          </cell>
          <cell r="L468">
            <v>0</v>
          </cell>
          <cell r="M468">
            <v>0</v>
          </cell>
          <cell r="N468">
            <v>0</v>
          </cell>
          <cell r="O468">
            <v>0</v>
          </cell>
          <cell r="P468">
            <v>0</v>
          </cell>
          <cell r="Q468">
            <v>0</v>
          </cell>
          <cell r="R468">
            <v>0</v>
          </cell>
          <cell r="S468">
            <v>0</v>
          </cell>
          <cell r="T468">
            <v>0</v>
          </cell>
          <cell r="U468">
            <v>0</v>
          </cell>
          <cell r="V468">
            <v>0</v>
          </cell>
          <cell r="W468">
            <v>0</v>
          </cell>
          <cell r="X468">
            <v>0</v>
          </cell>
          <cell r="Y468">
            <v>0</v>
          </cell>
          <cell r="Z468">
            <v>0</v>
          </cell>
          <cell r="AA468">
            <v>0</v>
          </cell>
          <cell r="AB468">
            <v>0</v>
          </cell>
          <cell r="AC468">
            <v>0</v>
          </cell>
          <cell r="AD468">
            <v>0</v>
          </cell>
          <cell r="AE468">
            <v>0</v>
          </cell>
        </row>
        <row r="469">
          <cell r="G469">
            <v>0</v>
          </cell>
          <cell r="H469">
            <v>0</v>
          </cell>
          <cell r="I469">
            <v>0</v>
          </cell>
          <cell r="J469">
            <v>0</v>
          </cell>
          <cell r="K469">
            <v>0</v>
          </cell>
          <cell r="L469">
            <v>0</v>
          </cell>
          <cell r="M469">
            <v>0</v>
          </cell>
          <cell r="N469">
            <v>0</v>
          </cell>
          <cell r="O469">
            <v>0</v>
          </cell>
          <cell r="P469">
            <v>0</v>
          </cell>
          <cell r="Q469">
            <v>0</v>
          </cell>
          <cell r="R469">
            <v>0</v>
          </cell>
          <cell r="S469">
            <v>0</v>
          </cell>
          <cell r="T469">
            <v>0</v>
          </cell>
          <cell r="U469">
            <v>0</v>
          </cell>
          <cell r="V469">
            <v>0</v>
          </cell>
          <cell r="W469">
            <v>0</v>
          </cell>
          <cell r="X469">
            <v>0</v>
          </cell>
          <cell r="Y469">
            <v>0</v>
          </cell>
          <cell r="Z469">
            <v>0</v>
          </cell>
          <cell r="AA469">
            <v>0</v>
          </cell>
          <cell r="AB469">
            <v>0</v>
          </cell>
          <cell r="AC469">
            <v>0</v>
          </cell>
          <cell r="AD469">
            <v>0</v>
          </cell>
          <cell r="AE469">
            <v>0</v>
          </cell>
        </row>
        <row r="470">
          <cell r="G470">
            <v>0</v>
          </cell>
          <cell r="H470">
            <v>0</v>
          </cell>
          <cell r="I470">
            <v>0</v>
          </cell>
          <cell r="J470">
            <v>0</v>
          </cell>
          <cell r="K470">
            <v>0</v>
          </cell>
          <cell r="L470">
            <v>0</v>
          </cell>
          <cell r="M470">
            <v>0</v>
          </cell>
          <cell r="N470">
            <v>0</v>
          </cell>
          <cell r="O470">
            <v>0</v>
          </cell>
          <cell r="P470">
            <v>0</v>
          </cell>
          <cell r="Q470">
            <v>0</v>
          </cell>
          <cell r="R470">
            <v>0</v>
          </cell>
          <cell r="S470">
            <v>0</v>
          </cell>
          <cell r="T470">
            <v>0</v>
          </cell>
          <cell r="U470">
            <v>0</v>
          </cell>
          <cell r="V470">
            <v>0</v>
          </cell>
          <cell r="W470">
            <v>0</v>
          </cell>
          <cell r="X470">
            <v>0</v>
          </cell>
          <cell r="Y470">
            <v>0</v>
          </cell>
          <cell r="Z470">
            <v>0</v>
          </cell>
          <cell r="AA470">
            <v>0</v>
          </cell>
          <cell r="AB470">
            <v>0</v>
          </cell>
          <cell r="AC470">
            <v>0</v>
          </cell>
          <cell r="AD470">
            <v>0</v>
          </cell>
          <cell r="AE470">
            <v>0</v>
          </cell>
        </row>
        <row r="471">
          <cell r="G471">
            <v>0</v>
          </cell>
          <cell r="H471">
            <v>0</v>
          </cell>
          <cell r="I471">
            <v>0</v>
          </cell>
          <cell r="J471">
            <v>0</v>
          </cell>
          <cell r="K471">
            <v>0</v>
          </cell>
          <cell r="L471">
            <v>0</v>
          </cell>
          <cell r="M471">
            <v>0</v>
          </cell>
          <cell r="N471">
            <v>0</v>
          </cell>
          <cell r="O471">
            <v>0</v>
          </cell>
          <cell r="P471">
            <v>0</v>
          </cell>
          <cell r="Q471">
            <v>0</v>
          </cell>
          <cell r="R471">
            <v>0</v>
          </cell>
          <cell r="S471">
            <v>0</v>
          </cell>
          <cell r="T471">
            <v>0</v>
          </cell>
          <cell r="U471">
            <v>0</v>
          </cell>
          <cell r="V471">
            <v>0</v>
          </cell>
          <cell r="W471">
            <v>0</v>
          </cell>
          <cell r="X471">
            <v>0</v>
          </cell>
          <cell r="Y471">
            <v>0</v>
          </cell>
          <cell r="Z471">
            <v>0</v>
          </cell>
          <cell r="AA471">
            <v>0</v>
          </cell>
          <cell r="AB471">
            <v>0</v>
          </cell>
          <cell r="AC471">
            <v>0</v>
          </cell>
          <cell r="AD471">
            <v>0</v>
          </cell>
          <cell r="AE471">
            <v>0</v>
          </cell>
        </row>
        <row r="472">
          <cell r="G472">
            <v>0</v>
          </cell>
          <cell r="H472">
            <v>0</v>
          </cell>
          <cell r="I472">
            <v>0</v>
          </cell>
          <cell r="J472">
            <v>0</v>
          </cell>
          <cell r="K472">
            <v>0</v>
          </cell>
          <cell r="L472">
            <v>0</v>
          </cell>
          <cell r="M472">
            <v>0</v>
          </cell>
          <cell r="N472">
            <v>0</v>
          </cell>
          <cell r="O472">
            <v>0</v>
          </cell>
          <cell r="P472">
            <v>0</v>
          </cell>
          <cell r="Q472">
            <v>0</v>
          </cell>
          <cell r="R472">
            <v>0</v>
          </cell>
          <cell r="S472">
            <v>0</v>
          </cell>
          <cell r="T472">
            <v>0</v>
          </cell>
          <cell r="U472">
            <v>0</v>
          </cell>
          <cell r="V472">
            <v>0</v>
          </cell>
          <cell r="W472">
            <v>0</v>
          </cell>
          <cell r="X472">
            <v>0</v>
          </cell>
          <cell r="Y472">
            <v>0</v>
          </cell>
          <cell r="Z472">
            <v>0</v>
          </cell>
          <cell r="AA472">
            <v>0</v>
          </cell>
          <cell r="AB472">
            <v>0</v>
          </cell>
          <cell r="AC472">
            <v>0</v>
          </cell>
          <cell r="AD472">
            <v>0</v>
          </cell>
          <cell r="AE472">
            <v>0</v>
          </cell>
        </row>
        <row r="473">
          <cell r="G473">
            <v>0</v>
          </cell>
          <cell r="H473">
            <v>0</v>
          </cell>
          <cell r="I473">
            <v>0</v>
          </cell>
          <cell r="J473">
            <v>0</v>
          </cell>
          <cell r="K473">
            <v>0</v>
          </cell>
          <cell r="L473">
            <v>0</v>
          </cell>
          <cell r="M473">
            <v>0</v>
          </cell>
          <cell r="N473">
            <v>0</v>
          </cell>
          <cell r="O473">
            <v>0</v>
          </cell>
          <cell r="P473">
            <v>0</v>
          </cell>
          <cell r="Q473">
            <v>0</v>
          </cell>
          <cell r="R473">
            <v>0</v>
          </cell>
          <cell r="S473">
            <v>0</v>
          </cell>
          <cell r="T473">
            <v>0</v>
          </cell>
          <cell r="U473">
            <v>0</v>
          </cell>
          <cell r="V473">
            <v>0</v>
          </cell>
          <cell r="W473">
            <v>0</v>
          </cell>
          <cell r="X473">
            <v>0</v>
          </cell>
          <cell r="Y473">
            <v>0</v>
          </cell>
          <cell r="Z473">
            <v>0</v>
          </cell>
          <cell r="AA473">
            <v>0</v>
          </cell>
          <cell r="AB473">
            <v>0</v>
          </cell>
          <cell r="AC473">
            <v>0</v>
          </cell>
          <cell r="AD473">
            <v>0</v>
          </cell>
          <cell r="AE473">
            <v>0</v>
          </cell>
        </row>
        <row r="474">
          <cell r="G474">
            <v>0</v>
          </cell>
          <cell r="H474">
            <v>0</v>
          </cell>
          <cell r="I474">
            <v>0</v>
          </cell>
          <cell r="J474">
            <v>0</v>
          </cell>
          <cell r="K474">
            <v>0</v>
          </cell>
          <cell r="L474">
            <v>0</v>
          </cell>
          <cell r="M474">
            <v>0</v>
          </cell>
          <cell r="N474">
            <v>0</v>
          </cell>
          <cell r="O474">
            <v>0</v>
          </cell>
          <cell r="P474">
            <v>0</v>
          </cell>
          <cell r="Q474">
            <v>0</v>
          </cell>
          <cell r="R474">
            <v>0</v>
          </cell>
          <cell r="S474">
            <v>0</v>
          </cell>
          <cell r="T474">
            <v>0</v>
          </cell>
          <cell r="U474">
            <v>0</v>
          </cell>
          <cell r="V474">
            <v>0</v>
          </cell>
          <cell r="W474">
            <v>0</v>
          </cell>
          <cell r="X474">
            <v>0</v>
          </cell>
          <cell r="Y474">
            <v>0</v>
          </cell>
          <cell r="Z474">
            <v>0</v>
          </cell>
          <cell r="AA474">
            <v>0</v>
          </cell>
          <cell r="AB474">
            <v>0</v>
          </cell>
          <cell r="AC474">
            <v>0</v>
          </cell>
          <cell r="AD474">
            <v>0</v>
          </cell>
          <cell r="AE474">
            <v>0</v>
          </cell>
        </row>
        <row r="475">
          <cell r="G475">
            <v>0</v>
          </cell>
          <cell r="H475">
            <v>0</v>
          </cell>
          <cell r="I475">
            <v>0</v>
          </cell>
          <cell r="J475">
            <v>0</v>
          </cell>
          <cell r="K475">
            <v>0</v>
          </cell>
          <cell r="L475">
            <v>0</v>
          </cell>
          <cell r="M475">
            <v>0</v>
          </cell>
          <cell r="N475">
            <v>0</v>
          </cell>
          <cell r="O475">
            <v>0</v>
          </cell>
          <cell r="P475">
            <v>0</v>
          </cell>
          <cell r="Q475">
            <v>0</v>
          </cell>
          <cell r="R475">
            <v>0</v>
          </cell>
          <cell r="S475">
            <v>0</v>
          </cell>
          <cell r="T475">
            <v>0</v>
          </cell>
          <cell r="U475">
            <v>0</v>
          </cell>
          <cell r="V475">
            <v>0</v>
          </cell>
          <cell r="W475">
            <v>0</v>
          </cell>
          <cell r="X475">
            <v>0</v>
          </cell>
          <cell r="Y475">
            <v>0</v>
          </cell>
          <cell r="Z475">
            <v>0</v>
          </cell>
          <cell r="AA475">
            <v>0</v>
          </cell>
          <cell r="AB475">
            <v>0</v>
          </cell>
          <cell r="AC475">
            <v>0</v>
          </cell>
          <cell r="AD475">
            <v>0</v>
          </cell>
          <cell r="AE475">
            <v>0</v>
          </cell>
        </row>
        <row r="476">
          <cell r="G476">
            <v>0</v>
          </cell>
          <cell r="H476">
            <v>0</v>
          </cell>
          <cell r="I476">
            <v>0</v>
          </cell>
          <cell r="J476">
            <v>0</v>
          </cell>
          <cell r="K476">
            <v>0</v>
          </cell>
          <cell r="L476">
            <v>0</v>
          </cell>
          <cell r="M476">
            <v>0</v>
          </cell>
          <cell r="N476">
            <v>0</v>
          </cell>
          <cell r="O476">
            <v>0</v>
          </cell>
          <cell r="P476">
            <v>0</v>
          </cell>
          <cell r="Q476">
            <v>0</v>
          </cell>
          <cell r="R476">
            <v>0</v>
          </cell>
          <cell r="S476">
            <v>0</v>
          </cell>
          <cell r="T476">
            <v>0</v>
          </cell>
          <cell r="U476">
            <v>0</v>
          </cell>
          <cell r="V476">
            <v>0</v>
          </cell>
          <cell r="W476">
            <v>0</v>
          </cell>
          <cell r="X476">
            <v>0</v>
          </cell>
          <cell r="Y476">
            <v>0</v>
          </cell>
          <cell r="Z476">
            <v>0</v>
          </cell>
          <cell r="AA476">
            <v>0</v>
          </cell>
          <cell r="AB476">
            <v>0</v>
          </cell>
          <cell r="AC476">
            <v>0</v>
          </cell>
          <cell r="AD476">
            <v>0</v>
          </cell>
          <cell r="AE476">
            <v>0</v>
          </cell>
        </row>
        <row r="477">
          <cell r="G477">
            <v>0</v>
          </cell>
          <cell r="H477">
            <v>0</v>
          </cell>
          <cell r="I477">
            <v>0</v>
          </cell>
          <cell r="J477">
            <v>0</v>
          </cell>
          <cell r="K477">
            <v>0</v>
          </cell>
          <cell r="L477">
            <v>0</v>
          </cell>
          <cell r="M477">
            <v>0</v>
          </cell>
          <cell r="N477">
            <v>0</v>
          </cell>
          <cell r="O477">
            <v>0</v>
          </cell>
          <cell r="P477">
            <v>0</v>
          </cell>
          <cell r="Q477">
            <v>0</v>
          </cell>
          <cell r="R477">
            <v>0</v>
          </cell>
          <cell r="S477">
            <v>0</v>
          </cell>
          <cell r="T477">
            <v>0</v>
          </cell>
          <cell r="U477">
            <v>0</v>
          </cell>
          <cell r="V477">
            <v>0</v>
          </cell>
          <cell r="W477">
            <v>0</v>
          </cell>
          <cell r="X477">
            <v>0</v>
          </cell>
          <cell r="Y477">
            <v>0</v>
          </cell>
          <cell r="Z477">
            <v>0</v>
          </cell>
          <cell r="AA477">
            <v>0</v>
          </cell>
          <cell r="AB477">
            <v>0</v>
          </cell>
          <cell r="AC477">
            <v>0</v>
          </cell>
          <cell r="AD477">
            <v>0</v>
          </cell>
          <cell r="AE477">
            <v>0</v>
          </cell>
        </row>
        <row r="478">
          <cell r="G478">
            <v>0</v>
          </cell>
          <cell r="H478">
            <v>0</v>
          </cell>
          <cell r="I478">
            <v>0</v>
          </cell>
          <cell r="J478">
            <v>0</v>
          </cell>
          <cell r="K478">
            <v>0</v>
          </cell>
          <cell r="L478">
            <v>0</v>
          </cell>
          <cell r="M478">
            <v>0</v>
          </cell>
          <cell r="N478">
            <v>0</v>
          </cell>
          <cell r="O478">
            <v>0</v>
          </cell>
          <cell r="P478">
            <v>0</v>
          </cell>
          <cell r="Q478">
            <v>0</v>
          </cell>
          <cell r="R478">
            <v>0</v>
          </cell>
          <cell r="S478">
            <v>0</v>
          </cell>
          <cell r="T478">
            <v>0</v>
          </cell>
          <cell r="U478">
            <v>0</v>
          </cell>
          <cell r="V478">
            <v>0</v>
          </cell>
          <cell r="W478">
            <v>0</v>
          </cell>
          <cell r="X478">
            <v>0</v>
          </cell>
          <cell r="Y478">
            <v>0</v>
          </cell>
          <cell r="Z478">
            <v>0</v>
          </cell>
          <cell r="AA478">
            <v>0</v>
          </cell>
          <cell r="AB478">
            <v>0</v>
          </cell>
          <cell r="AC478">
            <v>0</v>
          </cell>
          <cell r="AD478">
            <v>0</v>
          </cell>
          <cell r="AE478">
            <v>0</v>
          </cell>
        </row>
        <row r="479">
          <cell r="G479">
            <v>0</v>
          </cell>
          <cell r="H479">
            <v>0</v>
          </cell>
          <cell r="I479">
            <v>0</v>
          </cell>
          <cell r="J479">
            <v>0</v>
          </cell>
          <cell r="K479">
            <v>0</v>
          </cell>
          <cell r="L479">
            <v>0</v>
          </cell>
          <cell r="M479">
            <v>0</v>
          </cell>
          <cell r="N479">
            <v>0</v>
          </cell>
          <cell r="O479">
            <v>0</v>
          </cell>
          <cell r="P479">
            <v>0</v>
          </cell>
          <cell r="Q479">
            <v>0</v>
          </cell>
          <cell r="R479">
            <v>0</v>
          </cell>
          <cell r="S479">
            <v>0</v>
          </cell>
          <cell r="T479">
            <v>0</v>
          </cell>
          <cell r="U479">
            <v>0</v>
          </cell>
          <cell r="V479">
            <v>0</v>
          </cell>
          <cell r="W479">
            <v>0</v>
          </cell>
          <cell r="X479">
            <v>0</v>
          </cell>
          <cell r="Y479">
            <v>0</v>
          </cell>
          <cell r="Z479">
            <v>0</v>
          </cell>
          <cell r="AA479">
            <v>0</v>
          </cell>
          <cell r="AB479">
            <v>0</v>
          </cell>
          <cell r="AC479">
            <v>0</v>
          </cell>
          <cell r="AD479">
            <v>0</v>
          </cell>
          <cell r="AE479">
            <v>0</v>
          </cell>
        </row>
        <row r="480">
          <cell r="G480">
            <v>0</v>
          </cell>
          <cell r="H480">
            <v>0</v>
          </cell>
          <cell r="I480">
            <v>0</v>
          </cell>
          <cell r="J480">
            <v>0</v>
          </cell>
          <cell r="K480">
            <v>0</v>
          </cell>
          <cell r="L480">
            <v>0</v>
          </cell>
          <cell r="M480">
            <v>0</v>
          </cell>
          <cell r="N480">
            <v>0</v>
          </cell>
          <cell r="O480">
            <v>0</v>
          </cell>
          <cell r="P480">
            <v>0</v>
          </cell>
          <cell r="Q480">
            <v>0</v>
          </cell>
          <cell r="R480">
            <v>0</v>
          </cell>
          <cell r="S480">
            <v>0</v>
          </cell>
          <cell r="T480">
            <v>0</v>
          </cell>
          <cell r="U480">
            <v>0</v>
          </cell>
          <cell r="V480">
            <v>0</v>
          </cell>
          <cell r="W480">
            <v>0</v>
          </cell>
          <cell r="X480">
            <v>0</v>
          </cell>
          <cell r="Y480">
            <v>0</v>
          </cell>
          <cell r="Z480">
            <v>0</v>
          </cell>
          <cell r="AA480">
            <v>0</v>
          </cell>
          <cell r="AB480">
            <v>0</v>
          </cell>
          <cell r="AC480">
            <v>0</v>
          </cell>
          <cell r="AD480">
            <v>0</v>
          </cell>
          <cell r="AE480">
            <v>0</v>
          </cell>
        </row>
        <row r="481">
          <cell r="G481">
            <v>0</v>
          </cell>
          <cell r="H481">
            <v>0</v>
          </cell>
          <cell r="I481">
            <v>0</v>
          </cell>
          <cell r="J481">
            <v>0</v>
          </cell>
          <cell r="K481">
            <v>0</v>
          </cell>
          <cell r="L481">
            <v>0</v>
          </cell>
          <cell r="M481">
            <v>0</v>
          </cell>
          <cell r="N481">
            <v>0</v>
          </cell>
          <cell r="O481">
            <v>0</v>
          </cell>
          <cell r="P481">
            <v>0</v>
          </cell>
          <cell r="Q481">
            <v>0</v>
          </cell>
          <cell r="R481">
            <v>0</v>
          </cell>
          <cell r="S481">
            <v>0</v>
          </cell>
          <cell r="T481">
            <v>0</v>
          </cell>
          <cell r="U481">
            <v>0</v>
          </cell>
          <cell r="V481">
            <v>0</v>
          </cell>
          <cell r="W481">
            <v>0</v>
          </cell>
          <cell r="X481">
            <v>0</v>
          </cell>
          <cell r="Y481">
            <v>0</v>
          </cell>
          <cell r="Z481">
            <v>0</v>
          </cell>
          <cell r="AA481">
            <v>0</v>
          </cell>
          <cell r="AB481">
            <v>0</v>
          </cell>
          <cell r="AC481">
            <v>0</v>
          </cell>
          <cell r="AD481">
            <v>0</v>
          </cell>
          <cell r="AE481">
            <v>0</v>
          </cell>
        </row>
        <row r="482">
          <cell r="G482">
            <v>0</v>
          </cell>
          <cell r="H482">
            <v>0</v>
          </cell>
          <cell r="I482">
            <v>0</v>
          </cell>
          <cell r="J482">
            <v>0</v>
          </cell>
          <cell r="K482">
            <v>0</v>
          </cell>
          <cell r="L482">
            <v>0</v>
          </cell>
          <cell r="M482">
            <v>0</v>
          </cell>
          <cell r="N482">
            <v>0</v>
          </cell>
          <cell r="O482">
            <v>0</v>
          </cell>
          <cell r="P482">
            <v>0</v>
          </cell>
          <cell r="Q482">
            <v>0</v>
          </cell>
          <cell r="R482">
            <v>0</v>
          </cell>
          <cell r="S482">
            <v>0</v>
          </cell>
          <cell r="T482">
            <v>0</v>
          </cell>
          <cell r="U482">
            <v>0</v>
          </cell>
          <cell r="V482">
            <v>0</v>
          </cell>
          <cell r="W482">
            <v>0</v>
          </cell>
          <cell r="X482">
            <v>0</v>
          </cell>
          <cell r="Y482">
            <v>0</v>
          </cell>
          <cell r="Z482">
            <v>0</v>
          </cell>
          <cell r="AA482">
            <v>0</v>
          </cell>
          <cell r="AB482">
            <v>0</v>
          </cell>
          <cell r="AC482">
            <v>0</v>
          </cell>
          <cell r="AD482">
            <v>0</v>
          </cell>
          <cell r="AE482">
            <v>0</v>
          </cell>
        </row>
        <row r="483">
          <cell r="G483">
            <v>0</v>
          </cell>
          <cell r="H483">
            <v>0</v>
          </cell>
          <cell r="I483">
            <v>0</v>
          </cell>
          <cell r="J483">
            <v>0</v>
          </cell>
          <cell r="K483">
            <v>0</v>
          </cell>
          <cell r="L483">
            <v>0</v>
          </cell>
          <cell r="M483">
            <v>0</v>
          </cell>
          <cell r="N483">
            <v>0</v>
          </cell>
          <cell r="O483">
            <v>0</v>
          </cell>
          <cell r="P483">
            <v>0</v>
          </cell>
          <cell r="Q483">
            <v>0</v>
          </cell>
          <cell r="R483">
            <v>0</v>
          </cell>
          <cell r="S483">
            <v>0</v>
          </cell>
          <cell r="T483">
            <v>0</v>
          </cell>
          <cell r="U483">
            <v>0</v>
          </cell>
          <cell r="V483">
            <v>0</v>
          </cell>
          <cell r="W483">
            <v>0</v>
          </cell>
          <cell r="X483">
            <v>0</v>
          </cell>
          <cell r="Y483">
            <v>0</v>
          </cell>
          <cell r="Z483">
            <v>0</v>
          </cell>
          <cell r="AA483">
            <v>0</v>
          </cell>
          <cell r="AB483">
            <v>0</v>
          </cell>
          <cell r="AC483">
            <v>0</v>
          </cell>
          <cell r="AD483">
            <v>0</v>
          </cell>
          <cell r="AE483">
            <v>0</v>
          </cell>
        </row>
        <row r="484">
          <cell r="G484">
            <v>0</v>
          </cell>
          <cell r="H484">
            <v>0</v>
          </cell>
          <cell r="I484">
            <v>0</v>
          </cell>
          <cell r="J484">
            <v>0</v>
          </cell>
          <cell r="K484">
            <v>0</v>
          </cell>
          <cell r="L484">
            <v>0</v>
          </cell>
          <cell r="M484">
            <v>0</v>
          </cell>
          <cell r="N484">
            <v>0</v>
          </cell>
          <cell r="O484">
            <v>0</v>
          </cell>
          <cell r="P484">
            <v>0</v>
          </cell>
          <cell r="Q484">
            <v>0</v>
          </cell>
          <cell r="R484">
            <v>0</v>
          </cell>
          <cell r="S484">
            <v>0</v>
          </cell>
          <cell r="T484">
            <v>0</v>
          </cell>
          <cell r="U484">
            <v>0</v>
          </cell>
          <cell r="V484">
            <v>0</v>
          </cell>
          <cell r="W484">
            <v>0</v>
          </cell>
          <cell r="X484">
            <v>0</v>
          </cell>
          <cell r="Y484">
            <v>0</v>
          </cell>
          <cell r="Z484">
            <v>0</v>
          </cell>
          <cell r="AA484">
            <v>0</v>
          </cell>
          <cell r="AB484">
            <v>0</v>
          </cell>
          <cell r="AC484">
            <v>0</v>
          </cell>
          <cell r="AD484">
            <v>0</v>
          </cell>
          <cell r="AE484">
            <v>0</v>
          </cell>
        </row>
        <row r="485">
          <cell r="G485">
            <v>0</v>
          </cell>
          <cell r="H485">
            <v>0</v>
          </cell>
          <cell r="I485">
            <v>0</v>
          </cell>
          <cell r="J485">
            <v>0</v>
          </cell>
          <cell r="K485">
            <v>0</v>
          </cell>
          <cell r="L485">
            <v>0</v>
          </cell>
          <cell r="M485">
            <v>0</v>
          </cell>
          <cell r="N485">
            <v>0</v>
          </cell>
          <cell r="O485">
            <v>0</v>
          </cell>
          <cell r="P485">
            <v>0</v>
          </cell>
          <cell r="Q485">
            <v>0</v>
          </cell>
          <cell r="R485">
            <v>0</v>
          </cell>
          <cell r="S485">
            <v>0</v>
          </cell>
          <cell r="T485">
            <v>0</v>
          </cell>
          <cell r="U485">
            <v>0</v>
          </cell>
          <cell r="V485">
            <v>0</v>
          </cell>
          <cell r="W485">
            <v>0</v>
          </cell>
          <cell r="X485">
            <v>0</v>
          </cell>
          <cell r="Y485">
            <v>0</v>
          </cell>
          <cell r="Z485">
            <v>0</v>
          </cell>
          <cell r="AA485">
            <v>0</v>
          </cell>
          <cell r="AB485">
            <v>0</v>
          </cell>
          <cell r="AC485">
            <v>0</v>
          </cell>
          <cell r="AD485">
            <v>0</v>
          </cell>
          <cell r="AE485">
            <v>0</v>
          </cell>
        </row>
        <row r="486">
          <cell r="G486">
            <v>0</v>
          </cell>
          <cell r="H486">
            <v>0</v>
          </cell>
          <cell r="I486">
            <v>0</v>
          </cell>
          <cell r="J486">
            <v>0</v>
          </cell>
          <cell r="K486">
            <v>0</v>
          </cell>
          <cell r="L486">
            <v>0</v>
          </cell>
          <cell r="M486">
            <v>0</v>
          </cell>
          <cell r="N486">
            <v>0</v>
          </cell>
          <cell r="O486">
            <v>0</v>
          </cell>
          <cell r="P486">
            <v>0</v>
          </cell>
          <cell r="Q486">
            <v>0</v>
          </cell>
          <cell r="R486">
            <v>0</v>
          </cell>
          <cell r="S486">
            <v>0</v>
          </cell>
          <cell r="T486">
            <v>0</v>
          </cell>
          <cell r="U486">
            <v>0</v>
          </cell>
          <cell r="V486">
            <v>0</v>
          </cell>
          <cell r="W486">
            <v>0</v>
          </cell>
          <cell r="X486">
            <v>0</v>
          </cell>
          <cell r="Y486">
            <v>0</v>
          </cell>
          <cell r="Z486">
            <v>0</v>
          </cell>
          <cell r="AA486">
            <v>0</v>
          </cell>
          <cell r="AB486">
            <v>0</v>
          </cell>
          <cell r="AC486">
            <v>0</v>
          </cell>
          <cell r="AD486">
            <v>0</v>
          </cell>
          <cell r="AE486">
            <v>0</v>
          </cell>
        </row>
        <row r="487">
          <cell r="G487">
            <v>0</v>
          </cell>
          <cell r="H487">
            <v>0</v>
          </cell>
          <cell r="I487">
            <v>0</v>
          </cell>
          <cell r="J487">
            <v>0</v>
          </cell>
          <cell r="K487">
            <v>0</v>
          </cell>
          <cell r="L487">
            <v>0</v>
          </cell>
          <cell r="M487">
            <v>0</v>
          </cell>
          <cell r="N487">
            <v>0</v>
          </cell>
          <cell r="O487">
            <v>0</v>
          </cell>
          <cell r="P487">
            <v>0</v>
          </cell>
          <cell r="Q487">
            <v>0</v>
          </cell>
          <cell r="R487">
            <v>0</v>
          </cell>
          <cell r="S487">
            <v>0</v>
          </cell>
          <cell r="T487">
            <v>0</v>
          </cell>
          <cell r="U487">
            <v>0</v>
          </cell>
          <cell r="V487">
            <v>0</v>
          </cell>
          <cell r="W487">
            <v>0</v>
          </cell>
          <cell r="X487">
            <v>0</v>
          </cell>
          <cell r="Y487">
            <v>0</v>
          </cell>
          <cell r="Z487">
            <v>0</v>
          </cell>
          <cell r="AA487">
            <v>0</v>
          </cell>
          <cell r="AB487">
            <v>0</v>
          </cell>
          <cell r="AC487">
            <v>0</v>
          </cell>
          <cell r="AD487">
            <v>0</v>
          </cell>
          <cell r="AE487">
            <v>0</v>
          </cell>
        </row>
        <row r="488">
          <cell r="G488">
            <v>0</v>
          </cell>
          <cell r="H488">
            <v>0</v>
          </cell>
          <cell r="I488">
            <v>0</v>
          </cell>
          <cell r="J488">
            <v>0</v>
          </cell>
          <cell r="K488">
            <v>0</v>
          </cell>
          <cell r="L488">
            <v>0</v>
          </cell>
          <cell r="M488">
            <v>0</v>
          </cell>
          <cell r="N488">
            <v>0</v>
          </cell>
          <cell r="O488">
            <v>0</v>
          </cell>
          <cell r="P488">
            <v>0</v>
          </cell>
          <cell r="Q488">
            <v>0</v>
          </cell>
          <cell r="R488">
            <v>0</v>
          </cell>
          <cell r="S488">
            <v>0</v>
          </cell>
          <cell r="T488">
            <v>0</v>
          </cell>
          <cell r="U488">
            <v>0</v>
          </cell>
          <cell r="V488">
            <v>0</v>
          </cell>
          <cell r="W488">
            <v>0</v>
          </cell>
          <cell r="X488">
            <v>0</v>
          </cell>
          <cell r="Y488">
            <v>0</v>
          </cell>
          <cell r="Z488">
            <v>0</v>
          </cell>
          <cell r="AA488">
            <v>0</v>
          </cell>
          <cell r="AB488">
            <v>0</v>
          </cell>
          <cell r="AC488">
            <v>0</v>
          </cell>
          <cell r="AD488">
            <v>0</v>
          </cell>
          <cell r="AE488">
            <v>0</v>
          </cell>
        </row>
        <row r="489">
          <cell r="G489">
            <v>0</v>
          </cell>
          <cell r="H489">
            <v>0</v>
          </cell>
          <cell r="I489">
            <v>0</v>
          </cell>
          <cell r="J489">
            <v>0</v>
          </cell>
          <cell r="K489">
            <v>0</v>
          </cell>
          <cell r="L489">
            <v>0</v>
          </cell>
          <cell r="M489">
            <v>0</v>
          </cell>
          <cell r="N489">
            <v>0</v>
          </cell>
          <cell r="O489">
            <v>0</v>
          </cell>
          <cell r="P489">
            <v>0</v>
          </cell>
          <cell r="Q489">
            <v>0</v>
          </cell>
          <cell r="R489">
            <v>0</v>
          </cell>
          <cell r="S489">
            <v>0</v>
          </cell>
          <cell r="T489">
            <v>0</v>
          </cell>
          <cell r="U489">
            <v>0</v>
          </cell>
          <cell r="V489">
            <v>0</v>
          </cell>
          <cell r="W489">
            <v>0</v>
          </cell>
          <cell r="X489">
            <v>0</v>
          </cell>
          <cell r="Y489">
            <v>0</v>
          </cell>
          <cell r="Z489">
            <v>0</v>
          </cell>
          <cell r="AA489">
            <v>0</v>
          </cell>
          <cell r="AB489">
            <v>0</v>
          </cell>
          <cell r="AC489">
            <v>0</v>
          </cell>
          <cell r="AD489">
            <v>0</v>
          </cell>
          <cell r="AE489">
            <v>0</v>
          </cell>
        </row>
        <row r="490">
          <cell r="G490">
            <v>0</v>
          </cell>
          <cell r="H490">
            <v>0</v>
          </cell>
          <cell r="I490">
            <v>0</v>
          </cell>
          <cell r="J490">
            <v>0</v>
          </cell>
          <cell r="K490">
            <v>0</v>
          </cell>
          <cell r="L490">
            <v>0</v>
          </cell>
          <cell r="M490">
            <v>0</v>
          </cell>
          <cell r="N490">
            <v>0</v>
          </cell>
          <cell r="O490">
            <v>0</v>
          </cell>
          <cell r="P490">
            <v>0</v>
          </cell>
          <cell r="Q490">
            <v>0</v>
          </cell>
          <cell r="R490">
            <v>0</v>
          </cell>
          <cell r="S490">
            <v>0</v>
          </cell>
          <cell r="T490">
            <v>0</v>
          </cell>
          <cell r="U490">
            <v>0</v>
          </cell>
          <cell r="V490">
            <v>0</v>
          </cell>
          <cell r="W490">
            <v>0</v>
          </cell>
          <cell r="X490">
            <v>0</v>
          </cell>
          <cell r="Y490">
            <v>0</v>
          </cell>
          <cell r="Z490">
            <v>0</v>
          </cell>
          <cell r="AA490">
            <v>0</v>
          </cell>
          <cell r="AB490">
            <v>0</v>
          </cell>
          <cell r="AC490">
            <v>0</v>
          </cell>
          <cell r="AD490">
            <v>0</v>
          </cell>
          <cell r="AE490">
            <v>0</v>
          </cell>
        </row>
        <row r="491">
          <cell r="G491">
            <v>0</v>
          </cell>
          <cell r="H491">
            <v>0</v>
          </cell>
          <cell r="I491">
            <v>0</v>
          </cell>
          <cell r="J491">
            <v>0</v>
          </cell>
          <cell r="K491">
            <v>0</v>
          </cell>
          <cell r="L491">
            <v>0</v>
          </cell>
          <cell r="M491">
            <v>0</v>
          </cell>
          <cell r="N491">
            <v>0</v>
          </cell>
          <cell r="O491">
            <v>0</v>
          </cell>
          <cell r="P491">
            <v>0</v>
          </cell>
          <cell r="Q491">
            <v>0</v>
          </cell>
          <cell r="R491">
            <v>0</v>
          </cell>
          <cell r="S491">
            <v>0</v>
          </cell>
          <cell r="T491">
            <v>0</v>
          </cell>
          <cell r="U491">
            <v>0</v>
          </cell>
          <cell r="V491">
            <v>0</v>
          </cell>
          <cell r="W491">
            <v>0</v>
          </cell>
          <cell r="X491">
            <v>0</v>
          </cell>
          <cell r="Y491">
            <v>0</v>
          </cell>
          <cell r="Z491">
            <v>0</v>
          </cell>
          <cell r="AA491">
            <v>0</v>
          </cell>
          <cell r="AB491">
            <v>0</v>
          </cell>
          <cell r="AC491">
            <v>0</v>
          </cell>
          <cell r="AD491">
            <v>0</v>
          </cell>
          <cell r="AE491">
            <v>0</v>
          </cell>
        </row>
        <row r="492">
          <cell r="G492">
            <v>0</v>
          </cell>
          <cell r="H492">
            <v>0</v>
          </cell>
          <cell r="I492">
            <v>0</v>
          </cell>
          <cell r="J492">
            <v>0</v>
          </cell>
          <cell r="K492">
            <v>0</v>
          </cell>
          <cell r="L492">
            <v>0</v>
          </cell>
          <cell r="M492">
            <v>0</v>
          </cell>
          <cell r="N492">
            <v>0</v>
          </cell>
          <cell r="O492">
            <v>0</v>
          </cell>
          <cell r="P492">
            <v>0</v>
          </cell>
          <cell r="Q492">
            <v>0</v>
          </cell>
          <cell r="R492">
            <v>0</v>
          </cell>
          <cell r="S492">
            <v>0</v>
          </cell>
          <cell r="T492">
            <v>0</v>
          </cell>
          <cell r="U492">
            <v>0</v>
          </cell>
          <cell r="V492">
            <v>0</v>
          </cell>
          <cell r="W492">
            <v>0</v>
          </cell>
          <cell r="X492">
            <v>0</v>
          </cell>
          <cell r="Y492">
            <v>0</v>
          </cell>
          <cell r="Z492">
            <v>0</v>
          </cell>
          <cell r="AA492">
            <v>0</v>
          </cell>
          <cell r="AB492">
            <v>0</v>
          </cell>
          <cell r="AC492">
            <v>0</v>
          </cell>
          <cell r="AD492">
            <v>0</v>
          </cell>
          <cell r="AE492">
            <v>0</v>
          </cell>
        </row>
        <row r="493">
          <cell r="G493">
            <v>0</v>
          </cell>
          <cell r="H493">
            <v>0</v>
          </cell>
          <cell r="I493">
            <v>0</v>
          </cell>
          <cell r="J493">
            <v>0</v>
          </cell>
          <cell r="K493">
            <v>0</v>
          </cell>
          <cell r="L493">
            <v>0</v>
          </cell>
          <cell r="M493">
            <v>0</v>
          </cell>
          <cell r="N493">
            <v>0</v>
          </cell>
          <cell r="O493">
            <v>0</v>
          </cell>
          <cell r="P493">
            <v>0</v>
          </cell>
          <cell r="Q493">
            <v>0</v>
          </cell>
          <cell r="R493">
            <v>0</v>
          </cell>
          <cell r="S493">
            <v>0</v>
          </cell>
          <cell r="T493">
            <v>0</v>
          </cell>
          <cell r="U493">
            <v>0</v>
          </cell>
          <cell r="V493">
            <v>0</v>
          </cell>
          <cell r="W493">
            <v>0</v>
          </cell>
          <cell r="X493">
            <v>0</v>
          </cell>
          <cell r="Y493">
            <v>0</v>
          </cell>
          <cell r="Z493">
            <v>0</v>
          </cell>
          <cell r="AA493">
            <v>0</v>
          </cell>
          <cell r="AB493">
            <v>0</v>
          </cell>
          <cell r="AC493">
            <v>0</v>
          </cell>
          <cell r="AD493">
            <v>0</v>
          </cell>
          <cell r="AE493">
            <v>0</v>
          </cell>
        </row>
        <row r="494">
          <cell r="G494">
            <v>0</v>
          </cell>
          <cell r="H494">
            <v>0</v>
          </cell>
          <cell r="I494">
            <v>0</v>
          </cell>
          <cell r="J494">
            <v>0</v>
          </cell>
          <cell r="K494">
            <v>0</v>
          </cell>
          <cell r="L494">
            <v>0</v>
          </cell>
          <cell r="M494">
            <v>0</v>
          </cell>
          <cell r="N494">
            <v>0</v>
          </cell>
          <cell r="O494">
            <v>0</v>
          </cell>
          <cell r="P494">
            <v>0</v>
          </cell>
          <cell r="Q494">
            <v>0</v>
          </cell>
          <cell r="R494">
            <v>0</v>
          </cell>
          <cell r="S494">
            <v>0</v>
          </cell>
          <cell r="T494">
            <v>0</v>
          </cell>
          <cell r="U494">
            <v>0</v>
          </cell>
          <cell r="V494">
            <v>0</v>
          </cell>
          <cell r="W494">
            <v>0</v>
          </cell>
          <cell r="X494">
            <v>0</v>
          </cell>
          <cell r="Y494">
            <v>0</v>
          </cell>
          <cell r="Z494">
            <v>0</v>
          </cell>
          <cell r="AA494">
            <v>0</v>
          </cell>
          <cell r="AB494">
            <v>0</v>
          </cell>
          <cell r="AC494">
            <v>0</v>
          </cell>
          <cell r="AD494">
            <v>0</v>
          </cell>
          <cell r="AE494">
            <v>0</v>
          </cell>
        </row>
        <row r="495">
          <cell r="G495">
            <v>0</v>
          </cell>
          <cell r="H495">
            <v>0</v>
          </cell>
          <cell r="I495">
            <v>0</v>
          </cell>
          <cell r="J495">
            <v>0</v>
          </cell>
          <cell r="K495">
            <v>0</v>
          </cell>
          <cell r="L495">
            <v>0</v>
          </cell>
          <cell r="M495">
            <v>0</v>
          </cell>
          <cell r="N495">
            <v>0</v>
          </cell>
          <cell r="O495">
            <v>0</v>
          </cell>
          <cell r="P495">
            <v>0</v>
          </cell>
          <cell r="Q495">
            <v>0</v>
          </cell>
          <cell r="R495">
            <v>0</v>
          </cell>
          <cell r="S495">
            <v>0</v>
          </cell>
          <cell r="T495">
            <v>0</v>
          </cell>
          <cell r="U495">
            <v>0</v>
          </cell>
          <cell r="V495">
            <v>0</v>
          </cell>
          <cell r="W495">
            <v>0</v>
          </cell>
          <cell r="X495">
            <v>0</v>
          </cell>
          <cell r="Y495">
            <v>0</v>
          </cell>
          <cell r="Z495">
            <v>0</v>
          </cell>
          <cell r="AA495">
            <v>0</v>
          </cell>
          <cell r="AB495">
            <v>0</v>
          </cell>
          <cell r="AC495">
            <v>0</v>
          </cell>
          <cell r="AD495">
            <v>0</v>
          </cell>
          <cell r="AE495">
            <v>0</v>
          </cell>
        </row>
        <row r="496">
          <cell r="G496">
            <v>0</v>
          </cell>
          <cell r="H496">
            <v>0</v>
          </cell>
          <cell r="I496">
            <v>0</v>
          </cell>
          <cell r="J496">
            <v>0</v>
          </cell>
          <cell r="K496">
            <v>0</v>
          </cell>
          <cell r="L496">
            <v>0</v>
          </cell>
          <cell r="M496">
            <v>0</v>
          </cell>
          <cell r="N496">
            <v>0</v>
          </cell>
          <cell r="O496">
            <v>0</v>
          </cell>
          <cell r="P496">
            <v>0</v>
          </cell>
          <cell r="Q496">
            <v>0</v>
          </cell>
          <cell r="R496">
            <v>0</v>
          </cell>
          <cell r="S496">
            <v>0</v>
          </cell>
          <cell r="T496">
            <v>0</v>
          </cell>
          <cell r="U496">
            <v>0</v>
          </cell>
          <cell r="V496">
            <v>0</v>
          </cell>
          <cell r="W496">
            <v>0</v>
          </cell>
          <cell r="X496">
            <v>0</v>
          </cell>
          <cell r="Y496">
            <v>0</v>
          </cell>
          <cell r="Z496">
            <v>0</v>
          </cell>
          <cell r="AA496">
            <v>0</v>
          </cell>
          <cell r="AB496">
            <v>0</v>
          </cell>
          <cell r="AC496">
            <v>0</v>
          </cell>
          <cell r="AD496">
            <v>0</v>
          </cell>
          <cell r="AE496">
            <v>0</v>
          </cell>
        </row>
        <row r="497">
          <cell r="G497">
            <v>0</v>
          </cell>
          <cell r="H497">
            <v>0</v>
          </cell>
          <cell r="I497">
            <v>0</v>
          </cell>
          <cell r="J497">
            <v>0</v>
          </cell>
          <cell r="K497">
            <v>0</v>
          </cell>
          <cell r="L497">
            <v>0</v>
          </cell>
          <cell r="M497">
            <v>0</v>
          </cell>
          <cell r="N497">
            <v>0</v>
          </cell>
          <cell r="O497">
            <v>0</v>
          </cell>
          <cell r="P497">
            <v>0</v>
          </cell>
          <cell r="Q497">
            <v>0</v>
          </cell>
          <cell r="R497">
            <v>0</v>
          </cell>
          <cell r="S497">
            <v>0</v>
          </cell>
          <cell r="T497">
            <v>0</v>
          </cell>
          <cell r="U497">
            <v>0</v>
          </cell>
          <cell r="V497">
            <v>0</v>
          </cell>
          <cell r="W497">
            <v>0</v>
          </cell>
          <cell r="X497">
            <v>0</v>
          </cell>
          <cell r="Y497">
            <v>0</v>
          </cell>
          <cell r="Z497">
            <v>0</v>
          </cell>
          <cell r="AA497">
            <v>0</v>
          </cell>
          <cell r="AB497">
            <v>0</v>
          </cell>
          <cell r="AC497">
            <v>0</v>
          </cell>
          <cell r="AD497">
            <v>0</v>
          </cell>
          <cell r="AE497">
            <v>0</v>
          </cell>
        </row>
        <row r="498">
          <cell r="G498">
            <v>0</v>
          </cell>
          <cell r="H498">
            <v>0</v>
          </cell>
          <cell r="I498">
            <v>0</v>
          </cell>
          <cell r="J498">
            <v>0</v>
          </cell>
          <cell r="K498">
            <v>0</v>
          </cell>
          <cell r="L498">
            <v>0</v>
          </cell>
          <cell r="M498">
            <v>0</v>
          </cell>
          <cell r="N498">
            <v>0</v>
          </cell>
          <cell r="O498">
            <v>0</v>
          </cell>
          <cell r="P498">
            <v>0</v>
          </cell>
          <cell r="Q498">
            <v>0</v>
          </cell>
          <cell r="R498">
            <v>0</v>
          </cell>
          <cell r="S498">
            <v>0</v>
          </cell>
          <cell r="T498">
            <v>0</v>
          </cell>
          <cell r="U498">
            <v>0</v>
          </cell>
          <cell r="V498">
            <v>0</v>
          </cell>
          <cell r="W498">
            <v>0</v>
          </cell>
          <cell r="X498">
            <v>0</v>
          </cell>
          <cell r="Y498">
            <v>0</v>
          </cell>
          <cell r="Z498">
            <v>0</v>
          </cell>
          <cell r="AA498">
            <v>0</v>
          </cell>
          <cell r="AB498">
            <v>0</v>
          </cell>
          <cell r="AC498">
            <v>0</v>
          </cell>
          <cell r="AD498">
            <v>0</v>
          </cell>
          <cell r="AE498">
            <v>0</v>
          </cell>
        </row>
        <row r="499">
          <cell r="G499">
            <v>0</v>
          </cell>
          <cell r="H499">
            <v>0</v>
          </cell>
          <cell r="I499">
            <v>0</v>
          </cell>
          <cell r="J499">
            <v>0</v>
          </cell>
          <cell r="K499">
            <v>0</v>
          </cell>
          <cell r="L499">
            <v>0</v>
          </cell>
          <cell r="M499">
            <v>0</v>
          </cell>
          <cell r="N499">
            <v>0</v>
          </cell>
          <cell r="O499">
            <v>0</v>
          </cell>
          <cell r="P499">
            <v>0</v>
          </cell>
          <cell r="Q499">
            <v>0</v>
          </cell>
          <cell r="R499">
            <v>0</v>
          </cell>
          <cell r="S499">
            <v>0</v>
          </cell>
          <cell r="T499">
            <v>0</v>
          </cell>
          <cell r="U499">
            <v>0</v>
          </cell>
          <cell r="V499">
            <v>0</v>
          </cell>
          <cell r="W499">
            <v>0</v>
          </cell>
          <cell r="X499">
            <v>0</v>
          </cell>
          <cell r="Y499">
            <v>0</v>
          </cell>
          <cell r="Z499">
            <v>0</v>
          </cell>
          <cell r="AA499">
            <v>0</v>
          </cell>
          <cell r="AB499">
            <v>0</v>
          </cell>
          <cell r="AC499">
            <v>0</v>
          </cell>
          <cell r="AD499">
            <v>0</v>
          </cell>
          <cell r="AE499">
            <v>0</v>
          </cell>
        </row>
        <row r="500">
          <cell r="G500">
            <v>0</v>
          </cell>
          <cell r="H500">
            <v>0</v>
          </cell>
          <cell r="I500">
            <v>0</v>
          </cell>
          <cell r="J500">
            <v>0</v>
          </cell>
          <cell r="K500">
            <v>0</v>
          </cell>
          <cell r="L500">
            <v>0</v>
          </cell>
          <cell r="M500">
            <v>0</v>
          </cell>
          <cell r="N500">
            <v>0</v>
          </cell>
          <cell r="O500">
            <v>0</v>
          </cell>
          <cell r="P500">
            <v>0</v>
          </cell>
          <cell r="Q500">
            <v>0</v>
          </cell>
          <cell r="R500">
            <v>0</v>
          </cell>
          <cell r="S500">
            <v>0</v>
          </cell>
          <cell r="T500">
            <v>0</v>
          </cell>
          <cell r="U500">
            <v>0</v>
          </cell>
          <cell r="V500">
            <v>0</v>
          </cell>
          <cell r="W500">
            <v>0</v>
          </cell>
          <cell r="X500">
            <v>0</v>
          </cell>
          <cell r="Y500">
            <v>0</v>
          </cell>
          <cell r="Z500">
            <v>0</v>
          </cell>
          <cell r="AA500">
            <v>0</v>
          </cell>
          <cell r="AB500">
            <v>0</v>
          </cell>
          <cell r="AC500">
            <v>0</v>
          </cell>
          <cell r="AD500">
            <v>0</v>
          </cell>
          <cell r="AE500">
            <v>0</v>
          </cell>
        </row>
      </sheetData>
      <sheetData sheetId="2">
        <row r="3">
          <cell r="H3">
            <v>100</v>
          </cell>
        </row>
        <row r="4">
          <cell r="H4">
            <v>100</v>
          </cell>
        </row>
      </sheetData>
      <sheetData sheetId="3">
        <row r="24">
          <cell r="G24">
            <v>19224</v>
          </cell>
          <cell r="H24">
            <v>20881</v>
          </cell>
          <cell r="I24">
            <v>22030</v>
          </cell>
          <cell r="J24">
            <v>26693</v>
          </cell>
          <cell r="K24">
            <v>29534</v>
          </cell>
          <cell r="L24">
            <v>25256</v>
          </cell>
          <cell r="M24">
            <v>32825</v>
          </cell>
          <cell r="N24">
            <v>33591</v>
          </cell>
          <cell r="O24">
            <v>34363</v>
          </cell>
          <cell r="P24">
            <v>28330</v>
          </cell>
          <cell r="Q24">
            <v>28658</v>
          </cell>
          <cell r="R24">
            <v>28846</v>
          </cell>
          <cell r="S24">
            <v>29714</v>
          </cell>
          <cell r="T24">
            <v>28101</v>
          </cell>
          <cell r="U24">
            <v>25350</v>
          </cell>
          <cell r="V24">
            <v>26054</v>
          </cell>
          <cell r="W24">
            <v>30098</v>
          </cell>
          <cell r="X24">
            <v>34243</v>
          </cell>
          <cell r="Y24">
            <v>36326</v>
          </cell>
          <cell r="Z24">
            <v>40247</v>
          </cell>
          <cell r="AA24">
            <v>36985</v>
          </cell>
          <cell r="AB24">
            <v>30373</v>
          </cell>
          <cell r="AC24">
            <v>18826</v>
          </cell>
          <cell r="AD24">
            <v>13391</v>
          </cell>
          <cell r="AE24">
            <v>14886</v>
          </cell>
        </row>
        <row r="25">
          <cell r="G25">
            <v>14869.183557824352</v>
          </cell>
          <cell r="H25">
            <v>15220.21190520253</v>
          </cell>
          <cell r="I25">
            <v>18940.327900324999</v>
          </cell>
          <cell r="J25">
            <v>18837.087988326672</v>
          </cell>
          <cell r="K25">
            <v>17883.866659845167</v>
          </cell>
          <cell r="L25">
            <v>8123.2235993523336</v>
          </cell>
          <cell r="M25">
            <v>7903.1488702815295</v>
          </cell>
          <cell r="N25">
            <v>7592.1801314599406</v>
          </cell>
          <cell r="O25">
            <v>9401.6361134168346</v>
          </cell>
          <cell r="P25">
            <v>9701.2779324751245</v>
          </cell>
          <cell r="Q25">
            <v>11104.526723200062</v>
          </cell>
          <cell r="R25">
            <v>10897.632074550364</v>
          </cell>
          <cell r="S25">
            <v>12645.60766842474</v>
          </cell>
          <cell r="T25">
            <v>11965.262831791384</v>
          </cell>
          <cell r="U25">
            <v>10483.919915783859</v>
          </cell>
          <cell r="V25">
            <v>9971.9026959155963</v>
          </cell>
          <cell r="W25">
            <v>7253.9578552287549</v>
          </cell>
          <cell r="X25">
            <v>7119.6062546632547</v>
          </cell>
          <cell r="Y25">
            <v>7985.0504417912043</v>
          </cell>
          <cell r="Z25">
            <v>8677.2745487052198</v>
          </cell>
          <cell r="AA25">
            <v>9569.5883473366248</v>
          </cell>
          <cell r="AB25">
            <v>10771.842399662728</v>
          </cell>
          <cell r="AC25">
            <v>8763.9200796845034</v>
          </cell>
          <cell r="AD25">
            <v>2981.3702838569475</v>
          </cell>
          <cell r="AE25">
            <v>3522.5521445353306</v>
          </cell>
        </row>
        <row r="26">
          <cell r="G26">
            <v>968.81644217564758</v>
          </cell>
          <cell r="H26">
            <v>1167.7880947974693</v>
          </cell>
          <cell r="I26">
            <v>1180.6720996750003</v>
          </cell>
          <cell r="J26">
            <v>1129.91201167333</v>
          </cell>
          <cell r="K26">
            <v>657.13334015483224</v>
          </cell>
          <cell r="L26">
            <v>654.77640064766615</v>
          </cell>
          <cell r="M26">
            <v>652.8511297184707</v>
          </cell>
          <cell r="N26">
            <v>756.81986854005959</v>
          </cell>
          <cell r="O26">
            <v>787.36388658316514</v>
          </cell>
          <cell r="P26">
            <v>872.72206752487591</v>
          </cell>
          <cell r="Q26">
            <v>879.4732767999385</v>
          </cell>
          <cell r="R26">
            <v>984.36792544963578</v>
          </cell>
          <cell r="S26">
            <v>957.39233157526019</v>
          </cell>
          <cell r="T26">
            <v>887.73716820861637</v>
          </cell>
          <cell r="U26">
            <v>863.08008421613988</v>
          </cell>
          <cell r="V26">
            <v>722.09730408440362</v>
          </cell>
          <cell r="W26">
            <v>726.04214477124526</v>
          </cell>
          <cell r="X26">
            <v>786.3937453367455</v>
          </cell>
          <cell r="Y26">
            <v>838.94955820879602</v>
          </cell>
          <cell r="Z26">
            <v>904.72545129478021</v>
          </cell>
          <cell r="AA26">
            <v>978.41165266337521</v>
          </cell>
          <cell r="AB26">
            <v>852.15760033727156</v>
          </cell>
          <cell r="AC26">
            <v>520.07992031549577</v>
          </cell>
          <cell r="AD26">
            <v>564.62971614305252</v>
          </cell>
          <cell r="AE26">
            <v>705.44785546466926</v>
          </cell>
        </row>
        <row r="27">
          <cell r="G27">
            <v>4550</v>
          </cell>
          <cell r="H27">
            <v>3873</v>
          </cell>
          <cell r="I27">
            <v>4184</v>
          </cell>
          <cell r="J27">
            <v>4397</v>
          </cell>
          <cell r="K27">
            <v>5645</v>
          </cell>
          <cell r="L27">
            <v>5353</v>
          </cell>
          <cell r="M27">
            <v>5964</v>
          </cell>
          <cell r="N27">
            <v>6849</v>
          </cell>
          <cell r="O27">
            <v>7332</v>
          </cell>
          <cell r="P27">
            <v>7252</v>
          </cell>
          <cell r="Q27">
            <v>6257</v>
          </cell>
          <cell r="R27">
            <v>6419</v>
          </cell>
          <cell r="S27">
            <v>6874</v>
          </cell>
          <cell r="T27">
            <v>5339</v>
          </cell>
          <cell r="U27">
            <v>3853</v>
          </cell>
          <cell r="V27">
            <v>2971</v>
          </cell>
          <cell r="W27">
            <v>2933</v>
          </cell>
          <cell r="X27">
            <v>2868</v>
          </cell>
          <cell r="Y27">
            <v>2705</v>
          </cell>
          <cell r="Z27">
            <v>2723</v>
          </cell>
          <cell r="AA27">
            <v>2653</v>
          </cell>
          <cell r="AB27">
            <v>2063</v>
          </cell>
          <cell r="AC27">
            <v>1621</v>
          </cell>
          <cell r="AD27">
            <v>859</v>
          </cell>
          <cell r="AE27">
            <v>681</v>
          </cell>
        </row>
        <row r="34">
          <cell r="G34">
            <v>2868</v>
          </cell>
          <cell r="H34">
            <v>2692</v>
          </cell>
          <cell r="I34">
            <v>2813</v>
          </cell>
          <cell r="J34">
            <v>3536</v>
          </cell>
          <cell r="K34">
            <v>4754</v>
          </cell>
          <cell r="L34">
            <v>5803</v>
          </cell>
          <cell r="M34">
            <v>8453</v>
          </cell>
          <cell r="N34">
            <v>9522</v>
          </cell>
          <cell r="O34">
            <v>10120</v>
          </cell>
          <cell r="P34">
            <v>8784</v>
          </cell>
          <cell r="Q34">
            <v>9538</v>
          </cell>
          <cell r="R34">
            <v>9107</v>
          </cell>
          <cell r="S34">
            <v>10575</v>
          </cell>
          <cell r="T34">
            <v>10544</v>
          </cell>
          <cell r="U34">
            <v>9631</v>
          </cell>
          <cell r="V34">
            <v>9441</v>
          </cell>
          <cell r="W34">
            <v>10730</v>
          </cell>
          <cell r="X34">
            <v>12976</v>
          </cell>
          <cell r="Y34">
            <v>15094</v>
          </cell>
          <cell r="Z34">
            <v>18771</v>
          </cell>
          <cell r="AA34">
            <v>15444</v>
          </cell>
          <cell r="AB34">
            <v>9693</v>
          </cell>
          <cell r="AC34">
            <v>6027</v>
          </cell>
          <cell r="AD34">
            <v>4336</v>
          </cell>
          <cell r="AE34">
            <v>3706</v>
          </cell>
        </row>
        <row r="35">
          <cell r="G35">
            <v>848.82991832591654</v>
          </cell>
          <cell r="H35">
            <v>518.17882714524762</v>
          </cell>
          <cell r="I35">
            <v>288.37484437276629</v>
          </cell>
          <cell r="J35">
            <v>818.68632809921849</v>
          </cell>
          <cell r="K35">
            <v>922.54881309467987</v>
          </cell>
          <cell r="L35">
            <v>713.12107820425172</v>
          </cell>
          <cell r="M35">
            <v>1322.6430437243826</v>
          </cell>
          <cell r="N35">
            <v>1874.8440142054371</v>
          </cell>
          <cell r="O35">
            <v>2484.0690897878753</v>
          </cell>
          <cell r="P35">
            <v>1754.5624245646084</v>
          </cell>
          <cell r="Q35">
            <v>1502.6818009503679</v>
          </cell>
          <cell r="R35">
            <v>1099.0598706051132</v>
          </cell>
          <cell r="S35">
            <v>998.51700550573537</v>
          </cell>
          <cell r="T35">
            <v>1279.6542411025091</v>
          </cell>
          <cell r="U35">
            <v>931.97705912690287</v>
          </cell>
          <cell r="V35">
            <v>1416.4873706075907</v>
          </cell>
          <cell r="W35">
            <v>1622.1096316302473</v>
          </cell>
          <cell r="X35">
            <v>1725.2037386728252</v>
          </cell>
          <cell r="Y35">
            <v>1627.7922787378966</v>
          </cell>
          <cell r="Z35">
            <v>1461.0310065714518</v>
          </cell>
          <cell r="AA35">
            <v>1503.1641209172849</v>
          </cell>
          <cell r="AB35">
            <v>1434.6085653222435</v>
          </cell>
          <cell r="AC35">
            <v>616.53672479350837</v>
          </cell>
          <cell r="AD35">
            <v>410.6655928821981</v>
          </cell>
          <cell r="AE35">
            <v>283.5340494616637</v>
          </cell>
        </row>
        <row r="36">
          <cell r="G36">
            <v>45.170081674083427</v>
          </cell>
          <cell r="H36">
            <v>35.82117285475239</v>
          </cell>
          <cell r="I36">
            <v>62.625155627233696</v>
          </cell>
          <cell r="J36">
            <v>68.313671900781529</v>
          </cell>
          <cell r="K36">
            <v>60.451186905320142</v>
          </cell>
          <cell r="L36">
            <v>93.878921795748312</v>
          </cell>
          <cell r="M36">
            <v>125.35695627561738</v>
          </cell>
          <cell r="N36">
            <v>157.15598579456281</v>
          </cell>
          <cell r="O36">
            <v>120.93091021212476</v>
          </cell>
          <cell r="P36">
            <v>108.43757543539168</v>
          </cell>
          <cell r="Q36">
            <v>88.318199049632</v>
          </cell>
          <cell r="R36">
            <v>84.940129394886824</v>
          </cell>
          <cell r="S36">
            <v>100.48299449426467</v>
          </cell>
          <cell r="T36">
            <v>84.345758897490967</v>
          </cell>
          <cell r="U36">
            <v>113.02294087309717</v>
          </cell>
          <cell r="V36">
            <v>126.51262939240925</v>
          </cell>
          <cell r="W36">
            <v>133.89036836975254</v>
          </cell>
          <cell r="X36">
            <v>129.79626132717482</v>
          </cell>
          <cell r="Y36">
            <v>122.20772126210333</v>
          </cell>
          <cell r="Z36">
            <v>125.96899342854817</v>
          </cell>
          <cell r="AA36">
            <v>120.8358790827151</v>
          </cell>
          <cell r="AB36">
            <v>73.391434677756436</v>
          </cell>
          <cell r="AC36">
            <v>61.463275206491645</v>
          </cell>
          <cell r="AD36">
            <v>55.334407117801909</v>
          </cell>
          <cell r="AE36">
            <v>72.465950538336273</v>
          </cell>
        </row>
        <row r="37">
          <cell r="G37">
            <v>838</v>
          </cell>
          <cell r="H37">
            <v>605</v>
          </cell>
          <cell r="I37">
            <v>572</v>
          </cell>
          <cell r="J37">
            <v>703</v>
          </cell>
          <cell r="K37">
            <v>820</v>
          </cell>
          <cell r="L37">
            <v>1089</v>
          </cell>
          <cell r="M37">
            <v>1696</v>
          </cell>
          <cell r="N37">
            <v>2779</v>
          </cell>
          <cell r="O37">
            <v>3712</v>
          </cell>
          <cell r="P37">
            <v>3167</v>
          </cell>
          <cell r="Q37">
            <v>2635</v>
          </cell>
          <cell r="R37">
            <v>2634</v>
          </cell>
          <cell r="S37">
            <v>2980</v>
          </cell>
          <cell r="T37">
            <v>2343</v>
          </cell>
          <cell r="U37">
            <v>1317</v>
          </cell>
          <cell r="V37">
            <v>998</v>
          </cell>
          <cell r="W37">
            <v>1042</v>
          </cell>
          <cell r="X37">
            <v>785</v>
          </cell>
          <cell r="Y37">
            <v>765</v>
          </cell>
          <cell r="Z37">
            <v>798</v>
          </cell>
          <cell r="AA37">
            <v>849</v>
          </cell>
          <cell r="AB37">
            <v>721</v>
          </cell>
          <cell r="AC37">
            <v>526</v>
          </cell>
          <cell r="AD37">
            <v>273</v>
          </cell>
          <cell r="AE37">
            <v>283</v>
          </cell>
        </row>
        <row r="44">
          <cell r="G44">
            <v>972.4</v>
          </cell>
          <cell r="H44">
            <v>825.5</v>
          </cell>
          <cell r="I44">
            <v>730.6</v>
          </cell>
          <cell r="J44">
            <v>696.80000000000007</v>
          </cell>
          <cell r="K44">
            <v>925.6</v>
          </cell>
          <cell r="L44">
            <v>1349.4</v>
          </cell>
          <cell r="M44">
            <v>2454.4</v>
          </cell>
          <cell r="N44">
            <v>2601.3000000000002</v>
          </cell>
          <cell r="O44">
            <v>2906.8</v>
          </cell>
          <cell r="P44">
            <v>2382.9</v>
          </cell>
          <cell r="Q44">
            <v>2070.9</v>
          </cell>
          <cell r="R44">
            <v>1963</v>
          </cell>
          <cell r="S44">
            <v>1986.4</v>
          </cell>
          <cell r="T44">
            <v>2096.9</v>
          </cell>
          <cell r="U44">
            <v>2020.2</v>
          </cell>
          <cell r="V44">
            <v>2246.4</v>
          </cell>
          <cell r="W44">
            <v>2694.9</v>
          </cell>
          <cell r="X44">
            <v>3138.2000000000003</v>
          </cell>
          <cell r="Y44">
            <v>4468.1000000000004</v>
          </cell>
          <cell r="Z44">
            <v>4390.1000000000004</v>
          </cell>
          <cell r="AA44">
            <v>4347.2</v>
          </cell>
          <cell r="AB44">
            <v>3862.3</v>
          </cell>
          <cell r="AC44">
            <v>2616.9</v>
          </cell>
          <cell r="AD44">
            <v>1831.7</v>
          </cell>
          <cell r="AE44">
            <v>1666.6000000000001</v>
          </cell>
        </row>
        <row r="45">
          <cell r="G45">
            <v>474.93825094095956</v>
          </cell>
          <cell r="H45">
            <v>125.55342428746027</v>
          </cell>
          <cell r="I45">
            <v>239.38975865025668</v>
          </cell>
          <cell r="J45">
            <v>86.494038342320181</v>
          </cell>
          <cell r="K45">
            <v>253.07778115310504</v>
          </cell>
          <cell r="L45">
            <v>443.40968982992769</v>
          </cell>
          <cell r="M45">
            <v>238.40668933003624</v>
          </cell>
          <cell r="N45">
            <v>450.83862929341456</v>
          </cell>
          <cell r="O45">
            <v>732.37259269994001</v>
          </cell>
          <cell r="P45">
            <v>865.92745922778568</v>
          </cell>
          <cell r="Q45">
            <v>1098.5131099856153</v>
          </cell>
          <cell r="R45">
            <v>785.96545249482699</v>
          </cell>
          <cell r="S45">
            <v>745.40877474760293</v>
          </cell>
          <cell r="T45">
            <v>685.7461288484983</v>
          </cell>
          <cell r="U45">
            <v>667.72203160881213</v>
          </cell>
          <cell r="V45">
            <v>593.63332238391354</v>
          </cell>
          <cell r="W45">
            <v>1035.9518784735571</v>
          </cell>
          <cell r="X45">
            <v>903.3500469773611</v>
          </cell>
          <cell r="Y45">
            <v>893.8619142539435</v>
          </cell>
          <cell r="Z45">
            <v>928.12087639779793</v>
          </cell>
          <cell r="AA45">
            <v>772.11945727824411</v>
          </cell>
          <cell r="AB45">
            <v>709.88601514140555</v>
          </cell>
          <cell r="AC45">
            <v>356.68663359518177</v>
          </cell>
          <cell r="AD45">
            <v>136.66696241508441</v>
          </cell>
          <cell r="AE45">
            <v>367.84636582419688</v>
          </cell>
        </row>
        <row r="46">
          <cell r="G46">
            <v>26.061749059040462</v>
          </cell>
          <cell r="H46">
            <v>31.446575712539726</v>
          </cell>
          <cell r="I46">
            <v>24.610241349743323</v>
          </cell>
          <cell r="J46">
            <v>33.505961657679826</v>
          </cell>
          <cell r="K46">
            <v>42.922218846894957</v>
          </cell>
          <cell r="L46">
            <v>33.5903101700723</v>
          </cell>
          <cell r="M46">
            <v>45.593310669963749</v>
          </cell>
          <cell r="N46">
            <v>61.161370706585451</v>
          </cell>
          <cell r="O46">
            <v>69.627407300060014</v>
          </cell>
          <cell r="P46">
            <v>82.072540772214268</v>
          </cell>
          <cell r="Q46">
            <v>66.486890014384684</v>
          </cell>
          <cell r="R46">
            <v>65.034547505173009</v>
          </cell>
          <cell r="S46">
            <v>62.591225252397024</v>
          </cell>
          <cell r="T46">
            <v>62.253871151501713</v>
          </cell>
          <cell r="U46">
            <v>60.277968391187819</v>
          </cell>
          <cell r="V46">
            <v>85.366677616086406</v>
          </cell>
          <cell r="W46">
            <v>79.048121526442912</v>
          </cell>
          <cell r="X46">
            <v>79.649953022638883</v>
          </cell>
          <cell r="Y46">
            <v>82.138085746056518</v>
          </cell>
          <cell r="Z46">
            <v>73.879123602202057</v>
          </cell>
          <cell r="AA46">
            <v>69.880542721755916</v>
          </cell>
          <cell r="AB46">
            <v>49.113984858594421</v>
          </cell>
          <cell r="AC46">
            <v>37.313366404818197</v>
          </cell>
          <cell r="AD46">
            <v>52.333037584915587</v>
          </cell>
          <cell r="AE46">
            <v>68.15363417580312</v>
          </cell>
        </row>
        <row r="47">
          <cell r="G47">
            <v>667</v>
          </cell>
          <cell r="H47">
            <v>514</v>
          </cell>
          <cell r="I47">
            <v>441</v>
          </cell>
          <cell r="J47">
            <v>480</v>
          </cell>
          <cell r="K47">
            <v>505</v>
          </cell>
          <cell r="L47">
            <v>653</v>
          </cell>
          <cell r="M47">
            <v>1021</v>
          </cell>
          <cell r="N47">
            <v>1453</v>
          </cell>
          <cell r="O47">
            <v>1871</v>
          </cell>
          <cell r="P47">
            <v>1772</v>
          </cell>
          <cell r="Q47">
            <v>1749</v>
          </cell>
          <cell r="R47">
            <v>1681</v>
          </cell>
          <cell r="S47">
            <v>1919</v>
          </cell>
          <cell r="T47">
            <v>1736</v>
          </cell>
          <cell r="U47">
            <v>1195</v>
          </cell>
          <cell r="V47">
            <v>922</v>
          </cell>
          <cell r="W47">
            <v>972</v>
          </cell>
          <cell r="X47">
            <v>827</v>
          </cell>
          <cell r="Y47">
            <v>697</v>
          </cell>
          <cell r="Z47">
            <v>641</v>
          </cell>
          <cell r="AA47">
            <v>611</v>
          </cell>
          <cell r="AB47">
            <v>593</v>
          </cell>
          <cell r="AC47">
            <v>437</v>
          </cell>
          <cell r="AD47">
            <v>290</v>
          </cell>
          <cell r="AE47">
            <v>325</v>
          </cell>
        </row>
        <row r="54">
          <cell r="G54">
            <v>29614.268</v>
          </cell>
          <cell r="H54">
            <v>32248.535</v>
          </cell>
          <cell r="I54">
            <v>34559.441999999995</v>
          </cell>
          <cell r="J54">
            <v>42040.175999999999</v>
          </cell>
          <cell r="K54">
            <v>48415.591999999997</v>
          </cell>
          <cell r="L54">
            <v>44234.157999999996</v>
          </cell>
          <cell r="M54">
            <v>57584.008000000002</v>
          </cell>
          <cell r="N54">
            <v>61360.741000000002</v>
          </cell>
          <cell r="O54">
            <v>63637.876000000004</v>
          </cell>
          <cell r="P54">
            <v>54867.252999999997</v>
          </cell>
          <cell r="Q54">
            <v>57384.413</v>
          </cell>
          <cell r="R54">
            <v>56006.91</v>
          </cell>
          <cell r="S54">
            <v>58939.248</v>
          </cell>
          <cell r="T54">
            <v>56527.233</v>
          </cell>
          <cell r="U54">
            <v>51608.513999999996</v>
          </cell>
          <cell r="V54">
            <v>52738.448000000004</v>
          </cell>
          <cell r="W54">
            <v>59782.093000000001</v>
          </cell>
          <cell r="X54">
            <v>67688.774000000005</v>
          </cell>
          <cell r="Y54">
            <v>74522.816999999995</v>
          </cell>
          <cell r="Z54">
            <v>84872.357000000004</v>
          </cell>
          <cell r="AA54">
            <v>75289.903999999995</v>
          </cell>
          <cell r="AB54">
            <v>57664.510999999999</v>
          </cell>
          <cell r="AC54">
            <v>34509.633000000002</v>
          </cell>
          <cell r="AD54">
            <v>24099.069</v>
          </cell>
          <cell r="AE54">
            <v>24846.962</v>
          </cell>
        </row>
        <row r="55">
          <cell r="G55">
            <v>18929.763197074921</v>
          </cell>
          <cell r="H55">
            <v>19012.285997102455</v>
          </cell>
          <cell r="I55">
            <v>22080.05399967837</v>
          </cell>
          <cell r="J55">
            <v>28601.778161129085</v>
          </cell>
          <cell r="K55">
            <v>27202.893689869059</v>
          </cell>
          <cell r="L55">
            <v>12390.210937882894</v>
          </cell>
          <cell r="M55">
            <v>12173.152842775997</v>
          </cell>
          <cell r="N55">
            <v>12361.89700061282</v>
          </cell>
          <cell r="O55">
            <v>17122.743158401601</v>
          </cell>
          <cell r="P55">
            <v>18662.733640245107</v>
          </cell>
          <cell r="Q55">
            <v>21954.730458996564</v>
          </cell>
          <cell r="R55">
            <v>20000.57314201623</v>
          </cell>
          <cell r="S55">
            <v>20642.129902132976</v>
          </cell>
          <cell r="T55">
            <v>18328.494801049026</v>
          </cell>
          <cell r="U55">
            <v>14151.270582179823</v>
          </cell>
          <cell r="V55">
            <v>14626.267683576692</v>
          </cell>
          <cell r="W55">
            <v>12028.647109827845</v>
          </cell>
          <cell r="X55">
            <v>13046.576324182057</v>
          </cell>
          <cell r="Y55">
            <v>13957.232094298251</v>
          </cell>
          <cell r="Z55">
            <v>13931.004497270837</v>
          </cell>
          <cell r="AA55">
            <v>15900.995334173014</v>
          </cell>
          <cell r="AB55">
            <v>15570.247880584542</v>
          </cell>
          <cell r="AC55">
            <v>11944.723214001346</v>
          </cell>
          <cell r="AD55">
            <v>4141.9202192737603</v>
          </cell>
          <cell r="AE55">
            <v>4082.3550519108021</v>
          </cell>
        </row>
        <row r="56">
          <cell r="G56">
            <v>1541.8068029250769</v>
          </cell>
          <cell r="H56">
            <v>1789.2040028975434</v>
          </cell>
          <cell r="I56">
            <v>2697.4260003216259</v>
          </cell>
          <cell r="J56">
            <v>2452.6218388709185</v>
          </cell>
          <cell r="K56">
            <v>1250.8263101309403</v>
          </cell>
          <cell r="L56">
            <v>1272.6790621171076</v>
          </cell>
          <cell r="M56">
            <v>1783.7271572240043</v>
          </cell>
          <cell r="N56">
            <v>2321.94299938718</v>
          </cell>
          <cell r="O56">
            <v>2678.3968415983995</v>
          </cell>
          <cell r="P56">
            <v>3071.6263597548932</v>
          </cell>
          <cell r="Q56">
            <v>2881.3195410034377</v>
          </cell>
          <cell r="R56">
            <v>2811.4968579837696</v>
          </cell>
          <cell r="S56">
            <v>2476.4300978670262</v>
          </cell>
          <cell r="T56">
            <v>2052.8651989509744</v>
          </cell>
          <cell r="U56">
            <v>2155.6894178201746</v>
          </cell>
          <cell r="V56">
            <v>2035.7623164233073</v>
          </cell>
          <cell r="W56">
            <v>2249.9028901721549</v>
          </cell>
          <cell r="X56">
            <v>2341.7336758179449</v>
          </cell>
          <cell r="Y56">
            <v>2340.0879057017487</v>
          </cell>
          <cell r="Z56">
            <v>2581.1355027291629</v>
          </cell>
          <cell r="AA56">
            <v>2450.9446658269858</v>
          </cell>
          <cell r="AB56">
            <v>2125.3821194154557</v>
          </cell>
          <cell r="AC56">
            <v>1478.8567859986533</v>
          </cell>
          <cell r="AD56">
            <v>1471.80978072624</v>
          </cell>
          <cell r="AE56">
            <v>1909.1649480891979</v>
          </cell>
        </row>
        <row r="57">
          <cell r="G57">
            <v>8065.1900000000005</v>
          </cell>
          <cell r="H57">
            <v>7680.98</v>
          </cell>
          <cell r="I57">
            <v>8859.369999999999</v>
          </cell>
          <cell r="J57">
            <v>9760.6</v>
          </cell>
          <cell r="K57">
            <v>11657.85</v>
          </cell>
          <cell r="L57">
            <v>11534.21</v>
          </cell>
          <cell r="M57">
            <v>13344.97</v>
          </cell>
          <cell r="N57">
            <v>16910.21</v>
          </cell>
          <cell r="O57">
            <v>19707.47</v>
          </cell>
          <cell r="P57">
            <v>18879.04</v>
          </cell>
          <cell r="Q57">
            <v>16372.93</v>
          </cell>
          <cell r="R57">
            <v>16578.169999999998</v>
          </cell>
          <cell r="S57">
            <v>17170.830000000002</v>
          </cell>
          <cell r="T57">
            <v>13873.52</v>
          </cell>
          <cell r="U57">
            <v>9050.15</v>
          </cell>
          <cell r="V57">
            <v>6886.54</v>
          </cell>
          <cell r="W57">
            <v>7046.04</v>
          </cell>
          <cell r="X57">
            <v>6539.3899999999994</v>
          </cell>
          <cell r="Y57">
            <v>6359.29</v>
          </cell>
          <cell r="Z57">
            <v>6381.37</v>
          </cell>
          <cell r="AA57">
            <v>6080.27</v>
          </cell>
          <cell r="AB57">
            <v>4894.01</v>
          </cell>
          <cell r="AC57">
            <v>3674.09</v>
          </cell>
          <cell r="AD57">
            <v>2014.3</v>
          </cell>
          <cell r="AE57">
            <v>1796.25</v>
          </cell>
        </row>
      </sheetData>
      <sheetData sheetId="4">
        <row r="24">
          <cell r="G24">
            <v>19224</v>
          </cell>
          <cell r="H24">
            <v>20881</v>
          </cell>
          <cell r="I24">
            <v>22030</v>
          </cell>
          <cell r="J24">
            <v>26693</v>
          </cell>
          <cell r="K24">
            <v>29534</v>
          </cell>
          <cell r="L24">
            <v>25256</v>
          </cell>
          <cell r="M24">
            <v>32825</v>
          </cell>
          <cell r="N24">
            <v>33591</v>
          </cell>
          <cell r="O24">
            <v>34363</v>
          </cell>
          <cell r="P24">
            <v>28330</v>
          </cell>
          <cell r="Q24">
            <v>28658</v>
          </cell>
          <cell r="R24">
            <v>28846</v>
          </cell>
          <cell r="S24">
            <v>29714</v>
          </cell>
          <cell r="T24">
            <v>28101</v>
          </cell>
          <cell r="U24">
            <v>25350</v>
          </cell>
          <cell r="V24">
            <v>26054</v>
          </cell>
          <cell r="W24">
            <v>30098</v>
          </cell>
          <cell r="X24">
            <v>34243</v>
          </cell>
          <cell r="Y24">
            <v>36326</v>
          </cell>
          <cell r="Z24">
            <v>40247</v>
          </cell>
          <cell r="AA24">
            <v>36985</v>
          </cell>
          <cell r="AB24">
            <v>30373</v>
          </cell>
          <cell r="AC24">
            <v>18826</v>
          </cell>
          <cell r="AD24">
            <v>13391</v>
          </cell>
          <cell r="AE24">
            <v>14886</v>
          </cell>
        </row>
        <row r="25">
          <cell r="G25">
            <v>14869.183557824352</v>
          </cell>
          <cell r="H25">
            <v>15220.21190520253</v>
          </cell>
          <cell r="I25">
            <v>18940.327900324999</v>
          </cell>
          <cell r="J25">
            <v>18837.087988326672</v>
          </cell>
          <cell r="K25">
            <v>17883.866659845167</v>
          </cell>
          <cell r="L25">
            <v>8123.2235993523336</v>
          </cell>
          <cell r="M25">
            <v>7903.1488702815295</v>
          </cell>
          <cell r="N25">
            <v>7592.1801314599406</v>
          </cell>
          <cell r="O25">
            <v>9401.6361134168346</v>
          </cell>
          <cell r="P25">
            <v>9701.2779324751245</v>
          </cell>
          <cell r="Q25">
            <v>11104.526723200062</v>
          </cell>
          <cell r="R25">
            <v>10897.632074550364</v>
          </cell>
          <cell r="S25">
            <v>12645.60766842474</v>
          </cell>
          <cell r="T25">
            <v>11965.262831791384</v>
          </cell>
          <cell r="U25">
            <v>10483.919915783859</v>
          </cell>
          <cell r="V25">
            <v>9971.9026959155963</v>
          </cell>
          <cell r="W25">
            <v>7253.9578552287549</v>
          </cell>
          <cell r="X25">
            <v>7119.6062546632547</v>
          </cell>
          <cell r="Y25">
            <v>7985.0504417912043</v>
          </cell>
          <cell r="Z25">
            <v>8677.2745487052198</v>
          </cell>
          <cell r="AA25">
            <v>9569.5883473366248</v>
          </cell>
          <cell r="AB25">
            <v>10771.842399662728</v>
          </cell>
          <cell r="AC25">
            <v>8763.9200796845034</v>
          </cell>
          <cell r="AD25">
            <v>2981.3702838569475</v>
          </cell>
          <cell r="AE25">
            <v>3522.5521445353306</v>
          </cell>
        </row>
        <row r="26">
          <cell r="G26">
            <v>968.81644217564758</v>
          </cell>
          <cell r="H26">
            <v>1167.7880947974693</v>
          </cell>
          <cell r="I26">
            <v>1180.6720996750003</v>
          </cell>
          <cell r="J26">
            <v>1129.91201167333</v>
          </cell>
          <cell r="K26">
            <v>657.13334015483224</v>
          </cell>
          <cell r="L26">
            <v>654.77640064766615</v>
          </cell>
          <cell r="M26">
            <v>652.8511297184707</v>
          </cell>
          <cell r="N26">
            <v>756.81986854005959</v>
          </cell>
          <cell r="O26">
            <v>787.36388658316514</v>
          </cell>
          <cell r="P26">
            <v>872.72206752487591</v>
          </cell>
          <cell r="Q26">
            <v>879.4732767999385</v>
          </cell>
          <cell r="R26">
            <v>984.36792544963578</v>
          </cell>
          <cell r="S26">
            <v>957.39233157526019</v>
          </cell>
          <cell r="T26">
            <v>887.73716820861637</v>
          </cell>
          <cell r="U26">
            <v>863.08008421613988</v>
          </cell>
          <cell r="V26">
            <v>722.09730408440362</v>
          </cell>
          <cell r="W26">
            <v>726.04214477124526</v>
          </cell>
          <cell r="X26">
            <v>786.3937453367455</v>
          </cell>
          <cell r="Y26">
            <v>838.94955820879602</v>
          </cell>
          <cell r="Z26">
            <v>904.72545129478021</v>
          </cell>
          <cell r="AA26">
            <v>978.41165266337521</v>
          </cell>
          <cell r="AB26">
            <v>852.15760033727156</v>
          </cell>
          <cell r="AC26">
            <v>520.07992031549577</v>
          </cell>
          <cell r="AD26">
            <v>564.62971614305252</v>
          </cell>
          <cell r="AE26">
            <v>705.44785546466926</v>
          </cell>
        </row>
        <row r="27">
          <cell r="G27">
            <v>4550</v>
          </cell>
          <cell r="H27">
            <v>3873</v>
          </cell>
          <cell r="I27">
            <v>4184</v>
          </cell>
          <cell r="J27">
            <v>4397</v>
          </cell>
          <cell r="K27">
            <v>5645</v>
          </cell>
          <cell r="L27">
            <v>5353</v>
          </cell>
          <cell r="M27">
            <v>5964</v>
          </cell>
          <cell r="N27">
            <v>6849</v>
          </cell>
          <cell r="O27">
            <v>7332</v>
          </cell>
          <cell r="P27">
            <v>7252</v>
          </cell>
          <cell r="Q27">
            <v>6257</v>
          </cell>
          <cell r="R27">
            <v>6419</v>
          </cell>
          <cell r="S27">
            <v>6874</v>
          </cell>
          <cell r="T27">
            <v>5339</v>
          </cell>
          <cell r="U27">
            <v>3853</v>
          </cell>
          <cell r="V27">
            <v>2971</v>
          </cell>
          <cell r="W27">
            <v>2933</v>
          </cell>
          <cell r="X27">
            <v>2868</v>
          </cell>
          <cell r="Y27">
            <v>2705</v>
          </cell>
          <cell r="Z27">
            <v>2723</v>
          </cell>
          <cell r="AA27">
            <v>2653</v>
          </cell>
          <cell r="AB27">
            <v>2063</v>
          </cell>
          <cell r="AC27">
            <v>1621</v>
          </cell>
          <cell r="AD27">
            <v>859</v>
          </cell>
          <cell r="AE27">
            <v>681</v>
          </cell>
        </row>
        <row r="34">
          <cell r="G34">
            <v>2868</v>
          </cell>
          <cell r="H34">
            <v>2692</v>
          </cell>
          <cell r="I34">
            <v>2813</v>
          </cell>
          <cell r="J34">
            <v>3536</v>
          </cell>
          <cell r="K34">
            <v>4754</v>
          </cell>
          <cell r="L34">
            <v>5803</v>
          </cell>
          <cell r="M34">
            <v>8453</v>
          </cell>
          <cell r="N34">
            <v>9522</v>
          </cell>
          <cell r="O34">
            <v>10120</v>
          </cell>
          <cell r="P34">
            <v>8784</v>
          </cell>
          <cell r="Q34">
            <v>9538</v>
          </cell>
          <cell r="R34">
            <v>9107</v>
          </cell>
          <cell r="S34">
            <v>10575</v>
          </cell>
          <cell r="T34">
            <v>10544</v>
          </cell>
          <cell r="U34">
            <v>9631</v>
          </cell>
          <cell r="V34">
            <v>9441</v>
          </cell>
          <cell r="W34">
            <v>10730</v>
          </cell>
          <cell r="X34">
            <v>12976</v>
          </cell>
          <cell r="Y34">
            <v>15094</v>
          </cell>
          <cell r="Z34">
            <v>18771</v>
          </cell>
          <cell r="AA34">
            <v>15444</v>
          </cell>
          <cell r="AB34">
            <v>9693</v>
          </cell>
          <cell r="AC34">
            <v>6027</v>
          </cell>
          <cell r="AD34">
            <v>4336</v>
          </cell>
          <cell r="AE34">
            <v>3706</v>
          </cell>
        </row>
        <row r="35">
          <cell r="G35">
            <v>848.82991832591654</v>
          </cell>
          <cell r="H35">
            <v>518.17882714524762</v>
          </cell>
          <cell r="I35">
            <v>288.37484437276629</v>
          </cell>
          <cell r="J35">
            <v>818.68632809921849</v>
          </cell>
          <cell r="K35">
            <v>922.54881309467987</v>
          </cell>
          <cell r="L35">
            <v>713.12107820425172</v>
          </cell>
          <cell r="M35">
            <v>1322.6430437243826</v>
          </cell>
          <cell r="N35">
            <v>1874.8440142054371</v>
          </cell>
          <cell r="O35">
            <v>2484.0690897878753</v>
          </cell>
          <cell r="P35">
            <v>1754.5624245646084</v>
          </cell>
          <cell r="Q35">
            <v>1502.6818009503679</v>
          </cell>
          <cell r="R35">
            <v>1099.0598706051132</v>
          </cell>
          <cell r="S35">
            <v>998.51700550573537</v>
          </cell>
          <cell r="T35">
            <v>1279.6542411025091</v>
          </cell>
          <cell r="U35">
            <v>931.97705912690287</v>
          </cell>
          <cell r="V35">
            <v>1416.4873706075907</v>
          </cell>
          <cell r="W35">
            <v>1622.1096316302473</v>
          </cell>
          <cell r="X35">
            <v>1725.2037386728252</v>
          </cell>
          <cell r="Y35">
            <v>1627.7922787378966</v>
          </cell>
          <cell r="Z35">
            <v>1461.0310065714518</v>
          </cell>
          <cell r="AA35">
            <v>1503.1641209172849</v>
          </cell>
          <cell r="AB35">
            <v>1434.6085653222435</v>
          </cell>
          <cell r="AC35">
            <v>616.53672479350837</v>
          </cell>
          <cell r="AD35">
            <v>410.6655928821981</v>
          </cell>
          <cell r="AE35">
            <v>283.5340494616637</v>
          </cell>
        </row>
        <row r="36">
          <cell r="G36">
            <v>45.170081674083427</v>
          </cell>
          <cell r="H36">
            <v>35.82117285475239</v>
          </cell>
          <cell r="I36">
            <v>62.625155627233696</v>
          </cell>
          <cell r="J36">
            <v>68.313671900781529</v>
          </cell>
          <cell r="K36">
            <v>60.451186905320142</v>
          </cell>
          <cell r="L36">
            <v>93.878921795748312</v>
          </cell>
          <cell r="M36">
            <v>125.35695627561738</v>
          </cell>
          <cell r="N36">
            <v>157.15598579456281</v>
          </cell>
          <cell r="O36">
            <v>120.93091021212476</v>
          </cell>
          <cell r="P36">
            <v>108.43757543539168</v>
          </cell>
          <cell r="Q36">
            <v>88.318199049632</v>
          </cell>
          <cell r="R36">
            <v>84.940129394886824</v>
          </cell>
          <cell r="S36">
            <v>100.48299449426467</v>
          </cell>
          <cell r="T36">
            <v>84.345758897490967</v>
          </cell>
          <cell r="U36">
            <v>113.02294087309717</v>
          </cell>
          <cell r="V36">
            <v>126.51262939240925</v>
          </cell>
          <cell r="W36">
            <v>133.89036836975254</v>
          </cell>
          <cell r="X36">
            <v>129.79626132717482</v>
          </cell>
          <cell r="Y36">
            <v>122.20772126210333</v>
          </cell>
          <cell r="Z36">
            <v>125.96899342854817</v>
          </cell>
          <cell r="AA36">
            <v>120.8358790827151</v>
          </cell>
          <cell r="AB36">
            <v>73.391434677756436</v>
          </cell>
          <cell r="AC36">
            <v>61.463275206491645</v>
          </cell>
          <cell r="AD36">
            <v>55.334407117801909</v>
          </cell>
          <cell r="AE36">
            <v>72.465950538336273</v>
          </cell>
        </row>
        <row r="37">
          <cell r="G37">
            <v>838</v>
          </cell>
          <cell r="H37">
            <v>605</v>
          </cell>
          <cell r="I37">
            <v>572</v>
          </cell>
          <cell r="J37">
            <v>703</v>
          </cell>
          <cell r="K37">
            <v>820</v>
          </cell>
          <cell r="L37">
            <v>1089</v>
          </cell>
          <cell r="M37">
            <v>1696</v>
          </cell>
          <cell r="N37">
            <v>2779</v>
          </cell>
          <cell r="O37">
            <v>3712</v>
          </cell>
          <cell r="P37">
            <v>3167</v>
          </cell>
          <cell r="Q37">
            <v>2635</v>
          </cell>
          <cell r="R37">
            <v>2634</v>
          </cell>
          <cell r="S37">
            <v>2980</v>
          </cell>
          <cell r="T37">
            <v>2343</v>
          </cell>
          <cell r="U37">
            <v>1317</v>
          </cell>
          <cell r="V37">
            <v>998</v>
          </cell>
          <cell r="W37">
            <v>1042</v>
          </cell>
          <cell r="X37">
            <v>785</v>
          </cell>
          <cell r="Y37">
            <v>765</v>
          </cell>
          <cell r="Z37">
            <v>798</v>
          </cell>
          <cell r="AA37">
            <v>849</v>
          </cell>
          <cell r="AB37">
            <v>721</v>
          </cell>
          <cell r="AC37">
            <v>526</v>
          </cell>
          <cell r="AD37">
            <v>273</v>
          </cell>
          <cell r="AE37">
            <v>283</v>
          </cell>
        </row>
        <row r="44">
          <cell r="G44">
            <v>972.4</v>
          </cell>
          <cell r="H44">
            <v>825.5</v>
          </cell>
          <cell r="I44">
            <v>730.6</v>
          </cell>
          <cell r="J44">
            <v>696.80000000000007</v>
          </cell>
          <cell r="K44">
            <v>925.6</v>
          </cell>
          <cell r="L44">
            <v>1349.4</v>
          </cell>
          <cell r="M44">
            <v>2454.4</v>
          </cell>
          <cell r="N44">
            <v>2601.3000000000002</v>
          </cell>
          <cell r="O44">
            <v>2906.8</v>
          </cell>
          <cell r="P44">
            <v>2382.9</v>
          </cell>
          <cell r="Q44">
            <v>2070.9</v>
          </cell>
          <cell r="R44">
            <v>1963</v>
          </cell>
          <cell r="S44">
            <v>1986.4</v>
          </cell>
          <cell r="T44">
            <v>2096.9</v>
          </cell>
          <cell r="U44">
            <v>2020.2</v>
          </cell>
          <cell r="V44">
            <v>2246.4</v>
          </cell>
          <cell r="W44">
            <v>2694.9</v>
          </cell>
          <cell r="X44">
            <v>3138.2000000000003</v>
          </cell>
          <cell r="Y44">
            <v>4468.1000000000004</v>
          </cell>
          <cell r="Z44">
            <v>4390.1000000000004</v>
          </cell>
          <cell r="AA44">
            <v>4347.2</v>
          </cell>
          <cell r="AB44">
            <v>3862.3</v>
          </cell>
          <cell r="AC44">
            <v>2616.9</v>
          </cell>
          <cell r="AD44">
            <v>1831.7</v>
          </cell>
          <cell r="AE44">
            <v>1666.6000000000001</v>
          </cell>
        </row>
        <row r="45">
          <cell r="G45">
            <v>474.93825094095956</v>
          </cell>
          <cell r="H45">
            <v>125.55342428746027</v>
          </cell>
          <cell r="I45">
            <v>239.38975865025668</v>
          </cell>
          <cell r="J45">
            <v>86.494038342320181</v>
          </cell>
          <cell r="K45">
            <v>253.07778115310504</v>
          </cell>
          <cell r="L45">
            <v>443.40968982992769</v>
          </cell>
          <cell r="M45">
            <v>238.40668933003624</v>
          </cell>
          <cell r="N45">
            <v>450.83862929341456</v>
          </cell>
          <cell r="O45">
            <v>732.37259269994001</v>
          </cell>
          <cell r="P45">
            <v>865.92745922778568</v>
          </cell>
          <cell r="Q45">
            <v>1098.5131099856153</v>
          </cell>
          <cell r="R45">
            <v>785.96545249482699</v>
          </cell>
          <cell r="S45">
            <v>745.40877474760293</v>
          </cell>
          <cell r="T45">
            <v>685.7461288484983</v>
          </cell>
          <cell r="U45">
            <v>667.72203160881213</v>
          </cell>
          <cell r="V45">
            <v>593.63332238391354</v>
          </cell>
          <cell r="W45">
            <v>1035.9518784735571</v>
          </cell>
          <cell r="X45">
            <v>903.3500469773611</v>
          </cell>
          <cell r="Y45">
            <v>893.8619142539435</v>
          </cell>
          <cell r="Z45">
            <v>928.12087639779793</v>
          </cell>
          <cell r="AA45">
            <v>772.11945727824411</v>
          </cell>
          <cell r="AB45">
            <v>709.88601514140555</v>
          </cell>
          <cell r="AC45">
            <v>356.68663359518177</v>
          </cell>
          <cell r="AD45">
            <v>136.66696241508441</v>
          </cell>
          <cell r="AE45">
            <v>367.84636582419688</v>
          </cell>
        </row>
        <row r="46">
          <cell r="G46">
            <v>26.061749059040462</v>
          </cell>
          <cell r="H46">
            <v>31.446575712539726</v>
          </cell>
          <cell r="I46">
            <v>24.610241349743323</v>
          </cell>
          <cell r="J46">
            <v>33.505961657679826</v>
          </cell>
          <cell r="K46">
            <v>42.922218846894957</v>
          </cell>
          <cell r="L46">
            <v>33.5903101700723</v>
          </cell>
          <cell r="M46">
            <v>45.593310669963749</v>
          </cell>
          <cell r="N46">
            <v>61.161370706585451</v>
          </cell>
          <cell r="O46">
            <v>69.627407300060014</v>
          </cell>
          <cell r="P46">
            <v>82.072540772214268</v>
          </cell>
          <cell r="Q46">
            <v>66.486890014384684</v>
          </cell>
          <cell r="R46">
            <v>65.034547505173009</v>
          </cell>
          <cell r="S46">
            <v>62.591225252397024</v>
          </cell>
          <cell r="T46">
            <v>62.253871151501713</v>
          </cell>
          <cell r="U46">
            <v>60.277968391187819</v>
          </cell>
          <cell r="V46">
            <v>85.366677616086406</v>
          </cell>
          <cell r="W46">
            <v>79.048121526442912</v>
          </cell>
          <cell r="X46">
            <v>79.649953022638883</v>
          </cell>
          <cell r="Y46">
            <v>82.138085746056518</v>
          </cell>
          <cell r="Z46">
            <v>73.879123602202057</v>
          </cell>
          <cell r="AA46">
            <v>69.880542721755916</v>
          </cell>
          <cell r="AB46">
            <v>49.113984858594421</v>
          </cell>
          <cell r="AC46">
            <v>37.313366404818197</v>
          </cell>
          <cell r="AD46">
            <v>52.333037584915587</v>
          </cell>
          <cell r="AE46">
            <v>68.15363417580312</v>
          </cell>
        </row>
        <row r="47">
          <cell r="G47">
            <v>667</v>
          </cell>
          <cell r="H47">
            <v>514</v>
          </cell>
          <cell r="I47">
            <v>441</v>
          </cell>
          <cell r="J47">
            <v>480</v>
          </cell>
          <cell r="K47">
            <v>505</v>
          </cell>
          <cell r="L47">
            <v>653</v>
          </cell>
          <cell r="M47">
            <v>1021</v>
          </cell>
          <cell r="N47">
            <v>1453</v>
          </cell>
          <cell r="O47">
            <v>1871</v>
          </cell>
          <cell r="P47">
            <v>1772</v>
          </cell>
          <cell r="Q47">
            <v>1749</v>
          </cell>
          <cell r="R47">
            <v>1681</v>
          </cell>
          <cell r="S47">
            <v>1919</v>
          </cell>
          <cell r="T47">
            <v>1736</v>
          </cell>
          <cell r="U47">
            <v>1195</v>
          </cell>
          <cell r="V47">
            <v>922</v>
          </cell>
          <cell r="W47">
            <v>972</v>
          </cell>
          <cell r="X47">
            <v>827</v>
          </cell>
          <cell r="Y47">
            <v>697</v>
          </cell>
          <cell r="Z47">
            <v>641</v>
          </cell>
          <cell r="AA47">
            <v>611</v>
          </cell>
          <cell r="AB47">
            <v>593</v>
          </cell>
          <cell r="AC47">
            <v>437</v>
          </cell>
          <cell r="AD47">
            <v>290</v>
          </cell>
          <cell r="AE47">
            <v>325</v>
          </cell>
        </row>
        <row r="54">
          <cell r="G54">
            <v>29614.268</v>
          </cell>
          <cell r="H54">
            <v>32248.535</v>
          </cell>
          <cell r="I54">
            <v>34559.442000000003</v>
          </cell>
          <cell r="J54">
            <v>42040.175999999999</v>
          </cell>
          <cell r="K54">
            <v>48415.591999999997</v>
          </cell>
          <cell r="L54">
            <v>44234.158000000003</v>
          </cell>
          <cell r="M54">
            <v>57584.008000000002</v>
          </cell>
          <cell r="N54">
            <v>61360.741000000002</v>
          </cell>
          <cell r="O54">
            <v>63637.875999999997</v>
          </cell>
          <cell r="P54">
            <v>54867.252999999997</v>
          </cell>
          <cell r="Q54">
            <v>57384.413</v>
          </cell>
          <cell r="R54">
            <v>56006.91</v>
          </cell>
          <cell r="S54">
            <v>58939.248</v>
          </cell>
          <cell r="T54">
            <v>56527.233</v>
          </cell>
          <cell r="U54">
            <v>51608.514000000003</v>
          </cell>
          <cell r="V54">
            <v>52738.447999999997</v>
          </cell>
          <cell r="W54">
            <v>59782.093000000001</v>
          </cell>
          <cell r="X54">
            <v>67688.774000000005</v>
          </cell>
          <cell r="Y54">
            <v>74522.816999999995</v>
          </cell>
          <cell r="Z54">
            <v>84872.357000000004</v>
          </cell>
          <cell r="AA54">
            <v>75289.903999999995</v>
          </cell>
          <cell r="AB54">
            <v>57664.510999999999</v>
          </cell>
          <cell r="AC54">
            <v>34509.633000000002</v>
          </cell>
          <cell r="AD54">
            <v>24099.069</v>
          </cell>
          <cell r="AE54">
            <v>24846.962</v>
          </cell>
        </row>
        <row r="55">
          <cell r="G55">
            <v>18929.763197074921</v>
          </cell>
          <cell r="H55">
            <v>19012.285997102455</v>
          </cell>
          <cell r="I55">
            <v>22080.053999678374</v>
          </cell>
          <cell r="J55">
            <v>28601.778161129085</v>
          </cell>
          <cell r="K55">
            <v>27202.893689869055</v>
          </cell>
          <cell r="L55">
            <v>12390.21093788289</v>
          </cell>
          <cell r="M55">
            <v>12173.152842775997</v>
          </cell>
          <cell r="N55">
            <v>12361.89700061282</v>
          </cell>
          <cell r="O55">
            <v>17122.743158401601</v>
          </cell>
          <cell r="P55">
            <v>18662.733640245107</v>
          </cell>
          <cell r="Q55">
            <v>21954.730458996564</v>
          </cell>
          <cell r="R55">
            <v>20000.57314201623</v>
          </cell>
          <cell r="S55">
            <v>20642.129902132972</v>
          </cell>
          <cell r="T55">
            <v>18328.494801049026</v>
          </cell>
          <cell r="U55">
            <v>14151.270582179823</v>
          </cell>
          <cell r="V55">
            <v>14626.267683576692</v>
          </cell>
          <cell r="W55">
            <v>12028.647109827847</v>
          </cell>
          <cell r="X55">
            <v>13046.576324182055</v>
          </cell>
          <cell r="Y55">
            <v>13957.232094298253</v>
          </cell>
          <cell r="Z55">
            <v>13931.004497270837</v>
          </cell>
          <cell r="AA55">
            <v>15900.995334173014</v>
          </cell>
          <cell r="AB55">
            <v>15570.247880584542</v>
          </cell>
          <cell r="AC55">
            <v>11944.723214001346</v>
          </cell>
          <cell r="AD55">
            <v>4141.9202192737603</v>
          </cell>
          <cell r="AE55">
            <v>4082.3550519108016</v>
          </cell>
        </row>
        <row r="56">
          <cell r="G56">
            <v>1541.8068029250769</v>
          </cell>
          <cell r="H56">
            <v>1789.2040028975434</v>
          </cell>
          <cell r="I56">
            <v>2697.4260003216255</v>
          </cell>
          <cell r="J56">
            <v>2452.621838870919</v>
          </cell>
          <cell r="K56">
            <v>1250.8263101309401</v>
          </cell>
          <cell r="L56">
            <v>1272.6790621171076</v>
          </cell>
          <cell r="M56">
            <v>1783.7271572240045</v>
          </cell>
          <cell r="N56">
            <v>2321.9429993871795</v>
          </cell>
          <cell r="O56">
            <v>2678.3968415983995</v>
          </cell>
          <cell r="P56">
            <v>3071.6263597548932</v>
          </cell>
          <cell r="Q56">
            <v>2881.3195410034373</v>
          </cell>
          <cell r="R56">
            <v>2811.49685798377</v>
          </cell>
          <cell r="S56">
            <v>2476.4300978670262</v>
          </cell>
          <cell r="T56">
            <v>2052.865198950974</v>
          </cell>
          <cell r="U56">
            <v>2155.6894178201746</v>
          </cell>
          <cell r="V56">
            <v>2035.7623164233071</v>
          </cell>
          <cell r="W56">
            <v>2249.9028901721549</v>
          </cell>
          <cell r="X56">
            <v>2341.7336758179449</v>
          </cell>
          <cell r="Y56">
            <v>2340.0879057017487</v>
          </cell>
          <cell r="Z56">
            <v>2581.1355027291629</v>
          </cell>
          <cell r="AA56">
            <v>2450.9446658269862</v>
          </cell>
          <cell r="AB56">
            <v>2125.3821194154557</v>
          </cell>
          <cell r="AC56">
            <v>1478.8567859986533</v>
          </cell>
          <cell r="AD56">
            <v>1471.80978072624</v>
          </cell>
          <cell r="AE56">
            <v>1909.1649480891979</v>
          </cell>
        </row>
        <row r="57">
          <cell r="G57">
            <v>8065.19</v>
          </cell>
          <cell r="H57">
            <v>7680.98</v>
          </cell>
          <cell r="I57">
            <v>8859.3700000000008</v>
          </cell>
          <cell r="J57">
            <v>9760.6</v>
          </cell>
          <cell r="K57">
            <v>11657.85</v>
          </cell>
          <cell r="L57">
            <v>11534.21</v>
          </cell>
          <cell r="M57">
            <v>13344.97</v>
          </cell>
          <cell r="N57">
            <v>16910.21</v>
          </cell>
          <cell r="O57">
            <v>19707.47</v>
          </cell>
          <cell r="P57">
            <v>18879.04</v>
          </cell>
          <cell r="Q57">
            <v>16372.93</v>
          </cell>
          <cell r="R57">
            <v>16578.169999999998</v>
          </cell>
          <cell r="S57">
            <v>17170.830000000002</v>
          </cell>
          <cell r="T57">
            <v>13873.52</v>
          </cell>
          <cell r="U57">
            <v>9050.15</v>
          </cell>
          <cell r="V57">
            <v>6886.54</v>
          </cell>
          <cell r="W57">
            <v>7046.04</v>
          </cell>
          <cell r="X57">
            <v>6539.39</v>
          </cell>
          <cell r="Y57">
            <v>6359.29</v>
          </cell>
          <cell r="Z57">
            <v>6381.37</v>
          </cell>
          <cell r="AA57">
            <v>6080.27</v>
          </cell>
          <cell r="AB57">
            <v>4894.01</v>
          </cell>
          <cell r="AC57">
            <v>3674.09</v>
          </cell>
          <cell r="AD57">
            <v>2014.3</v>
          </cell>
          <cell r="AE57">
            <v>1796.25</v>
          </cell>
        </row>
        <row r="63">
          <cell r="G63">
            <v>1986</v>
          </cell>
          <cell r="H63">
            <v>1987</v>
          </cell>
          <cell r="I63">
            <v>1988</v>
          </cell>
          <cell r="J63">
            <v>1989</v>
          </cell>
          <cell r="K63">
            <v>1990</v>
          </cell>
          <cell r="L63">
            <v>1991</v>
          </cell>
          <cell r="M63">
            <v>1992</v>
          </cell>
          <cell r="N63">
            <v>1993</v>
          </cell>
          <cell r="O63">
            <v>1994</v>
          </cell>
          <cell r="P63">
            <v>1995</v>
          </cell>
          <cell r="Q63">
            <v>1996</v>
          </cell>
          <cell r="R63">
            <v>1997</v>
          </cell>
          <cell r="S63">
            <v>1998</v>
          </cell>
          <cell r="T63">
            <v>1999</v>
          </cell>
          <cell r="U63">
            <v>2000</v>
          </cell>
          <cell r="V63">
            <v>2001</v>
          </cell>
          <cell r="W63">
            <v>2002</v>
          </cell>
          <cell r="X63">
            <v>2003</v>
          </cell>
          <cell r="Y63">
            <v>2004</v>
          </cell>
          <cell r="Z63">
            <v>2005</v>
          </cell>
          <cell r="AA63">
            <v>2006</v>
          </cell>
          <cell r="AB63">
            <v>2007</v>
          </cell>
          <cell r="AC63">
            <v>2008</v>
          </cell>
          <cell r="AD63">
            <v>2009</v>
          </cell>
          <cell r="AE63">
            <v>2010</v>
          </cell>
        </row>
        <row r="65">
          <cell r="G65">
            <v>1913.6278001779131</v>
          </cell>
          <cell r="H65">
            <v>1919.2670567662774</v>
          </cell>
          <cell r="I65">
            <v>1924.9063133546417</v>
          </cell>
          <cell r="J65">
            <v>1930.5455699430061</v>
          </cell>
          <cell r="K65">
            <v>1936.1848265313704</v>
          </cell>
          <cell r="L65">
            <v>1941.8240831197347</v>
          </cell>
          <cell r="M65">
            <v>1947.4633397080986</v>
          </cell>
          <cell r="N65">
            <v>1979.8855944438292</v>
          </cell>
          <cell r="O65">
            <v>2012.3078491795598</v>
          </cell>
          <cell r="P65">
            <v>2044.7301039152903</v>
          </cell>
          <cell r="Q65">
            <v>2077.1523586510211</v>
          </cell>
          <cell r="R65">
            <v>2109.5746133867519</v>
          </cell>
          <cell r="S65">
            <v>2141.9968681224827</v>
          </cell>
          <cell r="T65">
            <v>2174.4191228582135</v>
          </cell>
          <cell r="U65">
            <v>2206.8413775939443</v>
          </cell>
          <cell r="V65">
            <v>2239.2636323296751</v>
          </cell>
          <cell r="W65">
            <v>2271.685887065406</v>
          </cell>
          <cell r="X65">
            <v>2304.1081418011368</v>
          </cell>
          <cell r="Y65">
            <v>2336.5303965368676</v>
          </cell>
          <cell r="Z65">
            <v>2368.9526512725984</v>
          </cell>
          <cell r="AA65">
            <v>2206.8413775939434</v>
          </cell>
          <cell r="AB65">
            <v>2185.6308440789344</v>
          </cell>
          <cell r="AC65">
            <v>2164.4203105639253</v>
          </cell>
          <cell r="AD65">
            <v>2143.2097770489163</v>
          </cell>
          <cell r="AE65">
            <v>2121.9992435339072</v>
          </cell>
        </row>
        <row r="66">
          <cell r="G66">
            <v>698.06928427699506</v>
          </cell>
          <cell r="H66">
            <v>708.32070921300988</v>
          </cell>
          <cell r="I66">
            <v>718.57213414902469</v>
          </cell>
          <cell r="J66">
            <v>728.82355908503951</v>
          </cell>
          <cell r="K66">
            <v>739.07498402105432</v>
          </cell>
          <cell r="L66">
            <v>749.32640895706913</v>
          </cell>
          <cell r="M66">
            <v>759.57783389308383</v>
          </cell>
          <cell r="N66">
            <v>768.47360788626315</v>
          </cell>
          <cell r="O66">
            <v>777.36938187944247</v>
          </cell>
          <cell r="P66">
            <v>786.26515587262179</v>
          </cell>
          <cell r="Q66">
            <v>795.16092986580111</v>
          </cell>
          <cell r="R66">
            <v>804.05670385898043</v>
          </cell>
          <cell r="S66">
            <v>812.95247785215975</v>
          </cell>
          <cell r="T66">
            <v>821.84825184533906</v>
          </cell>
          <cell r="U66">
            <v>830.74402583851838</v>
          </cell>
          <cell r="V66">
            <v>839.6397998316977</v>
          </cell>
          <cell r="W66">
            <v>848.53557382487702</v>
          </cell>
          <cell r="X66">
            <v>857.43134781805634</v>
          </cell>
          <cell r="Y66">
            <v>866.32712181123566</v>
          </cell>
          <cell r="Z66">
            <v>875.22289580441497</v>
          </cell>
          <cell r="AA66">
            <v>830.74402583851884</v>
          </cell>
          <cell r="AB66">
            <v>841.39264921368215</v>
          </cell>
          <cell r="AC66">
            <v>852.04127258884546</v>
          </cell>
          <cell r="AD66">
            <v>862.68989596400877</v>
          </cell>
          <cell r="AE66">
            <v>873.33851933917208</v>
          </cell>
        </row>
        <row r="67">
          <cell r="G67">
            <v>1167</v>
          </cell>
          <cell r="H67">
            <v>1167</v>
          </cell>
          <cell r="I67">
            <v>1167</v>
          </cell>
          <cell r="J67">
            <v>1167</v>
          </cell>
          <cell r="K67">
            <v>1167</v>
          </cell>
          <cell r="L67">
            <v>1167</v>
          </cell>
          <cell r="M67">
            <v>1167</v>
          </cell>
          <cell r="N67">
            <v>1167</v>
          </cell>
          <cell r="O67">
            <v>1167</v>
          </cell>
          <cell r="P67">
            <v>1167</v>
          </cell>
          <cell r="Q67">
            <v>1167</v>
          </cell>
          <cell r="R67">
            <v>1167</v>
          </cell>
          <cell r="S67">
            <v>1167</v>
          </cell>
          <cell r="T67">
            <v>1167</v>
          </cell>
          <cell r="U67">
            <v>1167</v>
          </cell>
          <cell r="V67">
            <v>1167</v>
          </cell>
          <cell r="W67">
            <v>1167</v>
          </cell>
          <cell r="X67">
            <v>1167</v>
          </cell>
          <cell r="Y67">
            <v>1167</v>
          </cell>
          <cell r="Z67">
            <v>1167</v>
          </cell>
          <cell r="AA67">
            <v>1167</v>
          </cell>
          <cell r="AB67">
            <v>1167</v>
          </cell>
          <cell r="AC67">
            <v>1167</v>
          </cell>
          <cell r="AD67">
            <v>1167</v>
          </cell>
          <cell r="AE67">
            <v>1167</v>
          </cell>
        </row>
        <row r="68">
          <cell r="G68">
            <v>1029.0487523611168</v>
          </cell>
          <cell r="H68">
            <v>1097.2261598014015</v>
          </cell>
          <cell r="I68">
            <v>1165.4035672416862</v>
          </cell>
          <cell r="J68">
            <v>1233.5809746819709</v>
          </cell>
          <cell r="K68">
            <v>1301.7583821222556</v>
          </cell>
          <cell r="L68">
            <v>1369.9357895625403</v>
          </cell>
          <cell r="M68">
            <v>1438.1131970028248</v>
          </cell>
          <cell r="N68">
            <v>1454.5206034528924</v>
          </cell>
          <cell r="O68">
            <v>1470.9280099029602</v>
          </cell>
          <cell r="P68">
            <v>1487.335416353028</v>
          </cell>
          <cell r="Q68">
            <v>1503.7428228030958</v>
          </cell>
          <cell r="R68">
            <v>1520.1502292531636</v>
          </cell>
          <cell r="S68">
            <v>1536.5576357032314</v>
          </cell>
          <cell r="T68">
            <v>1552.9650421532992</v>
          </cell>
          <cell r="U68">
            <v>1569.372448603367</v>
          </cell>
          <cell r="V68">
            <v>1585.7798550534349</v>
          </cell>
          <cell r="W68">
            <v>1602.1872615035027</v>
          </cell>
          <cell r="X68">
            <v>1618.5946679535705</v>
          </cell>
          <cell r="Y68">
            <v>1635.0020744036383</v>
          </cell>
          <cell r="Z68">
            <v>1651.4094808537061</v>
          </cell>
          <cell r="AA68">
            <v>1569.3724486033664</v>
          </cell>
          <cell r="AB68">
            <v>1563.8258925279456</v>
          </cell>
          <cell r="AC68">
            <v>1558.2793364525248</v>
          </cell>
          <cell r="AD68">
            <v>1552.7327803771041</v>
          </cell>
          <cell r="AE68">
            <v>1547.1862243016833</v>
          </cell>
        </row>
        <row r="75">
          <cell r="G75">
            <v>2064.1078222566443</v>
          </cell>
          <cell r="H75">
            <v>2077.3226475548058</v>
          </cell>
          <cell r="I75">
            <v>2090.5374728529673</v>
          </cell>
          <cell r="J75">
            <v>2103.7522981511288</v>
          </cell>
          <cell r="K75">
            <v>2116.9671234492903</v>
          </cell>
          <cell r="L75">
            <v>2130.1819487474518</v>
          </cell>
          <cell r="M75">
            <v>2143.3967740456146</v>
          </cell>
          <cell r="N75">
            <v>2172.9935438846765</v>
          </cell>
          <cell r="O75">
            <v>2202.5903137237383</v>
          </cell>
          <cell r="P75">
            <v>2232.1870835628001</v>
          </cell>
          <cell r="Q75">
            <v>2261.783853401862</v>
          </cell>
          <cell r="R75">
            <v>2291.3806232409238</v>
          </cell>
          <cell r="S75">
            <v>2320.9773930799856</v>
          </cell>
          <cell r="T75">
            <v>2350.5741629190475</v>
          </cell>
          <cell r="U75">
            <v>2380.1709327581093</v>
          </cell>
          <cell r="V75">
            <v>2409.7677025971711</v>
          </cell>
          <cell r="W75">
            <v>2439.364472436233</v>
          </cell>
          <cell r="X75">
            <v>2468.9612422752948</v>
          </cell>
          <cell r="Y75">
            <v>2498.5580121143566</v>
          </cell>
          <cell r="Z75">
            <v>2528.1547819534185</v>
          </cell>
          <cell r="AA75">
            <v>2380.1709327581084</v>
          </cell>
          <cell r="AB75">
            <v>2386.7545055478154</v>
          </cell>
          <cell r="AC75">
            <v>2393.3380783375223</v>
          </cell>
          <cell r="AD75">
            <v>2399.9216511272293</v>
          </cell>
          <cell r="AE75">
            <v>2406.5052239169363</v>
          </cell>
        </row>
        <row r="76">
          <cell r="G76">
            <v>698.06928427699506</v>
          </cell>
          <cell r="H76">
            <v>708.32070921300988</v>
          </cell>
          <cell r="I76">
            <v>718.57213414902469</v>
          </cell>
          <cell r="J76">
            <v>728.82355908503951</v>
          </cell>
          <cell r="K76">
            <v>739.07498402105432</v>
          </cell>
          <cell r="L76">
            <v>749.32640895706913</v>
          </cell>
          <cell r="M76">
            <v>759.57783389308383</v>
          </cell>
          <cell r="N76">
            <v>768.01287342852402</v>
          </cell>
          <cell r="O76">
            <v>776.4479129639642</v>
          </cell>
          <cell r="P76">
            <v>784.88295249940438</v>
          </cell>
          <cell r="Q76">
            <v>793.31799203484456</v>
          </cell>
          <cell r="R76">
            <v>801.75303157028475</v>
          </cell>
          <cell r="S76">
            <v>810.18807110572493</v>
          </cell>
          <cell r="T76">
            <v>818.62311064116511</v>
          </cell>
          <cell r="U76">
            <v>827.0581501766053</v>
          </cell>
          <cell r="V76">
            <v>835.49318971204548</v>
          </cell>
          <cell r="W76">
            <v>843.92822924748566</v>
          </cell>
          <cell r="X76">
            <v>852.36326878292584</v>
          </cell>
          <cell r="Y76">
            <v>860.79830831836603</v>
          </cell>
          <cell r="Z76">
            <v>869.23334785380621</v>
          </cell>
          <cell r="AA76">
            <v>827.05815017660575</v>
          </cell>
          <cell r="AB76">
            <v>838.1675080095082</v>
          </cell>
          <cell r="AC76">
            <v>849.27686584241064</v>
          </cell>
          <cell r="AD76">
            <v>860.38622367531309</v>
          </cell>
          <cell r="AE76">
            <v>871.49558150821554</v>
          </cell>
        </row>
        <row r="77">
          <cell r="G77">
            <v>1167</v>
          </cell>
          <cell r="H77">
            <v>1167</v>
          </cell>
          <cell r="I77">
            <v>1167</v>
          </cell>
          <cell r="J77">
            <v>1167</v>
          </cell>
          <cell r="K77">
            <v>1167</v>
          </cell>
          <cell r="L77">
            <v>1167</v>
          </cell>
          <cell r="M77">
            <v>1167</v>
          </cell>
          <cell r="N77">
            <v>1167</v>
          </cell>
          <cell r="O77">
            <v>1167</v>
          </cell>
          <cell r="P77">
            <v>1167</v>
          </cell>
          <cell r="Q77">
            <v>1167</v>
          </cell>
          <cell r="R77">
            <v>1167</v>
          </cell>
          <cell r="S77">
            <v>1167</v>
          </cell>
          <cell r="T77">
            <v>1167</v>
          </cell>
          <cell r="U77">
            <v>1167</v>
          </cell>
          <cell r="V77">
            <v>1167</v>
          </cell>
          <cell r="W77">
            <v>1167</v>
          </cell>
          <cell r="X77">
            <v>1167</v>
          </cell>
          <cell r="Y77">
            <v>1167</v>
          </cell>
          <cell r="Z77">
            <v>1167</v>
          </cell>
          <cell r="AA77">
            <v>1167</v>
          </cell>
          <cell r="AB77">
            <v>1167</v>
          </cell>
          <cell r="AC77">
            <v>1167</v>
          </cell>
          <cell r="AD77">
            <v>1167</v>
          </cell>
          <cell r="AE77">
            <v>1167</v>
          </cell>
        </row>
        <row r="78">
          <cell r="G78">
            <v>1168.8738334833329</v>
          </cell>
          <cell r="H78">
            <v>1178.0613546668903</v>
          </cell>
          <cell r="I78">
            <v>1187.2488758504478</v>
          </cell>
          <cell r="J78">
            <v>1196.4363970340053</v>
          </cell>
          <cell r="K78">
            <v>1205.6239182175627</v>
          </cell>
          <cell r="L78">
            <v>1214.8114394011202</v>
          </cell>
          <cell r="M78">
            <v>1223.9989605846772</v>
          </cell>
          <cell r="N78">
            <v>1276.2228998482572</v>
          </cell>
          <cell r="O78">
            <v>1328.4468391118371</v>
          </cell>
          <cell r="P78">
            <v>1380.6707783754171</v>
          </cell>
          <cell r="Q78">
            <v>1432.894717638997</v>
          </cell>
          <cell r="R78">
            <v>1485.118656902577</v>
          </cell>
          <cell r="S78">
            <v>1537.3425961661569</v>
          </cell>
          <cell r="T78">
            <v>1589.5665354297369</v>
          </cell>
          <cell r="U78">
            <v>1641.7904746933168</v>
          </cell>
          <cell r="V78">
            <v>1694.0144139568968</v>
          </cell>
          <cell r="W78">
            <v>1746.2383532204767</v>
          </cell>
          <cell r="X78">
            <v>1798.4622924840567</v>
          </cell>
          <cell r="Y78">
            <v>1850.6862317476366</v>
          </cell>
          <cell r="Z78">
            <v>1902.9101710112166</v>
          </cell>
          <cell r="AA78">
            <v>1641.7904746933164</v>
          </cell>
          <cell r="AB78">
            <v>1579.0383181111101</v>
          </cell>
          <cell r="AC78">
            <v>1516.2861615289039</v>
          </cell>
          <cell r="AD78">
            <v>1453.5340049466977</v>
          </cell>
          <cell r="AE78">
            <v>1390.7818483644915</v>
          </cell>
        </row>
        <row r="85">
          <cell r="G85">
            <v>2155.8815029472858</v>
          </cell>
          <cell r="H85">
            <v>2184.9101777532496</v>
          </cell>
          <cell r="I85">
            <v>2213.9388525592135</v>
          </cell>
          <cell r="J85">
            <v>2242.9675273651774</v>
          </cell>
          <cell r="K85">
            <v>2271.9962021711412</v>
          </cell>
          <cell r="L85">
            <v>2301.0248769771051</v>
          </cell>
          <cell r="M85">
            <v>2330.0535517830704</v>
          </cell>
          <cell r="N85">
            <v>2314.0416857828459</v>
          </cell>
          <cell r="O85">
            <v>2298.0298197826214</v>
          </cell>
          <cell r="P85">
            <v>2282.0179537823969</v>
          </cell>
          <cell r="Q85">
            <v>2266.0060877821725</v>
          </cell>
          <cell r="R85">
            <v>2249.994221781948</v>
          </cell>
          <cell r="S85">
            <v>2233.9823557817235</v>
          </cell>
          <cell r="T85">
            <v>2217.9704897814991</v>
          </cell>
          <cell r="U85">
            <v>2201.9586237812746</v>
          </cell>
          <cell r="V85">
            <v>2185.9467577810501</v>
          </cell>
          <cell r="W85">
            <v>2169.9348917808256</v>
          </cell>
          <cell r="X85">
            <v>2153.9230257806012</v>
          </cell>
          <cell r="Y85">
            <v>2137.9111597803767</v>
          </cell>
          <cell r="Z85">
            <v>2121.8992937801522</v>
          </cell>
          <cell r="AA85">
            <v>2201.9586237812732</v>
          </cell>
          <cell r="AB85">
            <v>2240.9786175580202</v>
          </cell>
          <cell r="AC85">
            <v>2279.9986113347672</v>
          </cell>
          <cell r="AD85">
            <v>2319.0186051115143</v>
          </cell>
          <cell r="AE85">
            <v>2358.0385988882613</v>
          </cell>
        </row>
        <row r="86">
          <cell r="G86">
            <v>698.06928427699506</v>
          </cell>
          <cell r="H86">
            <v>708.32070921300988</v>
          </cell>
          <cell r="I86">
            <v>718.57213414902469</v>
          </cell>
          <cell r="J86">
            <v>728.82355908503951</v>
          </cell>
          <cell r="K86">
            <v>739.07498402105432</v>
          </cell>
          <cell r="L86">
            <v>749.32640895706913</v>
          </cell>
          <cell r="M86">
            <v>759.57783389308383</v>
          </cell>
          <cell r="N86">
            <v>768.01287342852402</v>
          </cell>
          <cell r="O86">
            <v>776.4479129639642</v>
          </cell>
          <cell r="P86">
            <v>784.88295249940438</v>
          </cell>
          <cell r="Q86">
            <v>793.31799203484456</v>
          </cell>
          <cell r="R86">
            <v>801.75303157028475</v>
          </cell>
          <cell r="S86">
            <v>810.18807110572493</v>
          </cell>
          <cell r="T86">
            <v>818.62311064116511</v>
          </cell>
          <cell r="U86">
            <v>827.0581501766053</v>
          </cell>
          <cell r="V86">
            <v>835.49318971204548</v>
          </cell>
          <cell r="W86">
            <v>843.92822924748566</v>
          </cell>
          <cell r="X86">
            <v>852.36326878292584</v>
          </cell>
          <cell r="Y86">
            <v>860.79830831836603</v>
          </cell>
          <cell r="Z86">
            <v>869.23334785380621</v>
          </cell>
          <cell r="AA86">
            <v>827.05815017660575</v>
          </cell>
          <cell r="AB86">
            <v>838.1675080095082</v>
          </cell>
          <cell r="AC86">
            <v>849.27686584241064</v>
          </cell>
          <cell r="AD86">
            <v>860.38622367531309</v>
          </cell>
          <cell r="AE86">
            <v>871.49558150821554</v>
          </cell>
        </row>
        <row r="87">
          <cell r="G87">
            <v>1167</v>
          </cell>
          <cell r="H87">
            <v>1167</v>
          </cell>
          <cell r="I87">
            <v>1167</v>
          </cell>
          <cell r="J87">
            <v>1167</v>
          </cell>
          <cell r="K87">
            <v>1167</v>
          </cell>
          <cell r="L87">
            <v>1167</v>
          </cell>
          <cell r="M87">
            <v>1167</v>
          </cell>
          <cell r="N87">
            <v>1167</v>
          </cell>
          <cell r="O87">
            <v>1167</v>
          </cell>
          <cell r="P87">
            <v>1167</v>
          </cell>
          <cell r="Q87">
            <v>1167</v>
          </cell>
          <cell r="R87">
            <v>1167</v>
          </cell>
          <cell r="S87">
            <v>1167</v>
          </cell>
          <cell r="T87">
            <v>1167</v>
          </cell>
          <cell r="U87">
            <v>1167</v>
          </cell>
          <cell r="V87">
            <v>1167</v>
          </cell>
          <cell r="W87">
            <v>1167</v>
          </cell>
          <cell r="X87">
            <v>1167</v>
          </cell>
          <cell r="Y87">
            <v>1167</v>
          </cell>
          <cell r="Z87">
            <v>1167</v>
          </cell>
          <cell r="AA87">
            <v>1167</v>
          </cell>
          <cell r="AB87">
            <v>1167</v>
          </cell>
          <cell r="AC87">
            <v>1167</v>
          </cell>
          <cell r="AD87">
            <v>1167</v>
          </cell>
          <cell r="AE87">
            <v>1167</v>
          </cell>
        </row>
        <row r="88">
          <cell r="G88">
            <v>1185.5891467799934</v>
          </cell>
          <cell r="H88">
            <v>1211.1874468780647</v>
          </cell>
          <cell r="I88">
            <v>1236.7857469761361</v>
          </cell>
          <cell r="J88">
            <v>1262.3840470742075</v>
          </cell>
          <cell r="K88">
            <v>1287.9823471722789</v>
          </cell>
          <cell r="L88">
            <v>1313.5806472703503</v>
          </cell>
          <cell r="M88">
            <v>1339.1789473684209</v>
          </cell>
          <cell r="N88">
            <v>1363.3137548732943</v>
          </cell>
          <cell r="O88">
            <v>1387.4485623781677</v>
          </cell>
          <cell r="P88">
            <v>1411.5833698830411</v>
          </cell>
          <cell r="Q88">
            <v>1435.7181773879145</v>
          </cell>
          <cell r="R88">
            <v>1459.8529848927878</v>
          </cell>
          <cell r="S88">
            <v>1483.9877923976612</v>
          </cell>
          <cell r="T88">
            <v>1508.1225999025346</v>
          </cell>
          <cell r="U88">
            <v>1532.257407407408</v>
          </cell>
          <cell r="V88">
            <v>1556.3922149122814</v>
          </cell>
          <cell r="W88">
            <v>1580.5270224171547</v>
          </cell>
          <cell r="X88">
            <v>1604.6618299220281</v>
          </cell>
          <cell r="Y88">
            <v>1628.7966374269015</v>
          </cell>
          <cell r="Z88">
            <v>1652.9314449317749</v>
          </cell>
          <cell r="AA88">
            <v>1532.2574074074075</v>
          </cell>
          <cell r="AB88">
            <v>1537.9043981481482</v>
          </cell>
          <cell r="AC88">
            <v>1543.5513888888888</v>
          </cell>
          <cell r="AD88">
            <v>1549.1983796296295</v>
          </cell>
          <cell r="AE88">
            <v>1554.8453703703701</v>
          </cell>
        </row>
        <row r="95">
          <cell r="G95">
            <v>2189.132116156165</v>
          </cell>
          <cell r="H95">
            <v>2153.2906631184565</v>
          </cell>
          <cell r="I95">
            <v>2117.4492100807479</v>
          </cell>
          <cell r="J95">
            <v>2081.6077570430393</v>
          </cell>
          <cell r="K95">
            <v>2045.7663040053308</v>
          </cell>
          <cell r="L95">
            <v>2009.9248509676222</v>
          </cell>
          <cell r="M95">
            <v>1974.083397929913</v>
          </cell>
          <cell r="N95">
            <v>2052.2554545152962</v>
          </cell>
          <cell r="O95">
            <v>2130.4275111006791</v>
          </cell>
          <cell r="P95">
            <v>2208.5995676860621</v>
          </cell>
          <cell r="Q95">
            <v>2286.771624271445</v>
          </cell>
          <cell r="R95">
            <v>2364.943680856828</v>
          </cell>
          <cell r="S95">
            <v>2443.115737442211</v>
          </cell>
          <cell r="T95">
            <v>2521.2877940275939</v>
          </cell>
          <cell r="U95">
            <v>2599.4598506129769</v>
          </cell>
          <cell r="V95">
            <v>2677.6319071983598</v>
          </cell>
          <cell r="W95">
            <v>2755.8039637837428</v>
          </cell>
          <cell r="X95">
            <v>2833.9760203691258</v>
          </cell>
          <cell r="Y95">
            <v>2912.1480769545087</v>
          </cell>
          <cell r="Z95">
            <v>2990.3201335398917</v>
          </cell>
          <cell r="AA95">
            <v>2599.4598506129778</v>
          </cell>
          <cell r="AB95">
            <v>2551.8698894298795</v>
          </cell>
          <cell r="AC95">
            <v>2504.2799282467813</v>
          </cell>
          <cell r="AD95">
            <v>2456.6899670636831</v>
          </cell>
          <cell r="AE95">
            <v>2409.1000058805848</v>
          </cell>
        </row>
        <row r="96">
          <cell r="G96">
            <v>698.06928427699506</v>
          </cell>
          <cell r="H96">
            <v>708.32070921300988</v>
          </cell>
          <cell r="I96">
            <v>718.57213414902469</v>
          </cell>
          <cell r="J96">
            <v>728.82355908503951</v>
          </cell>
          <cell r="K96">
            <v>739.07498402105432</v>
          </cell>
          <cell r="L96">
            <v>749.32640895706913</v>
          </cell>
          <cell r="M96">
            <v>759.57783389308383</v>
          </cell>
          <cell r="N96">
            <v>768.01287342852402</v>
          </cell>
          <cell r="O96">
            <v>776.4479129639642</v>
          </cell>
          <cell r="P96">
            <v>784.88295249940438</v>
          </cell>
          <cell r="Q96">
            <v>793.31799203484456</v>
          </cell>
          <cell r="R96">
            <v>801.75303157028475</v>
          </cell>
          <cell r="S96">
            <v>810.18807110572493</v>
          </cell>
          <cell r="T96">
            <v>818.62311064116511</v>
          </cell>
          <cell r="U96">
            <v>827.0581501766053</v>
          </cell>
          <cell r="V96">
            <v>835.49318971204548</v>
          </cell>
          <cell r="W96">
            <v>843.92822924748566</v>
          </cell>
          <cell r="X96">
            <v>852.36326878292584</v>
          </cell>
          <cell r="Y96">
            <v>860.79830831836603</v>
          </cell>
          <cell r="Z96">
            <v>869.23334785380621</v>
          </cell>
          <cell r="AA96">
            <v>827.05815017660575</v>
          </cell>
          <cell r="AB96">
            <v>838.1675080095082</v>
          </cell>
          <cell r="AC96">
            <v>849.27686584241064</v>
          </cell>
          <cell r="AD96">
            <v>860.38622367531309</v>
          </cell>
          <cell r="AE96">
            <v>871.49558150821554</v>
          </cell>
        </row>
        <row r="97">
          <cell r="G97">
            <v>1167</v>
          </cell>
          <cell r="H97">
            <v>1167</v>
          </cell>
          <cell r="I97">
            <v>1167</v>
          </cell>
          <cell r="J97">
            <v>1167</v>
          </cell>
          <cell r="K97">
            <v>1167</v>
          </cell>
          <cell r="L97">
            <v>1167</v>
          </cell>
          <cell r="M97">
            <v>1167</v>
          </cell>
          <cell r="N97">
            <v>1167</v>
          </cell>
          <cell r="O97">
            <v>1167</v>
          </cell>
          <cell r="P97">
            <v>1167</v>
          </cell>
          <cell r="Q97">
            <v>1167</v>
          </cell>
          <cell r="R97">
            <v>1167</v>
          </cell>
          <cell r="S97">
            <v>1167</v>
          </cell>
          <cell r="T97">
            <v>1167</v>
          </cell>
          <cell r="U97">
            <v>1167</v>
          </cell>
          <cell r="V97">
            <v>1167</v>
          </cell>
          <cell r="W97">
            <v>1167</v>
          </cell>
          <cell r="X97">
            <v>1167</v>
          </cell>
          <cell r="Y97">
            <v>1167</v>
          </cell>
          <cell r="Z97">
            <v>1167</v>
          </cell>
          <cell r="AA97">
            <v>1167</v>
          </cell>
          <cell r="AB97">
            <v>1167</v>
          </cell>
          <cell r="AC97">
            <v>1167</v>
          </cell>
          <cell r="AD97">
            <v>1167</v>
          </cell>
          <cell r="AE97">
            <v>1167</v>
          </cell>
        </row>
        <row r="98">
          <cell r="G98">
            <v>1352.0807344379759</v>
          </cell>
          <cell r="H98">
            <v>1364.8439453649801</v>
          </cell>
          <cell r="I98">
            <v>1377.6071562919842</v>
          </cell>
          <cell r="J98">
            <v>1390.3703672189883</v>
          </cell>
          <cell r="K98">
            <v>1403.1335781459925</v>
          </cell>
          <cell r="L98">
            <v>1415.8967890729966</v>
          </cell>
          <cell r="M98">
            <v>1428.66</v>
          </cell>
          <cell r="N98">
            <v>1488.9047619047619</v>
          </cell>
          <cell r="O98">
            <v>1549.1495238095238</v>
          </cell>
          <cell r="P98">
            <v>1609.3942857142856</v>
          </cell>
          <cell r="Q98">
            <v>1669.6390476190475</v>
          </cell>
          <cell r="R98">
            <v>1729.8838095238093</v>
          </cell>
          <cell r="S98">
            <v>1790.1285714285711</v>
          </cell>
          <cell r="T98">
            <v>1850.373333333333</v>
          </cell>
          <cell r="U98">
            <v>1910.6180952380948</v>
          </cell>
          <cell r="V98">
            <v>1970.8628571428567</v>
          </cell>
          <cell r="W98">
            <v>2031.1076190476185</v>
          </cell>
          <cell r="X98">
            <v>2091.3523809523804</v>
          </cell>
          <cell r="Y98">
            <v>2151.5971428571424</v>
          </cell>
          <cell r="Z98">
            <v>2211.8419047619045</v>
          </cell>
          <cell r="AA98">
            <v>1910.6180952380955</v>
          </cell>
          <cell r="AB98">
            <v>1897.2483333333337</v>
          </cell>
          <cell r="AC98">
            <v>1883.8785714285718</v>
          </cell>
          <cell r="AD98">
            <v>1870.50880952381</v>
          </cell>
          <cell r="AE98">
            <v>1857.1390476190481</v>
          </cell>
        </row>
      </sheetData>
      <sheetData sheetId="5">
        <row r="24">
          <cell r="G24">
            <v>19224</v>
          </cell>
          <cell r="H24">
            <v>20881</v>
          </cell>
          <cell r="I24">
            <v>22030</v>
          </cell>
          <cell r="J24">
            <v>26693</v>
          </cell>
          <cell r="K24">
            <v>29534</v>
          </cell>
          <cell r="L24">
            <v>25256</v>
          </cell>
          <cell r="M24">
            <v>32825</v>
          </cell>
          <cell r="N24">
            <v>33591</v>
          </cell>
          <cell r="O24">
            <v>34363</v>
          </cell>
          <cell r="P24">
            <v>28330</v>
          </cell>
          <cell r="Q24">
            <v>28658</v>
          </cell>
          <cell r="R24">
            <v>28846</v>
          </cell>
          <cell r="S24">
            <v>29714</v>
          </cell>
          <cell r="T24">
            <v>28101</v>
          </cell>
          <cell r="U24">
            <v>25350</v>
          </cell>
          <cell r="V24">
            <v>26054</v>
          </cell>
          <cell r="W24">
            <v>30098</v>
          </cell>
          <cell r="X24">
            <v>34243</v>
          </cell>
          <cell r="Y24">
            <v>36326</v>
          </cell>
          <cell r="Z24">
            <v>40247</v>
          </cell>
          <cell r="AA24">
            <v>36985</v>
          </cell>
          <cell r="AB24">
            <v>30373</v>
          </cell>
          <cell r="AC24">
            <v>18826</v>
          </cell>
          <cell r="AD24">
            <v>13391</v>
          </cell>
          <cell r="AE24">
            <v>14886</v>
          </cell>
        </row>
        <row r="25">
          <cell r="G25">
            <v>14869.183557824352</v>
          </cell>
          <cell r="H25">
            <v>15220.21190520253</v>
          </cell>
          <cell r="I25">
            <v>18940.327900324999</v>
          </cell>
          <cell r="J25">
            <v>18837.087988326672</v>
          </cell>
          <cell r="K25">
            <v>17883.866659845167</v>
          </cell>
          <cell r="L25">
            <v>8123.2235993523336</v>
          </cell>
          <cell r="M25">
            <v>7903.1488702815295</v>
          </cell>
          <cell r="N25">
            <v>7592.1801314599406</v>
          </cell>
          <cell r="O25">
            <v>9401.6361134168346</v>
          </cell>
          <cell r="P25">
            <v>9701.2779324751245</v>
          </cell>
          <cell r="Q25">
            <v>11104.526723200062</v>
          </cell>
          <cell r="R25">
            <v>10897.632074550364</v>
          </cell>
          <cell r="S25">
            <v>12645.60766842474</v>
          </cell>
          <cell r="T25">
            <v>11965.262831791384</v>
          </cell>
          <cell r="U25">
            <v>10483.919915783859</v>
          </cell>
          <cell r="V25">
            <v>9971.9026959155963</v>
          </cell>
          <cell r="W25">
            <v>7253.9578552287549</v>
          </cell>
          <cell r="X25">
            <v>7119.6062546632547</v>
          </cell>
          <cell r="Y25">
            <v>7985.0504417912043</v>
          </cell>
          <cell r="Z25">
            <v>8677.2745487052198</v>
          </cell>
          <cell r="AA25">
            <v>9569.5883473366248</v>
          </cell>
          <cell r="AB25">
            <v>10771.842399662728</v>
          </cell>
          <cell r="AC25">
            <v>8763.9200796845034</v>
          </cell>
          <cell r="AD25">
            <v>2981.3702838569475</v>
          </cell>
          <cell r="AE25">
            <v>3522.5521445353306</v>
          </cell>
        </row>
        <row r="26">
          <cell r="G26">
            <v>968.81644217564758</v>
          </cell>
          <cell r="H26">
            <v>1167.7880947974693</v>
          </cell>
          <cell r="I26">
            <v>1180.6720996750003</v>
          </cell>
          <cell r="J26">
            <v>1129.91201167333</v>
          </cell>
          <cell r="K26">
            <v>657.13334015483224</v>
          </cell>
          <cell r="L26">
            <v>654.77640064766615</v>
          </cell>
          <cell r="M26">
            <v>652.8511297184707</v>
          </cell>
          <cell r="N26">
            <v>756.81986854005959</v>
          </cell>
          <cell r="O26">
            <v>787.36388658316514</v>
          </cell>
          <cell r="P26">
            <v>872.72206752487591</v>
          </cell>
          <cell r="Q26">
            <v>879.4732767999385</v>
          </cell>
          <cell r="R26">
            <v>984.36792544963578</v>
          </cell>
          <cell r="S26">
            <v>957.39233157526019</v>
          </cell>
          <cell r="T26">
            <v>887.73716820861637</v>
          </cell>
          <cell r="U26">
            <v>863.08008421613988</v>
          </cell>
          <cell r="V26">
            <v>722.09730408440362</v>
          </cell>
          <cell r="W26">
            <v>726.04214477124526</v>
          </cell>
          <cell r="X26">
            <v>786.3937453367455</v>
          </cell>
          <cell r="Y26">
            <v>838.94955820879602</v>
          </cell>
          <cell r="Z26">
            <v>904.72545129478021</v>
          </cell>
          <cell r="AA26">
            <v>978.41165266337521</v>
          </cell>
          <cell r="AB26">
            <v>852.15760033727156</v>
          </cell>
          <cell r="AC26">
            <v>520.07992031549577</v>
          </cell>
          <cell r="AD26">
            <v>564.62971614305252</v>
          </cell>
          <cell r="AE26">
            <v>705.44785546466926</v>
          </cell>
        </row>
        <row r="27">
          <cell r="G27">
            <v>4550</v>
          </cell>
          <cell r="H27">
            <v>3873</v>
          </cell>
          <cell r="I27">
            <v>4184</v>
          </cell>
          <cell r="J27">
            <v>4397</v>
          </cell>
          <cell r="K27">
            <v>5645</v>
          </cell>
          <cell r="L27">
            <v>5353</v>
          </cell>
          <cell r="M27">
            <v>5964</v>
          </cell>
          <cell r="N27">
            <v>6849</v>
          </cell>
          <cell r="O27">
            <v>7332</v>
          </cell>
          <cell r="P27">
            <v>7252</v>
          </cell>
          <cell r="Q27">
            <v>6257</v>
          </cell>
          <cell r="R27">
            <v>6419</v>
          </cell>
          <cell r="S27">
            <v>6874</v>
          </cell>
          <cell r="T27">
            <v>5339</v>
          </cell>
          <cell r="U27">
            <v>3853</v>
          </cell>
          <cell r="V27">
            <v>2971</v>
          </cell>
          <cell r="W27">
            <v>2933</v>
          </cell>
          <cell r="X27">
            <v>2868</v>
          </cell>
          <cell r="Y27">
            <v>2705</v>
          </cell>
          <cell r="Z27">
            <v>2723</v>
          </cell>
          <cell r="AA27">
            <v>2653</v>
          </cell>
          <cell r="AB27">
            <v>2063</v>
          </cell>
          <cell r="AC27">
            <v>1621</v>
          </cell>
          <cell r="AD27">
            <v>859</v>
          </cell>
          <cell r="AE27">
            <v>681</v>
          </cell>
        </row>
        <row r="34">
          <cell r="G34">
            <v>2868</v>
          </cell>
          <cell r="H34">
            <v>2692</v>
          </cell>
          <cell r="I34">
            <v>2813</v>
          </cell>
          <cell r="J34">
            <v>3536</v>
          </cell>
          <cell r="K34">
            <v>4754</v>
          </cell>
          <cell r="L34">
            <v>5803</v>
          </cell>
          <cell r="M34">
            <v>8453</v>
          </cell>
          <cell r="N34">
            <v>9522</v>
          </cell>
          <cell r="O34">
            <v>10120</v>
          </cell>
          <cell r="P34">
            <v>8784</v>
          </cell>
          <cell r="Q34">
            <v>9538</v>
          </cell>
          <cell r="R34">
            <v>9107</v>
          </cell>
          <cell r="S34">
            <v>10575</v>
          </cell>
          <cell r="T34">
            <v>10544</v>
          </cell>
          <cell r="U34">
            <v>9631</v>
          </cell>
          <cell r="V34">
            <v>9441</v>
          </cell>
          <cell r="W34">
            <v>10730</v>
          </cell>
          <cell r="X34">
            <v>12976</v>
          </cell>
          <cell r="Y34">
            <v>15094</v>
          </cell>
          <cell r="Z34">
            <v>18771</v>
          </cell>
          <cell r="AA34">
            <v>15444</v>
          </cell>
          <cell r="AB34">
            <v>9693</v>
          </cell>
          <cell r="AC34">
            <v>6027</v>
          </cell>
          <cell r="AD34">
            <v>4336</v>
          </cell>
          <cell r="AE34">
            <v>3706</v>
          </cell>
        </row>
        <row r="35">
          <cell r="G35">
            <v>848.82991832591654</v>
          </cell>
          <cell r="H35">
            <v>518.17882714524762</v>
          </cell>
          <cell r="I35">
            <v>288.37484437276629</v>
          </cell>
          <cell r="J35">
            <v>818.68632809921849</v>
          </cell>
          <cell r="K35">
            <v>922.54881309467987</v>
          </cell>
          <cell r="L35">
            <v>713.12107820425172</v>
          </cell>
          <cell r="M35">
            <v>1322.6430437243826</v>
          </cell>
          <cell r="N35">
            <v>1874.8440142054371</v>
          </cell>
          <cell r="O35">
            <v>2484.0690897878753</v>
          </cell>
          <cell r="P35">
            <v>1754.5624245646084</v>
          </cell>
          <cell r="Q35">
            <v>1502.6818009503679</v>
          </cell>
          <cell r="R35">
            <v>1099.0598706051132</v>
          </cell>
          <cell r="S35">
            <v>998.51700550573537</v>
          </cell>
          <cell r="T35">
            <v>1279.6542411025091</v>
          </cell>
          <cell r="U35">
            <v>931.97705912690287</v>
          </cell>
          <cell r="V35">
            <v>1416.4873706075907</v>
          </cell>
          <cell r="W35">
            <v>1622.1096316302473</v>
          </cell>
          <cell r="X35">
            <v>1725.2037386728252</v>
          </cell>
          <cell r="Y35">
            <v>1627.7922787378966</v>
          </cell>
          <cell r="Z35">
            <v>1461.0310065714518</v>
          </cell>
          <cell r="AA35">
            <v>1503.1641209172849</v>
          </cell>
          <cell r="AB35">
            <v>1434.6085653222435</v>
          </cell>
          <cell r="AC35">
            <v>616.53672479350837</v>
          </cell>
          <cell r="AD35">
            <v>410.6655928821981</v>
          </cell>
          <cell r="AE35">
            <v>283.5340494616637</v>
          </cell>
        </row>
        <row r="36">
          <cell r="G36">
            <v>45.170081674083427</v>
          </cell>
          <cell r="H36">
            <v>35.82117285475239</v>
          </cell>
          <cell r="I36">
            <v>62.625155627233696</v>
          </cell>
          <cell r="J36">
            <v>68.313671900781529</v>
          </cell>
          <cell r="K36">
            <v>60.451186905320142</v>
          </cell>
          <cell r="L36">
            <v>93.878921795748312</v>
          </cell>
          <cell r="M36">
            <v>125.35695627561738</v>
          </cell>
          <cell r="N36">
            <v>157.15598579456281</v>
          </cell>
          <cell r="O36">
            <v>120.93091021212476</v>
          </cell>
          <cell r="P36">
            <v>108.43757543539168</v>
          </cell>
          <cell r="Q36">
            <v>88.318199049632</v>
          </cell>
          <cell r="R36">
            <v>84.940129394886824</v>
          </cell>
          <cell r="S36">
            <v>100.48299449426467</v>
          </cell>
          <cell r="T36">
            <v>84.345758897490967</v>
          </cell>
          <cell r="U36">
            <v>113.02294087309717</v>
          </cell>
          <cell r="V36">
            <v>126.51262939240925</v>
          </cell>
          <cell r="W36">
            <v>133.89036836975254</v>
          </cell>
          <cell r="X36">
            <v>129.79626132717482</v>
          </cell>
          <cell r="Y36">
            <v>122.20772126210333</v>
          </cell>
          <cell r="Z36">
            <v>125.96899342854817</v>
          </cell>
          <cell r="AA36">
            <v>120.8358790827151</v>
          </cell>
          <cell r="AB36">
            <v>73.391434677756436</v>
          </cell>
          <cell r="AC36">
            <v>61.463275206491645</v>
          </cell>
          <cell r="AD36">
            <v>55.334407117801909</v>
          </cell>
          <cell r="AE36">
            <v>72.465950538336273</v>
          </cell>
        </row>
        <row r="37">
          <cell r="G37">
            <v>838</v>
          </cell>
          <cell r="H37">
            <v>605</v>
          </cell>
          <cell r="I37">
            <v>572</v>
          </cell>
          <cell r="J37">
            <v>703</v>
          </cell>
          <cell r="K37">
            <v>820</v>
          </cell>
          <cell r="L37">
            <v>1089</v>
          </cell>
          <cell r="M37">
            <v>1696</v>
          </cell>
          <cell r="N37">
            <v>2779</v>
          </cell>
          <cell r="O37">
            <v>3712</v>
          </cell>
          <cell r="P37">
            <v>3167</v>
          </cell>
          <cell r="Q37">
            <v>2635</v>
          </cell>
          <cell r="R37">
            <v>2634</v>
          </cell>
          <cell r="S37">
            <v>2980</v>
          </cell>
          <cell r="T37">
            <v>2343</v>
          </cell>
          <cell r="U37">
            <v>1317</v>
          </cell>
          <cell r="V37">
            <v>998</v>
          </cell>
          <cell r="W37">
            <v>1042</v>
          </cell>
          <cell r="X37">
            <v>785</v>
          </cell>
          <cell r="Y37">
            <v>765</v>
          </cell>
          <cell r="Z37">
            <v>798</v>
          </cell>
          <cell r="AA37">
            <v>849</v>
          </cell>
          <cell r="AB37">
            <v>721</v>
          </cell>
          <cell r="AC37">
            <v>526</v>
          </cell>
          <cell r="AD37">
            <v>273</v>
          </cell>
          <cell r="AE37">
            <v>283</v>
          </cell>
        </row>
        <row r="44">
          <cell r="G44">
            <v>972.4</v>
          </cell>
          <cell r="H44">
            <v>825.5</v>
          </cell>
          <cell r="I44">
            <v>730.6</v>
          </cell>
          <cell r="J44">
            <v>696.80000000000007</v>
          </cell>
          <cell r="K44">
            <v>925.6</v>
          </cell>
          <cell r="L44">
            <v>1349.4</v>
          </cell>
          <cell r="M44">
            <v>2454.4</v>
          </cell>
          <cell r="N44">
            <v>2601.3000000000002</v>
          </cell>
          <cell r="O44">
            <v>2906.8</v>
          </cell>
          <cell r="P44">
            <v>2382.9</v>
          </cell>
          <cell r="Q44">
            <v>2070.9</v>
          </cell>
          <cell r="R44">
            <v>1963</v>
          </cell>
          <cell r="S44">
            <v>1986.4</v>
          </cell>
          <cell r="T44">
            <v>2096.9</v>
          </cell>
          <cell r="U44">
            <v>2020.2</v>
          </cell>
          <cell r="V44">
            <v>2246.4</v>
          </cell>
          <cell r="W44">
            <v>2694.9</v>
          </cell>
          <cell r="X44">
            <v>3138.2000000000003</v>
          </cell>
          <cell r="Y44">
            <v>4468.1000000000004</v>
          </cell>
          <cell r="Z44">
            <v>4390.1000000000004</v>
          </cell>
          <cell r="AA44">
            <v>4347.2</v>
          </cell>
          <cell r="AB44">
            <v>3862.3</v>
          </cell>
          <cell r="AC44">
            <v>2616.9</v>
          </cell>
          <cell r="AD44">
            <v>1831.7</v>
          </cell>
          <cell r="AE44">
            <v>1666.6000000000001</v>
          </cell>
        </row>
        <row r="45">
          <cell r="G45">
            <v>474.93825094095956</v>
          </cell>
          <cell r="H45">
            <v>125.55342428746027</v>
          </cell>
          <cell r="I45">
            <v>239.38975865025668</v>
          </cell>
          <cell r="J45">
            <v>86.494038342320181</v>
          </cell>
          <cell r="K45">
            <v>253.07778115310504</v>
          </cell>
          <cell r="L45">
            <v>443.40968982992769</v>
          </cell>
          <cell r="M45">
            <v>238.40668933003624</v>
          </cell>
          <cell r="N45">
            <v>450.83862929341456</v>
          </cell>
          <cell r="O45">
            <v>732.37259269994001</v>
          </cell>
          <cell r="P45">
            <v>865.92745922778568</v>
          </cell>
          <cell r="Q45">
            <v>1098.5131099856153</v>
          </cell>
          <cell r="R45">
            <v>785.96545249482699</v>
          </cell>
          <cell r="S45">
            <v>745.40877474760293</v>
          </cell>
          <cell r="T45">
            <v>685.7461288484983</v>
          </cell>
          <cell r="U45">
            <v>667.72203160881213</v>
          </cell>
          <cell r="V45">
            <v>593.63332238391354</v>
          </cell>
          <cell r="W45">
            <v>1035.9518784735571</v>
          </cell>
          <cell r="X45">
            <v>903.3500469773611</v>
          </cell>
          <cell r="Y45">
            <v>893.8619142539435</v>
          </cell>
          <cell r="Z45">
            <v>928.12087639779793</v>
          </cell>
          <cell r="AA45">
            <v>772.11945727824411</v>
          </cell>
          <cell r="AB45">
            <v>709.88601514140555</v>
          </cell>
          <cell r="AC45">
            <v>356.68663359518177</v>
          </cell>
          <cell r="AD45">
            <v>136.66696241508441</v>
          </cell>
          <cell r="AE45">
            <v>367.84636582419688</v>
          </cell>
        </row>
        <row r="46">
          <cell r="G46">
            <v>26.061749059040462</v>
          </cell>
          <cell r="H46">
            <v>31.446575712539726</v>
          </cell>
          <cell r="I46">
            <v>24.610241349743323</v>
          </cell>
          <cell r="J46">
            <v>33.505961657679826</v>
          </cell>
          <cell r="K46">
            <v>42.922218846894957</v>
          </cell>
          <cell r="L46">
            <v>33.5903101700723</v>
          </cell>
          <cell r="M46">
            <v>45.593310669963749</v>
          </cell>
          <cell r="N46">
            <v>61.161370706585451</v>
          </cell>
          <cell r="O46">
            <v>69.627407300060014</v>
          </cell>
          <cell r="P46">
            <v>82.072540772214268</v>
          </cell>
          <cell r="Q46">
            <v>66.486890014384684</v>
          </cell>
          <cell r="R46">
            <v>65.034547505173009</v>
          </cell>
          <cell r="S46">
            <v>62.591225252397024</v>
          </cell>
          <cell r="T46">
            <v>62.253871151501713</v>
          </cell>
          <cell r="U46">
            <v>60.277968391187819</v>
          </cell>
          <cell r="V46">
            <v>85.366677616086406</v>
          </cell>
          <cell r="W46">
            <v>79.048121526442912</v>
          </cell>
          <cell r="X46">
            <v>79.649953022638883</v>
          </cell>
          <cell r="Y46">
            <v>82.138085746056518</v>
          </cell>
          <cell r="Z46">
            <v>73.879123602202057</v>
          </cell>
          <cell r="AA46">
            <v>69.880542721755916</v>
          </cell>
          <cell r="AB46">
            <v>49.113984858594421</v>
          </cell>
          <cell r="AC46">
            <v>37.313366404818197</v>
          </cell>
          <cell r="AD46">
            <v>52.333037584915587</v>
          </cell>
          <cell r="AE46">
            <v>68.15363417580312</v>
          </cell>
        </row>
        <row r="47">
          <cell r="G47">
            <v>667</v>
          </cell>
          <cell r="H47">
            <v>514</v>
          </cell>
          <cell r="I47">
            <v>441</v>
          </cell>
          <cell r="J47">
            <v>480</v>
          </cell>
          <cell r="K47">
            <v>505</v>
          </cell>
          <cell r="L47">
            <v>653</v>
          </cell>
          <cell r="M47">
            <v>1021</v>
          </cell>
          <cell r="N47">
            <v>1453</v>
          </cell>
          <cell r="O47">
            <v>1871</v>
          </cell>
          <cell r="P47">
            <v>1772</v>
          </cell>
          <cell r="Q47">
            <v>1749</v>
          </cell>
          <cell r="R47">
            <v>1681</v>
          </cell>
          <cell r="S47">
            <v>1919</v>
          </cell>
          <cell r="T47">
            <v>1736</v>
          </cell>
          <cell r="U47">
            <v>1195</v>
          </cell>
          <cell r="V47">
            <v>922</v>
          </cell>
          <cell r="W47">
            <v>972</v>
          </cell>
          <cell r="X47">
            <v>827</v>
          </cell>
          <cell r="Y47">
            <v>697</v>
          </cell>
          <cell r="Z47">
            <v>641</v>
          </cell>
          <cell r="AA47">
            <v>611</v>
          </cell>
          <cell r="AB47">
            <v>593</v>
          </cell>
          <cell r="AC47">
            <v>437</v>
          </cell>
          <cell r="AD47">
            <v>290</v>
          </cell>
          <cell r="AE47">
            <v>325</v>
          </cell>
        </row>
        <row r="54">
          <cell r="G54">
            <v>29614.268</v>
          </cell>
          <cell r="H54">
            <v>32248.535</v>
          </cell>
          <cell r="I54">
            <v>34559.441999999995</v>
          </cell>
          <cell r="J54">
            <v>42040.175999999999</v>
          </cell>
          <cell r="K54">
            <v>48415.591999999997</v>
          </cell>
          <cell r="L54">
            <v>44234.157999999996</v>
          </cell>
          <cell r="M54">
            <v>57584.008000000002</v>
          </cell>
          <cell r="N54">
            <v>61360.741000000002</v>
          </cell>
          <cell r="O54">
            <v>63637.876000000004</v>
          </cell>
          <cell r="P54">
            <v>54867.252999999997</v>
          </cell>
          <cell r="Q54">
            <v>57384.413</v>
          </cell>
          <cell r="R54">
            <v>56006.91</v>
          </cell>
          <cell r="S54">
            <v>58939.248</v>
          </cell>
          <cell r="T54">
            <v>56527.233</v>
          </cell>
          <cell r="U54">
            <v>51608.513999999996</v>
          </cell>
          <cell r="V54">
            <v>52738.448000000004</v>
          </cell>
          <cell r="W54">
            <v>59782.093000000001</v>
          </cell>
          <cell r="X54">
            <v>67688.774000000005</v>
          </cell>
          <cell r="Y54">
            <v>74522.816999999995</v>
          </cell>
          <cell r="Z54">
            <v>84872.357000000004</v>
          </cell>
          <cell r="AA54">
            <v>75289.903999999995</v>
          </cell>
          <cell r="AB54">
            <v>57664.510999999999</v>
          </cell>
          <cell r="AC54">
            <v>34509.633000000002</v>
          </cell>
          <cell r="AD54">
            <v>24099.069</v>
          </cell>
          <cell r="AE54">
            <v>24846.962</v>
          </cell>
        </row>
        <row r="55">
          <cell r="G55">
            <v>18929.763197074921</v>
          </cell>
          <cell r="H55">
            <v>19012.285997102455</v>
          </cell>
          <cell r="I55">
            <v>22080.05399967837</v>
          </cell>
          <cell r="J55">
            <v>28601.778161129085</v>
          </cell>
          <cell r="K55">
            <v>27202.893689869059</v>
          </cell>
          <cell r="L55">
            <v>12390.210937882894</v>
          </cell>
          <cell r="M55">
            <v>12173.152842775997</v>
          </cell>
          <cell r="N55">
            <v>12361.89700061282</v>
          </cell>
          <cell r="O55">
            <v>17122.743158401601</v>
          </cell>
          <cell r="P55">
            <v>18662.733640245107</v>
          </cell>
          <cell r="Q55">
            <v>21954.730458996564</v>
          </cell>
          <cell r="R55">
            <v>20000.57314201623</v>
          </cell>
          <cell r="S55">
            <v>20642.129902132976</v>
          </cell>
          <cell r="T55">
            <v>18328.494801049026</v>
          </cell>
          <cell r="U55">
            <v>14151.270582179823</v>
          </cell>
          <cell r="V55">
            <v>14626.267683576692</v>
          </cell>
          <cell r="W55">
            <v>12028.647109827845</v>
          </cell>
          <cell r="X55">
            <v>13046.576324182057</v>
          </cell>
          <cell r="Y55">
            <v>13957.232094298251</v>
          </cell>
          <cell r="Z55">
            <v>13931.004497270837</v>
          </cell>
          <cell r="AA55">
            <v>15900.995334173014</v>
          </cell>
          <cell r="AB55">
            <v>15570.247880584542</v>
          </cell>
          <cell r="AC55">
            <v>11944.723214001346</v>
          </cell>
          <cell r="AD55">
            <v>4141.9202192737603</v>
          </cell>
          <cell r="AE55">
            <v>4082.3550519108021</v>
          </cell>
        </row>
        <row r="56">
          <cell r="G56">
            <v>1541.8068029250769</v>
          </cell>
          <cell r="H56">
            <v>1789.2040028975434</v>
          </cell>
          <cell r="I56">
            <v>2697.4260003216259</v>
          </cell>
          <cell r="J56">
            <v>2452.6218388709185</v>
          </cell>
          <cell r="K56">
            <v>1250.8263101309403</v>
          </cell>
          <cell r="L56">
            <v>1272.6790621171076</v>
          </cell>
          <cell r="M56">
            <v>1783.7271572240043</v>
          </cell>
          <cell r="N56">
            <v>2321.94299938718</v>
          </cell>
          <cell r="O56">
            <v>2678.3968415983995</v>
          </cell>
          <cell r="P56">
            <v>3071.6263597548932</v>
          </cell>
          <cell r="Q56">
            <v>2881.3195410034377</v>
          </cell>
          <cell r="R56">
            <v>2811.4968579837696</v>
          </cell>
          <cell r="S56">
            <v>2476.4300978670262</v>
          </cell>
          <cell r="T56">
            <v>2052.8651989509744</v>
          </cell>
          <cell r="U56">
            <v>2155.6894178201746</v>
          </cell>
          <cell r="V56">
            <v>2035.7623164233073</v>
          </cell>
          <cell r="W56">
            <v>2249.9028901721549</v>
          </cell>
          <cell r="X56">
            <v>2341.7336758179449</v>
          </cell>
          <cell r="Y56">
            <v>2340.0879057017487</v>
          </cell>
          <cell r="Z56">
            <v>2581.1355027291629</v>
          </cell>
          <cell r="AA56">
            <v>2450.9446658269858</v>
          </cell>
          <cell r="AB56">
            <v>2125.3821194154557</v>
          </cell>
          <cell r="AC56">
            <v>1478.8567859986533</v>
          </cell>
          <cell r="AD56">
            <v>1471.80978072624</v>
          </cell>
          <cell r="AE56">
            <v>1909.1649480891979</v>
          </cell>
        </row>
        <row r="57">
          <cell r="G57">
            <v>8065.1900000000005</v>
          </cell>
          <cell r="H57">
            <v>7680.98</v>
          </cell>
          <cell r="I57">
            <v>8859.369999999999</v>
          </cell>
          <cell r="J57">
            <v>9760.6</v>
          </cell>
          <cell r="K57">
            <v>11657.85</v>
          </cell>
          <cell r="L57">
            <v>11534.21</v>
          </cell>
          <cell r="M57">
            <v>13344.97</v>
          </cell>
          <cell r="N57">
            <v>16910.21</v>
          </cell>
          <cell r="O57">
            <v>19707.47</v>
          </cell>
          <cell r="P57">
            <v>18879.04</v>
          </cell>
          <cell r="Q57">
            <v>16372.93</v>
          </cell>
          <cell r="R57">
            <v>16578.169999999998</v>
          </cell>
          <cell r="S57">
            <v>17170.830000000002</v>
          </cell>
          <cell r="T57">
            <v>13873.52</v>
          </cell>
          <cell r="U57">
            <v>9050.15</v>
          </cell>
          <cell r="V57">
            <v>6886.54</v>
          </cell>
          <cell r="W57">
            <v>7046.04</v>
          </cell>
          <cell r="X57">
            <v>6539.3899999999994</v>
          </cell>
          <cell r="Y57">
            <v>6359.29</v>
          </cell>
          <cell r="Z57">
            <v>6381.37</v>
          </cell>
          <cell r="AA57">
            <v>6080.27</v>
          </cell>
          <cell r="AB57">
            <v>4894.01</v>
          </cell>
          <cell r="AC57">
            <v>3674.09</v>
          </cell>
          <cell r="AD57">
            <v>2014.3</v>
          </cell>
          <cell r="AE57">
            <v>1796.25</v>
          </cell>
        </row>
      </sheetData>
      <sheetData sheetId="6">
        <row r="20">
          <cell r="H20">
            <v>0.54056403834827815</v>
          </cell>
          <cell r="I20">
            <v>0.48200277076100684</v>
          </cell>
          <cell r="J20">
            <v>0.56609879065860214</v>
          </cell>
          <cell r="K20">
            <v>0.38751242004584513</v>
          </cell>
          <cell r="L20">
            <v>0.37711808922827855</v>
          </cell>
          <cell r="M20">
            <v>0.25636734424005708</v>
          </cell>
          <cell r="N20">
            <v>0.44466162759752242</v>
          </cell>
          <cell r="O20">
            <v>0.45536974953410997</v>
          </cell>
          <cell r="P20">
            <v>0.70573583862289258</v>
          </cell>
          <cell r="Q20">
            <v>0.32030228474056088</v>
          </cell>
          <cell r="R20">
            <v>0.45656607817537698</v>
          </cell>
          <cell r="S20">
            <v>0.54274096423648555</v>
          </cell>
          <cell r="T20">
            <v>0.5468986965635122</v>
          </cell>
          <cell r="U20">
            <v>0.68988938711233838</v>
          </cell>
          <cell r="V20">
            <v>0.53901469469811258</v>
          </cell>
          <cell r="W20">
            <v>0.3806850435515966</v>
          </cell>
          <cell r="X20">
            <v>0.49257182617893736</v>
          </cell>
          <cell r="Y20">
            <v>0.47062937090000179</v>
          </cell>
          <cell r="Z20">
            <v>0.56590400000000007</v>
          </cell>
          <cell r="AA20">
            <v>0.63572800000000007</v>
          </cell>
          <cell r="AB20">
            <v>0.55195677698180112</v>
          </cell>
          <cell r="AC20">
            <v>0.49509450059010646</v>
          </cell>
          <cell r="AD20">
            <v>0.48926806425812347</v>
          </cell>
          <cell r="AE20">
            <v>0.50707539425908554</v>
          </cell>
        </row>
        <row r="21">
          <cell r="H21">
            <v>0.40814400000000001</v>
          </cell>
          <cell r="I21">
            <v>0.39798</v>
          </cell>
          <cell r="J21">
            <v>0.425238</v>
          </cell>
          <cell r="K21">
            <v>0.88486200000000004</v>
          </cell>
          <cell r="L21">
            <v>0.683562</v>
          </cell>
          <cell r="M21">
            <v>0.85707600000000006</v>
          </cell>
          <cell r="N21">
            <v>0.88373999999999997</v>
          </cell>
          <cell r="O21">
            <v>1.075866</v>
          </cell>
          <cell r="P21">
            <v>1.041018</v>
          </cell>
          <cell r="Q21">
            <v>0.91416599999999992</v>
          </cell>
          <cell r="R21">
            <v>1.1944680000000001</v>
          </cell>
          <cell r="S21">
            <v>0.82579200000000008</v>
          </cell>
          <cell r="T21">
            <v>1.2765060000000001</v>
          </cell>
          <cell r="U21">
            <v>1.201794</v>
          </cell>
          <cell r="V21">
            <v>1.6133040000000001</v>
          </cell>
          <cell r="W21">
            <v>2.0698000000000003</v>
          </cell>
          <cell r="X21">
            <v>1.415</v>
          </cell>
          <cell r="Y21">
            <v>1.1031</v>
          </cell>
          <cell r="Z21">
            <v>1.0355000000000001</v>
          </cell>
          <cell r="AA21">
            <v>0.28970000000000001</v>
          </cell>
          <cell r="AB21">
            <v>0.96416996977002289</v>
          </cell>
          <cell r="AC21">
            <v>1.0474829794917409</v>
          </cell>
          <cell r="AD21">
            <v>1.0602062008599469</v>
          </cell>
          <cell r="AE21">
            <v>1.0741061198150028</v>
          </cell>
        </row>
        <row r="22">
          <cell r="H22">
            <v>0.210256</v>
          </cell>
          <cell r="I22">
            <v>0.20502000000000001</v>
          </cell>
          <cell r="J22">
            <v>0.21906200000000001</v>
          </cell>
          <cell r="K22">
            <v>0.45583800000000002</v>
          </cell>
          <cell r="L22">
            <v>0.35213800000000001</v>
          </cell>
          <cell r="M22">
            <v>0.44152400000000003</v>
          </cell>
          <cell r="N22">
            <v>0.45526000000000005</v>
          </cell>
          <cell r="O22">
            <v>0.554234</v>
          </cell>
          <cell r="P22">
            <v>0.53628200000000004</v>
          </cell>
          <cell r="Q22">
            <v>0.47093400000000002</v>
          </cell>
          <cell r="R22">
            <v>0.61533199999999999</v>
          </cell>
          <cell r="S22">
            <v>0.42540800000000006</v>
          </cell>
          <cell r="T22">
            <v>0.65759400000000001</v>
          </cell>
          <cell r="U22">
            <v>0.61910600000000016</v>
          </cell>
          <cell r="V22">
            <v>0.83109600000000017</v>
          </cell>
          <cell r="W22">
            <v>0.93820000000000003</v>
          </cell>
          <cell r="X22">
            <v>0.94359999999999999</v>
          </cell>
          <cell r="Y22">
            <v>0.53320000000000001</v>
          </cell>
          <cell r="Z22">
            <v>0.64049999999999996</v>
          </cell>
          <cell r="AA22">
            <v>0.29170000000000001</v>
          </cell>
          <cell r="AB22">
            <v>0.43694662123493522</v>
          </cell>
          <cell r="AC22">
            <v>0.58273476357135601</v>
          </cell>
          <cell r="AD22">
            <v>0.6086834810811409</v>
          </cell>
          <cell r="AE22">
            <v>0.64149366754371639</v>
          </cell>
        </row>
        <row r="23">
          <cell r="H23">
            <v>1.9095</v>
          </cell>
          <cell r="I23">
            <v>2.8365629999999999</v>
          </cell>
          <cell r="J23">
            <v>2.2281</v>
          </cell>
          <cell r="K23">
            <v>1.61</v>
          </cell>
          <cell r="L23">
            <v>1.4142000000000001</v>
          </cell>
          <cell r="M23">
            <v>1.5080250000000002</v>
          </cell>
          <cell r="N23">
            <v>0.83910000000000007</v>
          </cell>
          <cell r="O23">
            <v>1.2907</v>
          </cell>
          <cell r="P23">
            <v>3.8820000000000001</v>
          </cell>
          <cell r="Q23">
            <v>3.8363</v>
          </cell>
          <cell r="R23">
            <v>5.9918000000000005</v>
          </cell>
          <cell r="S23">
            <v>4.3921000000000001</v>
          </cell>
          <cell r="T23">
            <v>3.3323</v>
          </cell>
          <cell r="U23">
            <v>3.0750000000000002</v>
          </cell>
          <cell r="V23">
            <v>3.1429999999999998</v>
          </cell>
          <cell r="W23">
            <v>2.3030999999999997</v>
          </cell>
          <cell r="X23">
            <v>1.4487000000000001</v>
          </cell>
          <cell r="Y23">
            <v>2.0606</v>
          </cell>
          <cell r="Z23">
            <v>3.4781999999999997</v>
          </cell>
          <cell r="AA23">
            <v>2.6520000000000001</v>
          </cell>
          <cell r="AB23">
            <v>2.9438208100000005</v>
          </cell>
          <cell r="AC23">
            <v>2.7560084900000006</v>
          </cell>
          <cell r="AD23">
            <v>2.603018580000001</v>
          </cell>
          <cell r="AE23">
            <v>2.6672277900000001</v>
          </cell>
        </row>
        <row r="24">
          <cell r="H24">
            <v>0.14913168675370994</v>
          </cell>
          <cell r="I24">
            <v>0.1329757089339306</v>
          </cell>
          <cell r="J24">
            <v>0.15617625578296401</v>
          </cell>
          <cell r="K24">
            <v>0.1069075571805157</v>
          </cell>
          <cell r="L24">
            <v>0.10403995227613426</v>
          </cell>
          <cell r="M24">
            <v>7.0727040207687705E-2</v>
          </cell>
          <cell r="N24">
            <v>0.12267397357932248</v>
          </cell>
          <cell r="O24">
            <v>0.12562814768836453</v>
          </cell>
          <cell r="P24">
            <v>0.19469955185691878</v>
          </cell>
          <cell r="Q24">
            <v>8.8365515657279348E-2</v>
          </cell>
          <cell r="R24">
            <v>0.12595819278113293</v>
          </cell>
          <cell r="S24">
            <v>0.14973226061104264</v>
          </cell>
          <cell r="T24">
            <v>0.15087930257279522</v>
          </cell>
          <cell r="U24">
            <v>0.19032780702155982</v>
          </cell>
          <cell r="V24">
            <v>0.14870425130569837</v>
          </cell>
          <cell r="W24">
            <v>0.16880282991010148</v>
          </cell>
          <cell r="X24">
            <v>0.21751936506571806</v>
          </cell>
          <cell r="Y24">
            <v>0.19732937621560423</v>
          </cell>
          <cell r="Z24">
            <v>0.10970000000000001</v>
          </cell>
          <cell r="AA24">
            <v>9.4200000000000006E-2</v>
          </cell>
          <cell r="AB24">
            <v>9.8923323863743931E-2</v>
          </cell>
          <cell r="AC24">
            <v>0.10283212131183471</v>
          </cell>
          <cell r="AD24">
            <v>0.11325872838672849</v>
          </cell>
          <cell r="AE24">
            <v>0.12860505588071519</v>
          </cell>
        </row>
        <row r="25">
          <cell r="H25">
            <v>6.0347113246290073E-2</v>
          </cell>
          <cell r="I25">
            <v>5.3809491066069394E-2</v>
          </cell>
          <cell r="J25">
            <v>6.3197744217035973E-2</v>
          </cell>
          <cell r="K25">
            <v>4.326084281948428E-2</v>
          </cell>
          <cell r="L25">
            <v>4.2100447723865751E-2</v>
          </cell>
          <cell r="M25">
            <v>2.8620159792312291E-2</v>
          </cell>
          <cell r="N25">
            <v>4.9640826420677527E-2</v>
          </cell>
          <cell r="O25">
            <v>5.0836252311635494E-2</v>
          </cell>
          <cell r="P25">
            <v>7.8786448143081236E-2</v>
          </cell>
          <cell r="Q25">
            <v>3.5757684342720655E-2</v>
          </cell>
          <cell r="R25">
            <v>5.0969807218867055E-2</v>
          </cell>
          <cell r="S25">
            <v>6.059013938895734E-2</v>
          </cell>
          <cell r="T25">
            <v>6.1054297427204751E-2</v>
          </cell>
          <cell r="U25">
            <v>7.7017392978440125E-2</v>
          </cell>
          <cell r="V25">
            <v>6.0174148694301641E-2</v>
          </cell>
          <cell r="W25">
            <v>6.8307170089898533E-2</v>
          </cell>
          <cell r="X25">
            <v>8.8020634934281985E-2</v>
          </cell>
          <cell r="Y25">
            <v>7.9850623784395738E-2</v>
          </cell>
          <cell r="Z25">
            <v>0.10970000000000001</v>
          </cell>
          <cell r="AA25">
            <v>9.4200000000000006E-2</v>
          </cell>
          <cell r="AB25">
            <v>9.8923323863743931E-2</v>
          </cell>
          <cell r="AC25">
            <v>0.10283212131183471</v>
          </cell>
          <cell r="AD25">
            <v>0.11325872838672849</v>
          </cell>
          <cell r="AE25">
            <v>0.12860505588071519</v>
          </cell>
        </row>
        <row r="26">
          <cell r="H26">
            <v>6.7900000000000002E-2</v>
          </cell>
          <cell r="I26">
            <v>9.3099999999999988E-2</v>
          </cell>
          <cell r="J26">
            <v>0.17349999999999999</v>
          </cell>
          <cell r="K26">
            <v>0.1865</v>
          </cell>
          <cell r="L26">
            <v>9.8900000000000002E-2</v>
          </cell>
          <cell r="M26">
            <v>0.1036</v>
          </cell>
          <cell r="N26">
            <v>0.1033</v>
          </cell>
          <cell r="O26">
            <v>0.10299999999999999</v>
          </cell>
          <cell r="P26">
            <v>0.16839999999999999</v>
          </cell>
          <cell r="Q26">
            <v>9.3099999999999988E-2</v>
          </cell>
          <cell r="R26">
            <v>0.1729</v>
          </cell>
          <cell r="S26">
            <v>0.18819999999999998</v>
          </cell>
          <cell r="T26">
            <v>0.14849999999999999</v>
          </cell>
          <cell r="U26">
            <v>0.13639999999999999</v>
          </cell>
          <cell r="V26">
            <v>0.11509999999999999</v>
          </cell>
          <cell r="W26">
            <v>0.34855169999999996</v>
          </cell>
          <cell r="X26">
            <v>0.44914379999999998</v>
          </cell>
          <cell r="Y26">
            <v>0.4074546</v>
          </cell>
          <cell r="Z26">
            <v>3.5369000000000002</v>
          </cell>
          <cell r="AA26">
            <v>3.9733000000000001</v>
          </cell>
          <cell r="AB26">
            <v>3.449729856136257</v>
          </cell>
          <cell r="AC26">
            <v>3.0943406286881654</v>
          </cell>
          <cell r="AD26">
            <v>3.0579254016132715</v>
          </cell>
          <cell r="AE26">
            <v>3.1692212141192844</v>
          </cell>
        </row>
        <row r="27">
          <cell r="H27">
            <v>0.34329999999999999</v>
          </cell>
          <cell r="I27">
            <v>0.83960000000000001</v>
          </cell>
          <cell r="J27">
            <v>0.4824</v>
          </cell>
          <cell r="K27">
            <v>0.71140000000000003</v>
          </cell>
          <cell r="L27">
            <v>0.39800000000000002</v>
          </cell>
          <cell r="M27">
            <v>0.2858</v>
          </cell>
          <cell r="N27">
            <v>0.30269999999999997</v>
          </cell>
          <cell r="O27">
            <v>0.52510000000000001</v>
          </cell>
          <cell r="P27">
            <v>0.63970000000000005</v>
          </cell>
          <cell r="Q27">
            <v>0.7984</v>
          </cell>
          <cell r="R27">
            <v>2.4916999999999998</v>
          </cell>
          <cell r="S27">
            <v>1.8120000000000001</v>
          </cell>
          <cell r="T27">
            <v>1.2810999999999999</v>
          </cell>
          <cell r="U27">
            <v>1.1297999999999999</v>
          </cell>
          <cell r="V27">
            <v>0.46079999999999999</v>
          </cell>
          <cell r="W27">
            <v>0.1757</v>
          </cell>
          <cell r="X27">
            <v>0.44230000000000003</v>
          </cell>
          <cell r="Y27">
            <v>0.30010000000000003</v>
          </cell>
          <cell r="Z27">
            <v>0.32750000000000001</v>
          </cell>
          <cell r="AA27">
            <v>0.47720000000000001</v>
          </cell>
          <cell r="AB27">
            <v>0.55912742999999965</v>
          </cell>
          <cell r="AC27">
            <v>0.54529235000000031</v>
          </cell>
          <cell r="AD27">
            <v>0.40671768999999997</v>
          </cell>
          <cell r="AE27">
            <v>0.44228138999999994</v>
          </cell>
        </row>
        <row r="28">
          <cell r="H28">
            <v>0.20303249999999998</v>
          </cell>
          <cell r="I28">
            <v>0.28772999999999999</v>
          </cell>
          <cell r="J28">
            <v>0.3148125</v>
          </cell>
          <cell r="K28">
            <v>0.34934699999999996</v>
          </cell>
          <cell r="L28">
            <v>0.195408</v>
          </cell>
          <cell r="M28">
            <v>0.33637499999999998</v>
          </cell>
          <cell r="N28">
            <v>0.13727549999999999</v>
          </cell>
          <cell r="O28">
            <v>0.35469449999999997</v>
          </cell>
          <cell r="P28">
            <v>0.25029750000000001</v>
          </cell>
          <cell r="Q28">
            <v>0.1968915</v>
          </cell>
          <cell r="R28">
            <v>0.43252649999999998</v>
          </cell>
          <cell r="S28">
            <v>0.54820499999999994</v>
          </cell>
          <cell r="T28">
            <v>0.97724699999999987</v>
          </cell>
          <cell r="U28">
            <v>0.84756149999999986</v>
          </cell>
          <cell r="V28">
            <v>0.64639199999999997</v>
          </cell>
          <cell r="W28">
            <v>0.33719399999999999</v>
          </cell>
          <cell r="X28">
            <v>0.39087360000000004</v>
          </cell>
          <cell r="Y28">
            <v>0.30558060000000004</v>
          </cell>
          <cell r="Z28">
            <v>3.7835000000000001</v>
          </cell>
          <cell r="AA28">
            <v>1.3673</v>
          </cell>
          <cell r="AB28">
            <v>1.8872418900000005</v>
          </cell>
          <cell r="AC28">
            <v>1.84246679</v>
          </cell>
          <cell r="AD28">
            <v>1.9964261199999997</v>
          </cell>
          <cell r="AE28">
            <v>2.11022474</v>
          </cell>
        </row>
        <row r="29">
          <cell r="H29">
            <v>0.38546750000000002</v>
          </cell>
          <cell r="I29">
            <v>0.54627000000000003</v>
          </cell>
          <cell r="J29">
            <v>0.59768750000000004</v>
          </cell>
          <cell r="K29">
            <v>0.66325300000000009</v>
          </cell>
          <cell r="L29">
            <v>0.37099200000000004</v>
          </cell>
          <cell r="M29">
            <v>0.638625</v>
          </cell>
          <cell r="N29">
            <v>0.26062450000000004</v>
          </cell>
          <cell r="O29">
            <v>0.67340549999999999</v>
          </cell>
          <cell r="P29">
            <v>0.47520250000000003</v>
          </cell>
          <cell r="Q29">
            <v>0.37380850000000004</v>
          </cell>
          <cell r="R29">
            <v>0.82117350000000011</v>
          </cell>
          <cell r="S29">
            <v>1.0407950000000001</v>
          </cell>
          <cell r="T29">
            <v>1.855353</v>
          </cell>
          <cell r="U29">
            <v>1.6091385</v>
          </cell>
          <cell r="V29">
            <v>1.2272080000000001</v>
          </cell>
          <cell r="W29">
            <v>1.1038060000000001</v>
          </cell>
          <cell r="X29">
            <v>1.2795264000000002</v>
          </cell>
          <cell r="Y29">
            <v>1.0003194000000002</v>
          </cell>
          <cell r="Z29">
            <v>3.7835000000000001</v>
          </cell>
          <cell r="AA29">
            <v>1.3673</v>
          </cell>
          <cell r="AB29">
            <v>1.8872418900000005</v>
          </cell>
          <cell r="AC29">
            <v>1.84246679</v>
          </cell>
          <cell r="AD29">
            <v>1.9964261199999997</v>
          </cell>
          <cell r="AE29">
            <v>2.11022474</v>
          </cell>
        </row>
        <row r="30">
          <cell r="H30">
            <v>0.66609400000000007</v>
          </cell>
          <cell r="I30">
            <v>1.1484180000000002</v>
          </cell>
          <cell r="J30">
            <v>0.55253399999999997</v>
          </cell>
          <cell r="K30">
            <v>0.6476320000000001</v>
          </cell>
          <cell r="L30">
            <v>0.68836400000000009</v>
          </cell>
          <cell r="M30">
            <v>0.40613802400000004</v>
          </cell>
          <cell r="N30">
            <v>0.97611110000000012</v>
          </cell>
          <cell r="O30">
            <v>0.44944599999999996</v>
          </cell>
          <cell r="P30">
            <v>1.0394595600000001</v>
          </cell>
          <cell r="Q30">
            <v>1.9108285600000001</v>
          </cell>
          <cell r="R30">
            <v>2.0233162</v>
          </cell>
          <cell r="S30">
            <v>1.5876980000000001</v>
          </cell>
          <cell r="T30">
            <v>1.3800260000000002</v>
          </cell>
          <cell r="U30">
            <v>1.4298360000000001</v>
          </cell>
          <cell r="V30">
            <v>1.3088299999999999</v>
          </cell>
          <cell r="W30">
            <v>1.4430000000000001</v>
          </cell>
          <cell r="X30">
            <v>1.3551</v>
          </cell>
          <cell r="Y30">
            <v>1.248</v>
          </cell>
          <cell r="Z30">
            <v>1.1154000000000002</v>
          </cell>
          <cell r="AA30">
            <v>1.0509999999999999</v>
          </cell>
          <cell r="AB30">
            <v>1.2799544001277074</v>
          </cell>
          <cell r="AC30">
            <v>1.4046792195590034</v>
          </cell>
          <cell r="AD30">
            <v>1.4878548079657998</v>
          </cell>
          <cell r="AE30">
            <v>1.4917427808967407</v>
          </cell>
        </row>
        <row r="31">
          <cell r="H31">
            <v>1.2930060000000001</v>
          </cell>
          <cell r="I31">
            <v>2.229282</v>
          </cell>
          <cell r="J31">
            <v>1.0725660000000001</v>
          </cell>
          <cell r="K31">
            <v>1.2571680000000001</v>
          </cell>
          <cell r="L31">
            <v>1.3362360000000002</v>
          </cell>
          <cell r="M31">
            <v>0.78838557600000003</v>
          </cell>
          <cell r="N31">
            <v>1.8948039000000001</v>
          </cell>
          <cell r="O31">
            <v>0.87245399999999995</v>
          </cell>
          <cell r="P31">
            <v>2.0177744400000002</v>
          </cell>
          <cell r="Q31">
            <v>3.7092554399999997</v>
          </cell>
          <cell r="R31">
            <v>3.9276137999999996</v>
          </cell>
          <cell r="S31">
            <v>3.0820020000000001</v>
          </cell>
          <cell r="T31">
            <v>2.6788740000000009</v>
          </cell>
          <cell r="U31">
            <v>2.7755639999999997</v>
          </cell>
          <cell r="V31">
            <v>2.5406699999999995</v>
          </cell>
          <cell r="W31">
            <v>1.5496500000000002</v>
          </cell>
          <cell r="X31">
            <v>3.1783999999999999</v>
          </cell>
          <cell r="Y31">
            <v>3.2438500000000001</v>
          </cell>
          <cell r="Z31">
            <v>1.3588</v>
          </cell>
          <cell r="AA31">
            <v>0.66200000000000003</v>
          </cell>
          <cell r="AB31">
            <v>1.2854712808283151</v>
          </cell>
          <cell r="AC31">
            <v>1.5350817518422488</v>
          </cell>
          <cell r="AD31">
            <v>1.3825302212329729</v>
          </cell>
          <cell r="AE31">
            <v>1.2973344781524432</v>
          </cell>
        </row>
        <row r="53">
          <cell r="H53">
            <v>4.6720565328458212</v>
          </cell>
          <cell r="I53">
            <v>1.5093528080297529</v>
          </cell>
          <cell r="J53">
            <v>1.6326353993862486</v>
          </cell>
          <cell r="K53">
            <v>2.6697249363466713</v>
          </cell>
          <cell r="L53">
            <v>1.9057770751539596</v>
          </cell>
          <cell r="M53">
            <v>1.3124038157725313</v>
          </cell>
          <cell r="N53">
            <v>1.0072288765130091</v>
          </cell>
          <cell r="O53">
            <v>1.7837576251023464</v>
          </cell>
          <cell r="P53">
            <v>1.8651544507889506</v>
          </cell>
          <cell r="Q53">
            <v>2.2166108874593542</v>
          </cell>
          <cell r="R53">
            <v>2.5878733797903091</v>
          </cell>
          <cell r="S53">
            <v>4.1569475087148886</v>
          </cell>
          <cell r="T53">
            <v>5.6567509684797317</v>
          </cell>
          <cell r="U53">
            <v>5.4289813283833865</v>
          </cell>
          <cell r="V53">
            <v>3.5235074071425996</v>
          </cell>
          <cell r="W53">
            <v>2.4352050691170355</v>
          </cell>
          <cell r="X53">
            <v>2.1414388221232086</v>
          </cell>
          <cell r="Y53">
            <v>2.302555021843534</v>
          </cell>
          <cell r="Z53">
            <v>1.4488319999999999</v>
          </cell>
          <cell r="AA53">
            <v>4.2056000000000004</v>
          </cell>
          <cell r="AB53">
            <v>2.5994797107084047</v>
          </cell>
          <cell r="AC53">
            <v>2.6698126381317313</v>
          </cell>
          <cell r="AD53">
            <v>2.4533274635786939</v>
          </cell>
          <cell r="AE53">
            <v>2.3671787571438605</v>
          </cell>
        </row>
        <row r="54">
          <cell r="H54">
            <v>2.1049529227503614</v>
          </cell>
          <cell r="I54">
            <v>0.68002529130110145</v>
          </cell>
          <cell r="J54">
            <v>0.7355691506648977</v>
          </cell>
          <cell r="K54">
            <v>1.2028204856244402</v>
          </cell>
          <cell r="L54">
            <v>0.85863066858321024</v>
          </cell>
          <cell r="M54">
            <v>0.59129169957975791</v>
          </cell>
          <cell r="N54">
            <v>0.45379788377757357</v>
          </cell>
          <cell r="O54">
            <v>0.80365590613912508</v>
          </cell>
          <cell r="P54">
            <v>0.84032851164530364</v>
          </cell>
          <cell r="Q54">
            <v>0.99867403858570003</v>
          </cell>
          <cell r="R54">
            <v>1.1659430052271653</v>
          </cell>
          <cell r="S54">
            <v>1.8728751988922039</v>
          </cell>
          <cell r="T54">
            <v>2.5485981174802896</v>
          </cell>
          <cell r="U54">
            <v>2.4459785609179971</v>
          </cell>
          <cell r="V54">
            <v>1.587484475595518</v>
          </cell>
          <cell r="W54">
            <v>1.0971596751232116</v>
          </cell>
          <cell r="X54">
            <v>0.96480594269985731</v>
          </cell>
          <cell r="Y54">
            <v>1.0373953930028383</v>
          </cell>
          <cell r="Z54">
            <v>0.90551999999999988</v>
          </cell>
          <cell r="AA54">
            <v>2.6284999999999998</v>
          </cell>
          <cell r="AB54">
            <v>1.6246748191927527</v>
          </cell>
          <cell r="AC54">
            <v>1.668632898832332</v>
          </cell>
          <cell r="AD54">
            <v>1.5333296647366834</v>
          </cell>
          <cell r="AE54">
            <v>1.4794867232149127</v>
          </cell>
        </row>
        <row r="55">
          <cell r="H55">
            <v>2.4698905444038184</v>
          </cell>
          <cell r="I55">
            <v>0.79792190066914614</v>
          </cell>
          <cell r="J55">
            <v>0.86309544994885412</v>
          </cell>
          <cell r="K55">
            <v>1.4113545780288896</v>
          </cell>
          <cell r="L55">
            <v>1.0074922562628299</v>
          </cell>
          <cell r="M55">
            <v>0.69380448464771105</v>
          </cell>
          <cell r="N55">
            <v>0.53247323970941751</v>
          </cell>
          <cell r="O55">
            <v>0.94298646875852898</v>
          </cell>
          <cell r="P55">
            <v>0.98601703756574599</v>
          </cell>
          <cell r="Q55">
            <v>1.1718150739549462</v>
          </cell>
          <cell r="R55">
            <v>1.368083614982526</v>
          </cell>
          <cell r="S55">
            <v>2.1975772923929076</v>
          </cell>
          <cell r="T55">
            <v>2.9904509140399775</v>
          </cell>
          <cell r="U55">
            <v>2.8700401106986155</v>
          </cell>
          <cell r="V55">
            <v>1.8627081172618836</v>
          </cell>
          <cell r="W55">
            <v>1.2873752557597529</v>
          </cell>
          <cell r="X55">
            <v>1.1320752351769341</v>
          </cell>
          <cell r="Y55">
            <v>1.2172495851536278</v>
          </cell>
          <cell r="Z55">
            <v>0.23284799999999997</v>
          </cell>
          <cell r="AA55">
            <v>0.67589999999999995</v>
          </cell>
          <cell r="AB55">
            <v>0.41777352493527931</v>
          </cell>
          <cell r="AC55">
            <v>0.42907703112831391</v>
          </cell>
          <cell r="AD55">
            <v>0.39428477093229003</v>
          </cell>
          <cell r="AE55">
            <v>0.38043944311240613</v>
          </cell>
        </row>
        <row r="56">
          <cell r="H56">
            <v>1.1645465043915073</v>
          </cell>
          <cell r="I56">
            <v>1.1001820295846425</v>
          </cell>
          <cell r="J56">
            <v>0.77513011814390298</v>
          </cell>
          <cell r="K56">
            <v>0.68998963836582305</v>
          </cell>
          <cell r="L56">
            <v>0.47628477138962716</v>
          </cell>
          <cell r="M56">
            <v>0.72979317264235954</v>
          </cell>
          <cell r="N56">
            <v>1.1207523315363412</v>
          </cell>
          <cell r="O56">
            <v>1.7296949802124721</v>
          </cell>
          <cell r="P56">
            <v>1.2091017784188862</v>
          </cell>
          <cell r="Q56">
            <v>0.64730626181604856</v>
          </cell>
          <cell r="R56">
            <v>0.79226517966966792</v>
          </cell>
          <cell r="S56">
            <v>1.1545493376429821</v>
          </cell>
          <cell r="T56">
            <v>1.6151595389454148</v>
          </cell>
          <cell r="U56">
            <v>1.1894365697530624</v>
          </cell>
          <cell r="V56">
            <v>1.2257225823958589</v>
          </cell>
          <cell r="W56">
            <v>1.0573849449768578</v>
          </cell>
          <cell r="X56">
            <v>0.72875294390060763</v>
          </cell>
          <cell r="Y56">
            <v>0.92132453975849626</v>
          </cell>
          <cell r="Z56">
            <v>1.6346550000000002</v>
          </cell>
          <cell r="AA56">
            <v>2.0905169999999997</v>
          </cell>
          <cell r="AB56">
            <v>1.7691131441651935</v>
          </cell>
          <cell r="AC56">
            <v>1.7050112905317358</v>
          </cell>
          <cell r="AD56">
            <v>1.6258923167686812</v>
          </cell>
          <cell r="AE56">
            <v>1.7031142550524103</v>
          </cell>
        </row>
        <row r="57">
          <cell r="H57">
            <v>2.1508979819924536</v>
          </cell>
          <cell r="I57">
            <v>2.0320178699041631</v>
          </cell>
          <cell r="J57">
            <v>1.4316524077056443</v>
          </cell>
          <cell r="K57">
            <v>1.2743993607470525</v>
          </cell>
          <cell r="L57">
            <v>0.87969003365045617</v>
          </cell>
          <cell r="M57">
            <v>1.3479158250777785</v>
          </cell>
          <cell r="N57">
            <v>2.0700108747262438</v>
          </cell>
          <cell r="O57">
            <v>3.1947177964742988</v>
          </cell>
          <cell r="P57">
            <v>2.2331908304370804</v>
          </cell>
          <cell r="Q57">
            <v>1.195563875741235</v>
          </cell>
          <cell r="R57">
            <v>1.4633005807224375</v>
          </cell>
          <cell r="S57">
            <v>2.1324333816489229</v>
          </cell>
          <cell r="T57">
            <v>2.983172745624953</v>
          </cell>
          <cell r="U57">
            <v>2.1968695178271713</v>
          </cell>
          <cell r="V57">
            <v>2.2638891783333217</v>
          </cell>
          <cell r="W57">
            <v>1.9529723680105797</v>
          </cell>
          <cell r="X57">
            <v>1.3459945399311508</v>
          </cell>
          <cell r="Y57">
            <v>1.701671067538973</v>
          </cell>
          <cell r="Z57">
            <v>0.59441999999999995</v>
          </cell>
          <cell r="AA57">
            <v>0.76018799999999986</v>
          </cell>
          <cell r="AB57">
            <v>0.64331387060552492</v>
          </cell>
          <cell r="AC57">
            <v>0.62000410564790387</v>
          </cell>
          <cell r="AD57">
            <v>0.59123356973406582</v>
          </cell>
          <cell r="AE57">
            <v>0.61931427456451282</v>
          </cell>
        </row>
        <row r="58">
          <cell r="H58">
            <v>0.53772449549811341</v>
          </cell>
          <cell r="I58">
            <v>0.50800446747604078</v>
          </cell>
          <cell r="J58">
            <v>0.35791310192641107</v>
          </cell>
          <cell r="K58">
            <v>0.31859984018676313</v>
          </cell>
          <cell r="L58">
            <v>0.21992250841261404</v>
          </cell>
          <cell r="M58">
            <v>0.33697895626944463</v>
          </cell>
          <cell r="N58">
            <v>0.51750271868156095</v>
          </cell>
          <cell r="O58">
            <v>0.79867944911857469</v>
          </cell>
          <cell r="P58">
            <v>0.55829770760927011</v>
          </cell>
          <cell r="Q58">
            <v>0.29889096893530875</v>
          </cell>
          <cell r="R58">
            <v>0.36582514518060938</v>
          </cell>
          <cell r="S58">
            <v>0.53310834541223073</v>
          </cell>
          <cell r="T58">
            <v>0.74579318640623826</v>
          </cell>
          <cell r="U58">
            <v>0.54921737945679283</v>
          </cell>
          <cell r="V58">
            <v>0.56597229458333043</v>
          </cell>
          <cell r="W58">
            <v>0.48824309200264493</v>
          </cell>
          <cell r="X58">
            <v>0.3364986349827877</v>
          </cell>
          <cell r="Y58">
            <v>0.42541776688474325</v>
          </cell>
          <cell r="Z58">
            <v>2.1300050000000001</v>
          </cell>
          <cell r="AA58">
            <v>2.7240069999999998</v>
          </cell>
          <cell r="AB58">
            <v>2.305208036336464</v>
          </cell>
          <cell r="AC58">
            <v>2.2216813785716556</v>
          </cell>
          <cell r="AD58">
            <v>2.118586958213736</v>
          </cell>
          <cell r="AE58">
            <v>2.2192094838561709</v>
          </cell>
        </row>
        <row r="59">
          <cell r="H59">
            <v>1.0381942181179253</v>
          </cell>
          <cell r="I59">
            <v>0.980813233035153</v>
          </cell>
          <cell r="J59">
            <v>0.69102917222404159</v>
          </cell>
          <cell r="K59">
            <v>0.61512636070036175</v>
          </cell>
          <cell r="L59">
            <v>0.42460828654730265</v>
          </cell>
          <cell r="M59">
            <v>0.65061124601041742</v>
          </cell>
          <cell r="N59">
            <v>0.99915167505585367</v>
          </cell>
          <cell r="O59">
            <v>1.542024574194655</v>
          </cell>
          <cell r="P59">
            <v>1.077915283534763</v>
          </cell>
          <cell r="Q59">
            <v>0.57707409350740779</v>
          </cell>
          <cell r="R59">
            <v>0.70630509442728517</v>
          </cell>
          <cell r="S59">
            <v>1.029281735295865</v>
          </cell>
          <cell r="T59">
            <v>1.4399161290233935</v>
          </cell>
          <cell r="U59">
            <v>1.0603837329629731</v>
          </cell>
          <cell r="V59">
            <v>1.092732744687489</v>
          </cell>
          <cell r="W59">
            <v>0.94265959500991836</v>
          </cell>
          <cell r="X59">
            <v>0.64968388118545384</v>
          </cell>
          <cell r="Y59">
            <v>0.82136162581778727</v>
          </cell>
          <cell r="Z59">
            <v>0.59441999999999995</v>
          </cell>
          <cell r="AA59">
            <v>0.76018799999999986</v>
          </cell>
          <cell r="AB59">
            <v>0.64331387060552492</v>
          </cell>
          <cell r="AC59">
            <v>0.62000410564790387</v>
          </cell>
          <cell r="AD59">
            <v>0.59123356973406582</v>
          </cell>
          <cell r="AE59">
            <v>0.61931427456451282</v>
          </cell>
        </row>
        <row r="60">
          <cell r="H60">
            <v>1.6924380000000001</v>
          </cell>
          <cell r="I60">
            <v>1.484802</v>
          </cell>
          <cell r="J60">
            <v>2.0873819999999998</v>
          </cell>
          <cell r="K60">
            <v>2.0856660000000002</v>
          </cell>
          <cell r="L60">
            <v>2.3110560000000002</v>
          </cell>
          <cell r="M60">
            <v>3.1661519999999999</v>
          </cell>
          <cell r="N60">
            <v>2.39778</v>
          </cell>
          <cell r="O60">
            <v>1.4201721599999999</v>
          </cell>
          <cell r="P60">
            <v>2.9824739999999998</v>
          </cell>
          <cell r="Q60">
            <v>1.9324140000000003</v>
          </cell>
          <cell r="R60">
            <v>1.907796</v>
          </cell>
          <cell r="S60">
            <v>2.3078220000000003</v>
          </cell>
          <cell r="T60">
            <v>2.4817980000000004</v>
          </cell>
          <cell r="U60">
            <v>2.3626019999999999</v>
          </cell>
          <cell r="V60">
            <v>2.16249</v>
          </cell>
          <cell r="W60">
            <v>2.6243000000000003</v>
          </cell>
          <cell r="X60">
            <v>3.7761</v>
          </cell>
          <cell r="Y60">
            <v>2.5621999999999998</v>
          </cell>
          <cell r="Z60">
            <v>3.0191999999999997</v>
          </cell>
          <cell r="AA60">
            <v>2.9931000000000001</v>
          </cell>
          <cell r="AB60">
            <v>2.8918301090794269</v>
          </cell>
          <cell r="AC60">
            <v>3.782360064278282</v>
          </cell>
          <cell r="AD60">
            <v>3.4705377413257055</v>
          </cell>
          <cell r="AE60">
            <v>3.2160116321090824</v>
          </cell>
        </row>
        <row r="61">
          <cell r="H61">
            <v>0.87186200000000003</v>
          </cell>
          <cell r="I61">
            <v>0.76489800000000008</v>
          </cell>
          <cell r="J61">
            <v>1.075318</v>
          </cell>
          <cell r="K61">
            <v>1.0744339999999999</v>
          </cell>
          <cell r="L61">
            <v>1.190544</v>
          </cell>
          <cell r="M61">
            <v>1.6310480000000001</v>
          </cell>
          <cell r="N61">
            <v>1.23522</v>
          </cell>
          <cell r="O61">
            <v>0.73160384000000001</v>
          </cell>
          <cell r="P61">
            <v>1.5364259999999998</v>
          </cell>
          <cell r="Q61">
            <v>0.99548600000000009</v>
          </cell>
          <cell r="R61">
            <v>0.98280400000000012</v>
          </cell>
          <cell r="S61">
            <v>1.1888779999999999</v>
          </cell>
          <cell r="T61">
            <v>1.2785020000000002</v>
          </cell>
          <cell r="U61">
            <v>1.217098</v>
          </cell>
          <cell r="V61">
            <v>1.1140099999999999</v>
          </cell>
          <cell r="W61">
            <v>1.2012</v>
          </cell>
          <cell r="X61">
            <v>1.5534000000000001</v>
          </cell>
          <cell r="Y61">
            <v>0.81710000000000005</v>
          </cell>
          <cell r="Z61">
            <v>1.2970999999999999</v>
          </cell>
          <cell r="AA61">
            <v>1.4250999999999998</v>
          </cell>
          <cell r="AB61">
            <v>1.3376018689940781</v>
          </cell>
          <cell r="AC61">
            <v>1.4693053926132156</v>
          </cell>
          <cell r="AD61">
            <v>1.3354667382339562</v>
          </cell>
          <cell r="AE61">
            <v>1.249250206816515</v>
          </cell>
        </row>
        <row r="62">
          <cell r="H62">
            <v>5.2438000000000002</v>
          </cell>
          <cell r="I62">
            <v>3.0779999999999998</v>
          </cell>
          <cell r="J62">
            <v>3.5724999999999998</v>
          </cell>
          <cell r="K62">
            <v>4.5848000000000004</v>
          </cell>
          <cell r="L62">
            <v>3.4581999999999997</v>
          </cell>
          <cell r="M62">
            <v>3.2988000000000004</v>
          </cell>
          <cell r="N62">
            <v>3.1168</v>
          </cell>
          <cell r="O62">
            <v>3.8371</v>
          </cell>
          <cell r="P62">
            <v>5.0454999999999997</v>
          </cell>
          <cell r="Q62">
            <v>6.3580129999999997</v>
          </cell>
          <cell r="R62">
            <v>4.7816999999999998</v>
          </cell>
          <cell r="S62">
            <v>6.0843999999999996</v>
          </cell>
          <cell r="T62">
            <v>5.7608000000000006</v>
          </cell>
          <cell r="U62">
            <v>5.1916000000000002</v>
          </cell>
          <cell r="V62">
            <v>6.0718000000000005</v>
          </cell>
          <cell r="W62">
            <v>2.7429000000000001</v>
          </cell>
          <cell r="X62">
            <v>4.8205</v>
          </cell>
          <cell r="Y62">
            <v>3.1579999999999999</v>
          </cell>
          <cell r="Z62">
            <v>4.7521000000000004</v>
          </cell>
          <cell r="AA62">
            <v>4.5863000000000005</v>
          </cell>
          <cell r="AB62">
            <v>4.2521218800000069</v>
          </cell>
          <cell r="AC62">
            <v>4.1643903399999962</v>
          </cell>
          <cell r="AD62">
            <v>4.2213762000000035</v>
          </cell>
          <cell r="AE62">
            <v>4.5285378099999987</v>
          </cell>
        </row>
        <row r="63">
          <cell r="H63">
            <v>0.5481317139383739</v>
          </cell>
          <cell r="I63">
            <v>0.5178364790468617</v>
          </cell>
          <cell r="J63">
            <v>0.36484021769957081</v>
          </cell>
          <cell r="K63">
            <v>0.32476607988686124</v>
          </cell>
          <cell r="L63">
            <v>0.22417892894792907</v>
          </cell>
          <cell r="M63">
            <v>0.34350090875073974</v>
          </cell>
          <cell r="N63">
            <v>0.52751856114705731</v>
          </cell>
          <cell r="O63">
            <v>0.81413723755914813</v>
          </cell>
          <cell r="P63">
            <v>0.56910310376739748</v>
          </cell>
          <cell r="Q63">
            <v>0.30467575952895537</v>
          </cell>
          <cell r="R63">
            <v>0.37290539208903378</v>
          </cell>
          <cell r="S63">
            <v>0.54342622203767876</v>
          </cell>
          <cell r="T63">
            <v>0.76022740442525871</v>
          </cell>
          <cell r="U63">
            <v>0.55984703327961061</v>
          </cell>
          <cell r="V63">
            <v>0.57692622610435551</v>
          </cell>
          <cell r="W63">
            <v>0.37201976634398637</v>
          </cell>
          <cell r="X63">
            <v>0.26963174813441793</v>
          </cell>
          <cell r="Y63">
            <v>0.34990048025184839</v>
          </cell>
          <cell r="Z63">
            <v>0.25180000000000002</v>
          </cell>
          <cell r="AA63">
            <v>0.24840000000000001</v>
          </cell>
          <cell r="AB63">
            <v>0.2696633082872934</v>
          </cell>
          <cell r="AC63">
            <v>0.33187896960079466</v>
          </cell>
          <cell r="AD63">
            <v>0.24932755554944439</v>
          </cell>
          <cell r="AE63">
            <v>0.2462404319623952</v>
          </cell>
        </row>
        <row r="64">
          <cell r="H64">
            <v>0.22180508606162622</v>
          </cell>
          <cell r="I64">
            <v>0.20954592095313826</v>
          </cell>
          <cell r="J64">
            <v>0.14763498230042921</v>
          </cell>
          <cell r="K64">
            <v>0.13141872011313882</v>
          </cell>
          <cell r="L64">
            <v>9.0715471052070965E-2</v>
          </cell>
          <cell r="M64">
            <v>0.13899989124926035</v>
          </cell>
          <cell r="N64">
            <v>0.21346383885294262</v>
          </cell>
          <cell r="O64">
            <v>0.32944596244085222</v>
          </cell>
          <cell r="P64">
            <v>0.23029129623260253</v>
          </cell>
          <cell r="Q64">
            <v>0.12328904047104472</v>
          </cell>
          <cell r="R64">
            <v>0.15089860791096629</v>
          </cell>
          <cell r="S64">
            <v>0.2199009779623213</v>
          </cell>
          <cell r="T64">
            <v>0.30763099557474127</v>
          </cell>
          <cell r="U64">
            <v>0.22654576672038956</v>
          </cell>
          <cell r="V64">
            <v>0.23345697389564446</v>
          </cell>
          <cell r="W64">
            <v>0.15054023365601354</v>
          </cell>
          <cell r="X64">
            <v>0.1091082518655821</v>
          </cell>
          <cell r="Y64">
            <v>0.14158951974815162</v>
          </cell>
          <cell r="Z64">
            <v>0.25180000000000002</v>
          </cell>
          <cell r="AA64">
            <v>0.24840000000000001</v>
          </cell>
          <cell r="AB64">
            <v>0.2696633082872934</v>
          </cell>
          <cell r="AC64">
            <v>0.33187896960079466</v>
          </cell>
          <cell r="AD64">
            <v>0.24932755554944439</v>
          </cell>
          <cell r="AE64">
            <v>0.2462404319623952</v>
          </cell>
        </row>
        <row r="65">
          <cell r="H65">
            <v>0.23799999999999999</v>
          </cell>
          <cell r="I65">
            <v>0.17499999999999999</v>
          </cell>
          <cell r="J65">
            <v>0.22190000000000001</v>
          </cell>
          <cell r="K65">
            <v>0.18659999999999999</v>
          </cell>
          <cell r="L65">
            <v>0.33439999999999998</v>
          </cell>
          <cell r="M65">
            <v>0.22409999999999999</v>
          </cell>
          <cell r="N65">
            <v>0.1966</v>
          </cell>
          <cell r="O65">
            <v>0.28989999999999999</v>
          </cell>
          <cell r="P65">
            <v>0.19939999999999999</v>
          </cell>
          <cell r="Q65">
            <v>0.25030000000000002</v>
          </cell>
          <cell r="R65">
            <v>0.33189999999999997</v>
          </cell>
          <cell r="S65">
            <v>0.25900000000000001</v>
          </cell>
          <cell r="T65">
            <v>0.33539999999999998</v>
          </cell>
          <cell r="U65">
            <v>0.30019999999999997</v>
          </cell>
          <cell r="V65">
            <v>0.20430000000000001</v>
          </cell>
          <cell r="W65">
            <v>0.76816319999999993</v>
          </cell>
          <cell r="X65">
            <v>0.55674780000000001</v>
          </cell>
          <cell r="Y65">
            <v>0.72249029999999992</v>
          </cell>
          <cell r="Z65">
            <v>4.9535</v>
          </cell>
          <cell r="AA65">
            <v>6.3348999999999993</v>
          </cell>
          <cell r="AB65">
            <v>5.3609489217127075</v>
          </cell>
          <cell r="AC65">
            <v>5.1667008803991994</v>
          </cell>
          <cell r="AD65">
            <v>4.9269464144505486</v>
          </cell>
          <cell r="AE65">
            <v>5.1609522880376071</v>
          </cell>
        </row>
        <row r="66">
          <cell r="H66">
            <v>0.61850000000000005</v>
          </cell>
          <cell r="I66">
            <v>2.2084999999999999</v>
          </cell>
          <cell r="J66">
            <v>1.4847000000000001</v>
          </cell>
          <cell r="K66">
            <v>0.95320000000000005</v>
          </cell>
          <cell r="L66">
            <v>0.90810000000000002</v>
          </cell>
          <cell r="M66">
            <v>0.42230000000000001</v>
          </cell>
          <cell r="N66">
            <v>0.60639999999999994</v>
          </cell>
          <cell r="O66">
            <v>0.6167999999999999</v>
          </cell>
          <cell r="P66">
            <v>1.0635999999999999</v>
          </cell>
          <cell r="Q66">
            <v>1.0459000000000001</v>
          </cell>
          <cell r="R66">
            <v>2.0405000000000002</v>
          </cell>
          <cell r="S66">
            <v>2.3144</v>
          </cell>
          <cell r="T66">
            <v>1.7478</v>
          </cell>
          <cell r="U66">
            <v>1.9861</v>
          </cell>
          <cell r="V66">
            <v>1.1522000000000001</v>
          </cell>
          <cell r="W66">
            <v>0.38150000000000001</v>
          </cell>
          <cell r="X66">
            <v>0.92549999999999999</v>
          </cell>
          <cell r="Y66">
            <v>1.1422999999999999</v>
          </cell>
          <cell r="Z66">
            <v>1.5630999999999999</v>
          </cell>
          <cell r="AA66">
            <v>1.7925</v>
          </cell>
          <cell r="AB66">
            <v>1.7621433593581584</v>
          </cell>
          <cell r="AC66">
            <v>1.4336343163011998</v>
          </cell>
          <cell r="AD66">
            <v>1.3691762784064214</v>
          </cell>
          <cell r="AE66">
            <v>1.5800612145564872</v>
          </cell>
        </row>
        <row r="67">
          <cell r="H67">
            <v>0.43003140000000001</v>
          </cell>
          <cell r="I67">
            <v>0.38538420000000001</v>
          </cell>
          <cell r="J67">
            <v>0.66239400000000004</v>
          </cell>
          <cell r="K67">
            <v>0.43521479999999996</v>
          </cell>
          <cell r="L67">
            <v>0.36477779999999993</v>
          </cell>
          <cell r="M67">
            <v>0.67629059999999996</v>
          </cell>
          <cell r="N67">
            <v>0.52988339999999989</v>
          </cell>
          <cell r="O67">
            <v>0.50167679999999992</v>
          </cell>
          <cell r="P67">
            <v>0.38506620000000003</v>
          </cell>
          <cell r="Q67">
            <v>0.32744460000000003</v>
          </cell>
          <cell r="R67">
            <v>0.54336660000000003</v>
          </cell>
          <cell r="S67">
            <v>0.64827480000000004</v>
          </cell>
          <cell r="T67">
            <v>0.97781820000000008</v>
          </cell>
          <cell r="U67">
            <v>0.78724080000000007</v>
          </cell>
          <cell r="V67">
            <v>0.68166479999999996</v>
          </cell>
          <cell r="W67">
            <v>0.47345219999999999</v>
          </cell>
          <cell r="X67">
            <v>0.48302279999999997</v>
          </cell>
          <cell r="Y67">
            <v>0.4790682</v>
          </cell>
          <cell r="Z67">
            <v>3.056</v>
          </cell>
          <cell r="AA67">
            <v>2.3259000000000003</v>
          </cell>
          <cell r="AB67">
            <v>2.0441822700000003</v>
          </cell>
          <cell r="AC67">
            <v>2.0585218499999991</v>
          </cell>
          <cell r="AD67">
            <v>2.2333007499999997</v>
          </cell>
          <cell r="AE67">
            <v>2.33822785</v>
          </cell>
        </row>
        <row r="68">
          <cell r="H68">
            <v>0.92226859999999999</v>
          </cell>
          <cell r="I68">
            <v>0.82651580000000013</v>
          </cell>
          <cell r="J68">
            <v>1.420606</v>
          </cell>
          <cell r="K68">
            <v>0.93338520000000003</v>
          </cell>
          <cell r="L68">
            <v>0.78232219999999997</v>
          </cell>
          <cell r="M68">
            <v>1.4504094000000001</v>
          </cell>
          <cell r="N68">
            <v>1.1364166</v>
          </cell>
          <cell r="O68">
            <v>1.0759231999999999</v>
          </cell>
          <cell r="P68">
            <v>0.82583380000000006</v>
          </cell>
          <cell r="Q68">
            <v>0.70225540000000009</v>
          </cell>
          <cell r="R68">
            <v>1.1653334000000002</v>
          </cell>
          <cell r="S68">
            <v>1.3903251999999999</v>
          </cell>
          <cell r="T68">
            <v>2.0970818000000002</v>
          </cell>
          <cell r="U68">
            <v>1.6883592000000001</v>
          </cell>
          <cell r="V68">
            <v>1.4619352000000001</v>
          </cell>
          <cell r="W68">
            <v>1.5498478</v>
          </cell>
          <cell r="X68">
            <v>1.5811771999999999</v>
          </cell>
          <cell r="Y68">
            <v>1.5682318</v>
          </cell>
          <cell r="Z68">
            <v>3.056</v>
          </cell>
          <cell r="AA68">
            <v>2.3259000000000003</v>
          </cell>
          <cell r="AB68">
            <v>2.0441822700000003</v>
          </cell>
          <cell r="AC68">
            <v>2.0585218499999991</v>
          </cell>
          <cell r="AD68">
            <v>2.2333007499999997</v>
          </cell>
          <cell r="AE68">
            <v>2.33822785</v>
          </cell>
        </row>
        <row r="69">
          <cell r="H69">
            <v>1.112582</v>
          </cell>
          <cell r="I69">
            <v>0.80331799999999998</v>
          </cell>
          <cell r="J69">
            <v>0.79209799999999997</v>
          </cell>
          <cell r="K69">
            <v>1.4170180000000003</v>
          </cell>
          <cell r="L69">
            <v>2.0118140000000002</v>
          </cell>
          <cell r="M69">
            <v>1.9682630600000002</v>
          </cell>
          <cell r="N69">
            <v>1.356931568</v>
          </cell>
          <cell r="O69">
            <v>1.6115660000000003</v>
          </cell>
          <cell r="P69">
            <v>2.0560044800000004</v>
          </cell>
          <cell r="Q69">
            <v>2.2904100000000001</v>
          </cell>
          <cell r="R69">
            <v>2.4596072599999999</v>
          </cell>
          <cell r="S69">
            <v>3.8090502600000002</v>
          </cell>
          <cell r="T69">
            <v>4.7729200000000009</v>
          </cell>
          <cell r="U69">
            <v>4.5525319999999994</v>
          </cell>
          <cell r="V69">
            <v>3.3850400000000009</v>
          </cell>
          <cell r="W69">
            <v>2.8653000000000004</v>
          </cell>
          <cell r="X69">
            <v>1.9470999999999998</v>
          </cell>
          <cell r="Y69">
            <v>3.2425000000000002</v>
          </cell>
          <cell r="Z69">
            <v>1.5354000000000001</v>
          </cell>
          <cell r="AA69">
            <v>1.9370000000000001</v>
          </cell>
          <cell r="AB69">
            <v>2.3703669220352253</v>
          </cell>
          <cell r="AC69">
            <v>1.9890497993605087</v>
          </cell>
          <cell r="AD69">
            <v>2.1600621794832904</v>
          </cell>
          <cell r="AE69">
            <v>2.2621435716444833</v>
          </cell>
        </row>
        <row r="70">
          <cell r="H70">
            <v>2.1597179999999998</v>
          </cell>
          <cell r="I70">
            <v>1.559382</v>
          </cell>
          <cell r="J70">
            <v>1.5376019999999999</v>
          </cell>
          <cell r="K70">
            <v>2.7506820000000007</v>
          </cell>
          <cell r="L70">
            <v>3.9052860000000007</v>
          </cell>
          <cell r="M70">
            <v>3.8207459400000001</v>
          </cell>
          <cell r="N70">
            <v>2.634043632</v>
          </cell>
          <cell r="O70">
            <v>3.1283340000000002</v>
          </cell>
          <cell r="P70">
            <v>3.991067520000001</v>
          </cell>
          <cell r="Q70">
            <v>4.446089999999999</v>
          </cell>
          <cell r="R70">
            <v>4.7745317399999996</v>
          </cell>
          <cell r="S70">
            <v>7.3940387400000001</v>
          </cell>
          <cell r="T70">
            <v>9.2650800000000011</v>
          </cell>
          <cell r="U70">
            <v>8.8372679999999981</v>
          </cell>
          <cell r="V70">
            <v>6.5709600000000021</v>
          </cell>
          <cell r="W70">
            <v>4.5552000000000001</v>
          </cell>
          <cell r="X70">
            <v>5.4093999999999998</v>
          </cell>
          <cell r="Y70">
            <v>5.1186000000000007</v>
          </cell>
          <cell r="Z70">
            <v>1.7812999999999999</v>
          </cell>
          <cell r="AA70">
            <v>2.95</v>
          </cell>
          <cell r="AB70">
            <v>2.2861592609503698</v>
          </cell>
          <cell r="AC70">
            <v>2.5053125556405771</v>
          </cell>
          <cell r="AD70">
            <v>2.4712945670254456</v>
          </cell>
          <cell r="AE70">
            <v>2.4438312461536253</v>
          </cell>
        </row>
        <row r="92">
          <cell r="H92">
            <v>0.41436087365353341</v>
          </cell>
          <cell r="I92">
            <v>0.17461665398690543</v>
          </cell>
          <cell r="J92">
            <v>0.26404705837256015</v>
          </cell>
          <cell r="K92">
            <v>0.26172287837157698</v>
          </cell>
          <cell r="L92">
            <v>0.20771095617481719</v>
          </cell>
          <cell r="M92">
            <v>0.24565572097347629</v>
          </cell>
          <cell r="N92">
            <v>0.38202445624855086</v>
          </cell>
          <cell r="O92">
            <v>0.43265115974822654</v>
          </cell>
          <cell r="P92">
            <v>0.44386785453557986</v>
          </cell>
          <cell r="Q92">
            <v>0.36903936363436263</v>
          </cell>
          <cell r="R92">
            <v>0.5218289358729048</v>
          </cell>
          <cell r="S92">
            <v>0.56649361241353691</v>
          </cell>
          <cell r="T92">
            <v>0.68866463942173628</v>
          </cell>
          <cell r="U92">
            <v>1.031127510001379</v>
          </cell>
          <cell r="V92">
            <v>0.57467876806917317</v>
          </cell>
          <cell r="W92">
            <v>0.49454508368745087</v>
          </cell>
          <cell r="X92">
            <v>0.57525981306941887</v>
          </cell>
          <cell r="Y92">
            <v>0.81019904321227521</v>
          </cell>
          <cell r="Z92">
            <v>0.6358950000000001</v>
          </cell>
          <cell r="AA92">
            <v>0.73733399999999993</v>
          </cell>
          <cell r="AB92">
            <v>0.6518964294875611</v>
          </cell>
          <cell r="AC92">
            <v>0.67716166468748484</v>
          </cell>
          <cell r="AD92">
            <v>0.61357820737900048</v>
          </cell>
          <cell r="AE92">
            <v>0.62155831420158214</v>
          </cell>
        </row>
        <row r="93">
          <cell r="H93">
            <v>0.18668655354200558</v>
          </cell>
          <cell r="I93">
            <v>7.8671958180852486E-2</v>
          </cell>
          <cell r="J93">
            <v>0.11896402009639327</v>
          </cell>
          <cell r="K93">
            <v>0.11791688176412496</v>
          </cell>
          <cell r="L93">
            <v>9.3582297477281418E-2</v>
          </cell>
          <cell r="M93">
            <v>0.11067796894540068</v>
          </cell>
          <cell r="N93">
            <v>0.17211767239740325</v>
          </cell>
          <cell r="O93">
            <v>0.19492707693942124</v>
          </cell>
          <cell r="P93">
            <v>0.19998065758645517</v>
          </cell>
          <cell r="Q93">
            <v>0.1662673560627739</v>
          </cell>
          <cell r="R93">
            <v>0.23510531947101979</v>
          </cell>
          <cell r="S93">
            <v>0.25522858655200176</v>
          </cell>
          <cell r="T93">
            <v>0.31027164062645235</v>
          </cell>
          <cell r="U93">
            <v>0.46456519749850622</v>
          </cell>
          <cell r="V93">
            <v>0.25891633459172925</v>
          </cell>
          <cell r="W93">
            <v>0.22281282600526162</v>
          </cell>
          <cell r="X93">
            <v>0.25917811917479627</v>
          </cell>
          <cell r="Y93">
            <v>0.3650278698533686</v>
          </cell>
          <cell r="Z93">
            <v>0.79894500000000002</v>
          </cell>
          <cell r="AA93">
            <v>0.92639399999999994</v>
          </cell>
          <cell r="AB93">
            <v>0.81904936012539731</v>
          </cell>
          <cell r="AC93">
            <v>0.85079286076119875</v>
          </cell>
          <cell r="AD93">
            <v>0.77090595286079544</v>
          </cell>
          <cell r="AE93">
            <v>0.78093224091993652</v>
          </cell>
        </row>
        <row r="94">
          <cell r="H94">
            <v>0.21905257280446114</v>
          </cell>
          <cell r="I94">
            <v>9.2311387832242131E-2</v>
          </cell>
          <cell r="J94">
            <v>0.13958892153104671</v>
          </cell>
          <cell r="K94">
            <v>0.1383602398642981</v>
          </cell>
          <cell r="L94">
            <v>0.10980674634790144</v>
          </cell>
          <cell r="M94">
            <v>0.12986631008112301</v>
          </cell>
          <cell r="N94">
            <v>0.20195787135404591</v>
          </cell>
          <cell r="O94">
            <v>0.22872176331235222</v>
          </cell>
          <cell r="P94">
            <v>0.234651487877965</v>
          </cell>
          <cell r="Q94">
            <v>0.19509328030286358</v>
          </cell>
          <cell r="R94">
            <v>0.27586574465607538</v>
          </cell>
          <cell r="S94">
            <v>0.29947780103446142</v>
          </cell>
          <cell r="T94">
            <v>0.36406371995181136</v>
          </cell>
          <cell r="U94">
            <v>0.54510729250011491</v>
          </cell>
          <cell r="V94">
            <v>0.30380489733909782</v>
          </cell>
          <cell r="W94">
            <v>0.2614420903072876</v>
          </cell>
          <cell r="X94">
            <v>0.30411206775578492</v>
          </cell>
          <cell r="Y94">
            <v>0.42831308693435627</v>
          </cell>
          <cell r="Z94">
            <v>0.19566</v>
          </cell>
          <cell r="AA94">
            <v>0.22687199999999996</v>
          </cell>
          <cell r="AB94">
            <v>0.20058351676540342</v>
          </cell>
          <cell r="AC94">
            <v>0.20835743528845685</v>
          </cell>
          <cell r="AD94">
            <v>0.188793294578154</v>
          </cell>
          <cell r="AE94">
            <v>0.19124871206202526</v>
          </cell>
        </row>
        <row r="95">
          <cell r="H95">
            <v>0.16229015911096059</v>
          </cell>
          <cell r="I95">
            <v>0.13689095496788101</v>
          </cell>
          <cell r="J95">
            <v>0.1464880483900218</v>
          </cell>
          <cell r="K95">
            <v>0.12630105877793252</v>
          </cell>
          <cell r="L95">
            <v>5.3578256036020636E-2</v>
          </cell>
          <cell r="M95">
            <v>0.14473409683356164</v>
          </cell>
          <cell r="N95">
            <v>0.20832311411164292</v>
          </cell>
          <cell r="O95">
            <v>0.18181528021117813</v>
          </cell>
          <cell r="P95">
            <v>0.25346254662129836</v>
          </cell>
          <cell r="Q95">
            <v>0.21457777154883126</v>
          </cell>
          <cell r="R95">
            <v>0.21891301030159141</v>
          </cell>
          <cell r="S95">
            <v>0.34506514866435284</v>
          </cell>
          <cell r="T95">
            <v>0.4237613147259075</v>
          </cell>
          <cell r="U95">
            <v>0.29486242203887825</v>
          </cell>
          <cell r="V95">
            <v>0.25132802067051191</v>
          </cell>
          <cell r="W95">
            <v>0.19929265632196788</v>
          </cell>
          <cell r="X95">
            <v>0.28278808334118855</v>
          </cell>
          <cell r="Y95">
            <v>0.28374874501219671</v>
          </cell>
          <cell r="Z95">
            <v>0.38990000000000008</v>
          </cell>
          <cell r="AA95">
            <v>0.61124000000000001</v>
          </cell>
          <cell r="AB95">
            <v>0.48311013099802608</v>
          </cell>
          <cell r="AC95">
            <v>0.44265568341819511</v>
          </cell>
          <cell r="AD95">
            <v>0.44279982054836869</v>
          </cell>
          <cell r="AE95">
            <v>0.46242683685728003</v>
          </cell>
        </row>
        <row r="96">
          <cell r="H96">
            <v>0.29974721869213228</v>
          </cell>
          <cell r="I96">
            <v>0.25283531201468296</v>
          </cell>
          <cell r="J96">
            <v>0.27056098359313285</v>
          </cell>
          <cell r="K96">
            <v>0.23327595027294512</v>
          </cell>
          <cell r="L96">
            <v>9.8958145812104853E-2</v>
          </cell>
          <cell r="M96">
            <v>0.26732146430465759</v>
          </cell>
          <cell r="N96">
            <v>0.38476931926324892</v>
          </cell>
          <cell r="O96">
            <v>0.33580979190346144</v>
          </cell>
          <cell r="P96">
            <v>0.46814109868740644</v>
          </cell>
          <cell r="Q96">
            <v>0.39632156729196283</v>
          </cell>
          <cell r="R96">
            <v>0.40432868100498676</v>
          </cell>
          <cell r="S96">
            <v>0.63732957775343879</v>
          </cell>
          <cell r="T96">
            <v>0.78268008469672801</v>
          </cell>
          <cell r="U96">
            <v>0.54460597849651282</v>
          </cell>
          <cell r="V96">
            <v>0.46419866483633754</v>
          </cell>
          <cell r="W96">
            <v>0.36809021425281468</v>
          </cell>
          <cell r="X96">
            <v>0.52230487618688526</v>
          </cell>
          <cell r="Y96">
            <v>0.52407920228013871</v>
          </cell>
          <cell r="Z96">
            <v>0.18102500000000002</v>
          </cell>
          <cell r="AA96">
            <v>0.28378999999999999</v>
          </cell>
          <cell r="AB96">
            <v>0.22430113224908352</v>
          </cell>
          <cell r="AC96">
            <v>0.20551871015844772</v>
          </cell>
          <cell r="AD96">
            <v>0.20558563096888544</v>
          </cell>
          <cell r="AE96">
            <v>0.21469817425516571</v>
          </cell>
        </row>
        <row r="97">
          <cell r="H97">
            <v>7.4936804673033069E-2</v>
          </cell>
          <cell r="I97">
            <v>6.3208828003670739E-2</v>
          </cell>
          <cell r="J97">
            <v>6.7640245898283213E-2</v>
          </cell>
          <cell r="K97">
            <v>5.831898756823628E-2</v>
          </cell>
          <cell r="L97">
            <v>2.4739536453026213E-2</v>
          </cell>
          <cell r="M97">
            <v>6.6830366076164396E-2</v>
          </cell>
          <cell r="N97">
            <v>9.619232981581223E-2</v>
          </cell>
          <cell r="O97">
            <v>8.395244797586536E-2</v>
          </cell>
          <cell r="P97">
            <v>0.11703527467185161</v>
          </cell>
          <cell r="Q97">
            <v>9.9080391822990707E-2</v>
          </cell>
          <cell r="R97">
            <v>0.10108217025124669</v>
          </cell>
          <cell r="S97">
            <v>0.1593323944383597</v>
          </cell>
          <cell r="T97">
            <v>0.195670021174182</v>
          </cell>
          <cell r="U97">
            <v>0.13615149462412821</v>
          </cell>
          <cell r="V97">
            <v>0.11604966620908438</v>
          </cell>
          <cell r="W97">
            <v>9.2022553563203671E-2</v>
          </cell>
          <cell r="X97">
            <v>0.13057621904672131</v>
          </cell>
          <cell r="Y97">
            <v>0.13101980057003468</v>
          </cell>
          <cell r="Z97">
            <v>0.6266250000000001</v>
          </cell>
          <cell r="AA97">
            <v>0.98234999999999995</v>
          </cell>
          <cell r="AB97">
            <v>0.77642699624682754</v>
          </cell>
          <cell r="AC97">
            <v>0.71141091977924209</v>
          </cell>
          <cell r="AD97">
            <v>0.71164256873844955</v>
          </cell>
          <cell r="AE97">
            <v>0.74318598780634293</v>
          </cell>
        </row>
        <row r="98">
          <cell r="H98">
            <v>0.14468181752387402</v>
          </cell>
          <cell r="I98">
            <v>0.12203840501376527</v>
          </cell>
          <cell r="J98">
            <v>0.13059422211856206</v>
          </cell>
          <cell r="K98">
            <v>0.11259750338088605</v>
          </cell>
          <cell r="L98">
            <v>4.7765061698848296E-2</v>
          </cell>
          <cell r="M98">
            <v>0.12903057278561647</v>
          </cell>
          <cell r="N98">
            <v>0.18572023680929586</v>
          </cell>
          <cell r="O98">
            <v>0.1620884799094951</v>
          </cell>
          <cell r="P98">
            <v>0.22596208001944354</v>
          </cell>
          <cell r="Q98">
            <v>0.19129626933621519</v>
          </cell>
          <cell r="R98">
            <v>0.19516113844217509</v>
          </cell>
          <cell r="S98">
            <v>0.30762587914384881</v>
          </cell>
          <cell r="T98">
            <v>0.37778357940318252</v>
          </cell>
          <cell r="U98">
            <v>0.26287010484048079</v>
          </cell>
          <cell r="V98">
            <v>0.2240591482840664</v>
          </cell>
          <cell r="W98">
            <v>0.17766957586201376</v>
          </cell>
          <cell r="X98">
            <v>0.25210582142520493</v>
          </cell>
          <cell r="Y98">
            <v>0.25296225213763002</v>
          </cell>
          <cell r="Z98">
            <v>0.19495000000000004</v>
          </cell>
          <cell r="AA98">
            <v>0.30562</v>
          </cell>
          <cell r="AB98">
            <v>0.24155506549901304</v>
          </cell>
          <cell r="AC98">
            <v>0.22132784170909756</v>
          </cell>
          <cell r="AD98">
            <v>0.22139991027418435</v>
          </cell>
          <cell r="AE98">
            <v>0.23121341842864002</v>
          </cell>
        </row>
        <row r="99">
          <cell r="H99">
            <v>0.18433800000000003</v>
          </cell>
          <cell r="I99">
            <v>0.206844</v>
          </cell>
          <cell r="J99">
            <v>0.137214</v>
          </cell>
          <cell r="K99">
            <v>0.61676999999999993</v>
          </cell>
          <cell r="L99">
            <v>0.68554199999999998</v>
          </cell>
          <cell r="M99">
            <v>0.40642800000000001</v>
          </cell>
          <cell r="N99">
            <v>0.53598599999999996</v>
          </cell>
          <cell r="O99">
            <v>1.033296</v>
          </cell>
          <cell r="P99">
            <v>0.77985599999999999</v>
          </cell>
          <cell r="Q99">
            <v>0.64818600000000004</v>
          </cell>
          <cell r="R99">
            <v>0.78117599999999998</v>
          </cell>
          <cell r="S99">
            <v>0.39857400000000004</v>
          </cell>
          <cell r="T99">
            <v>0.61709999999999998</v>
          </cell>
          <cell r="U99">
            <v>0.37732200000000005</v>
          </cell>
          <cell r="V99">
            <v>0.84011400000000014</v>
          </cell>
          <cell r="W99">
            <v>0.93320000000000003</v>
          </cell>
          <cell r="X99">
            <v>1.1757</v>
          </cell>
          <cell r="Y99">
            <v>0.60420000000000007</v>
          </cell>
          <cell r="Z99">
            <v>0.75339999999999996</v>
          </cell>
          <cell r="AA99">
            <v>1.5335999999999999</v>
          </cell>
          <cell r="AB99">
            <v>1.2076663465344608</v>
          </cell>
          <cell r="AC99">
            <v>0.88413198109065294</v>
          </cell>
          <cell r="AD99">
            <v>0.97240838928959727</v>
          </cell>
          <cell r="AE99">
            <v>1.0165069098294888</v>
          </cell>
        </row>
        <row r="100">
          <cell r="H100">
            <v>9.4962000000000019E-2</v>
          </cell>
          <cell r="I100">
            <v>0.106556</v>
          </cell>
          <cell r="J100">
            <v>7.0686000000000013E-2</v>
          </cell>
          <cell r="K100">
            <v>0.31773000000000001</v>
          </cell>
          <cell r="L100">
            <v>0.35315800000000003</v>
          </cell>
          <cell r="M100">
            <v>0.20937199999999997</v>
          </cell>
          <cell r="N100">
            <v>0.27611400000000003</v>
          </cell>
          <cell r="O100">
            <v>0.532304</v>
          </cell>
          <cell r="P100">
            <v>0.40174399999999999</v>
          </cell>
          <cell r="Q100">
            <v>0.33391400000000004</v>
          </cell>
          <cell r="R100">
            <v>0.402424</v>
          </cell>
          <cell r="S100">
            <v>0.20532599999999998</v>
          </cell>
          <cell r="T100">
            <v>0.31790000000000002</v>
          </cell>
          <cell r="U100">
            <v>0.19437800000000005</v>
          </cell>
          <cell r="V100">
            <v>0.43278600000000006</v>
          </cell>
          <cell r="W100">
            <v>0.53679999999999994</v>
          </cell>
          <cell r="X100">
            <v>0.58729999999999993</v>
          </cell>
          <cell r="Y100">
            <v>0.3029</v>
          </cell>
          <cell r="Z100">
            <v>0.19550000000000001</v>
          </cell>
          <cell r="AA100">
            <v>0.11359999999999999</v>
          </cell>
          <cell r="AB100">
            <v>0.23634605624237559</v>
          </cell>
          <cell r="AC100">
            <v>0.27313452288332429</v>
          </cell>
          <cell r="AD100">
            <v>0.28219361090513184</v>
          </cell>
          <cell r="AE100">
            <v>0.26393138211722167</v>
          </cell>
        </row>
        <row r="101">
          <cell r="H101">
            <v>0.51962010000000003</v>
          </cell>
          <cell r="I101">
            <v>0.2356029</v>
          </cell>
          <cell r="J101">
            <v>0.29530000000000001</v>
          </cell>
          <cell r="K101">
            <v>0.39574090000000001</v>
          </cell>
          <cell r="L101">
            <v>0.68245239999999996</v>
          </cell>
          <cell r="M101">
            <v>0.37956290000000004</v>
          </cell>
          <cell r="N101">
            <v>0.31980000000000003</v>
          </cell>
          <cell r="O101">
            <v>0.7399</v>
          </cell>
          <cell r="P101">
            <v>0.63590000000000002</v>
          </cell>
          <cell r="Q101">
            <v>0.7046</v>
          </cell>
          <cell r="R101">
            <v>0.49339999999999995</v>
          </cell>
          <cell r="S101">
            <v>1.1999000000000002</v>
          </cell>
          <cell r="T101">
            <v>1.5182</v>
          </cell>
          <cell r="U101">
            <v>1.0499000000000001</v>
          </cell>
          <cell r="V101">
            <v>1.0911</v>
          </cell>
          <cell r="W101">
            <v>0.79139999999999999</v>
          </cell>
          <cell r="X101">
            <v>0.41299999999999998</v>
          </cell>
          <cell r="Y101">
            <v>0.74629999999999996</v>
          </cell>
          <cell r="Z101">
            <v>0.95779999999999998</v>
          </cell>
          <cell r="AA101">
            <v>1.0682</v>
          </cell>
          <cell r="AB101">
            <v>0.76954163000000042</v>
          </cell>
          <cell r="AC101">
            <v>0.65636095000000005</v>
          </cell>
          <cell r="AD101">
            <v>0.53005643999999963</v>
          </cell>
          <cell r="AE101">
            <v>0.52549197000000003</v>
          </cell>
        </row>
        <row r="102">
          <cell r="H102">
            <v>0.21296593880742018</v>
          </cell>
          <cell r="I102">
            <v>0.17963572713639753</v>
          </cell>
          <cell r="J102">
            <v>0.19222955304466666</v>
          </cell>
          <cell r="K102">
            <v>0.16573909165141087</v>
          </cell>
          <cell r="L102">
            <v>7.0308290156854247E-2</v>
          </cell>
          <cell r="M102">
            <v>0.18992792279246576</v>
          </cell>
          <cell r="N102">
            <v>0.27337287618122147</v>
          </cell>
          <cell r="O102">
            <v>0.23858786048286421</v>
          </cell>
          <cell r="P102">
            <v>0.33260728493597691</v>
          </cell>
          <cell r="Q102">
            <v>0.28158057651454166</v>
          </cell>
          <cell r="R102">
            <v>0.28726951166620807</v>
          </cell>
          <cell r="S102">
            <v>0.45281318188111136</v>
          </cell>
          <cell r="T102">
            <v>0.55608255432891829</v>
          </cell>
          <cell r="U102">
            <v>0.38693444428509655</v>
          </cell>
          <cell r="V102">
            <v>0.32980624434603434</v>
          </cell>
          <cell r="W102">
            <v>7.7976356796648869E-2</v>
          </cell>
          <cell r="X102">
            <v>0.10613982502339432</v>
          </cell>
          <cell r="Y102">
            <v>0.10925090581588365</v>
          </cell>
          <cell r="Z102">
            <v>0.1041</v>
          </cell>
          <cell r="AA102">
            <v>0.14449999999999999</v>
          </cell>
          <cell r="AB102">
            <v>0.12252214500704957</v>
          </cell>
          <cell r="AC102">
            <v>0.11151282493501802</v>
          </cell>
          <cell r="AD102">
            <v>0.10818632947011167</v>
          </cell>
          <cell r="AE102">
            <v>0.10758392265257145</v>
          </cell>
        </row>
        <row r="103">
          <cell r="H103">
            <v>8.6178061192579855E-2</v>
          </cell>
          <cell r="I103">
            <v>7.2690772863602482E-2</v>
          </cell>
          <cell r="J103">
            <v>7.7786946955333336E-2</v>
          </cell>
          <cell r="K103">
            <v>6.7067408348589097E-2</v>
          </cell>
          <cell r="L103">
            <v>2.8450709843145752E-2</v>
          </cell>
          <cell r="M103">
            <v>7.6855577207534248E-2</v>
          </cell>
          <cell r="N103">
            <v>0.11062212381877858</v>
          </cell>
          <cell r="O103">
            <v>9.6546139517135726E-2</v>
          </cell>
          <cell r="P103">
            <v>0.13459171506402304</v>
          </cell>
          <cell r="Q103">
            <v>0.11394342348545834</v>
          </cell>
          <cell r="R103">
            <v>0.11624548833379195</v>
          </cell>
          <cell r="S103">
            <v>0.18323381811888867</v>
          </cell>
          <cell r="T103">
            <v>0.22502244567108176</v>
          </cell>
          <cell r="U103">
            <v>0.15657555571490342</v>
          </cell>
          <cell r="V103">
            <v>0.13345825565396569</v>
          </cell>
          <cell r="W103">
            <v>3.1553643203351134E-2</v>
          </cell>
          <cell r="X103">
            <v>4.2950174976605679E-2</v>
          </cell>
          <cell r="Y103">
            <v>4.4209094184116358E-2</v>
          </cell>
          <cell r="Z103">
            <v>0.1041</v>
          </cell>
          <cell r="AA103">
            <v>0.14449999999999999</v>
          </cell>
          <cell r="AB103">
            <v>0.12252214500704957</v>
          </cell>
          <cell r="AC103">
            <v>0.11151282493501802</v>
          </cell>
          <cell r="AD103">
            <v>0.10818632947011167</v>
          </cell>
          <cell r="AE103">
            <v>0.10758392265257145</v>
          </cell>
        </row>
        <row r="104">
          <cell r="H104">
            <v>8.6474074074074148E-2</v>
          </cell>
          <cell r="I104">
            <v>8.6474074074074037E-2</v>
          </cell>
          <cell r="J104">
            <v>8.6474074074074148E-2</v>
          </cell>
          <cell r="K104">
            <v>8.6474074074074148E-2</v>
          </cell>
          <cell r="L104">
            <v>8.6474074074073926E-2</v>
          </cell>
          <cell r="M104">
            <v>8.6474074074074148E-2</v>
          </cell>
          <cell r="N104">
            <v>8.6474074074074148E-2</v>
          </cell>
          <cell r="O104">
            <v>8.6474074074073926E-2</v>
          </cell>
          <cell r="P104">
            <v>8.6474074074074148E-2</v>
          </cell>
          <cell r="Q104">
            <v>8.6474074074074148E-2</v>
          </cell>
          <cell r="R104">
            <v>8.6474074074073926E-2</v>
          </cell>
          <cell r="S104">
            <v>8.6474074074074148E-2</v>
          </cell>
          <cell r="T104">
            <v>8.6474074074074148E-2</v>
          </cell>
          <cell r="U104">
            <v>8.6474074074073926E-2</v>
          </cell>
          <cell r="V104">
            <v>8.6474074074073926E-2</v>
          </cell>
          <cell r="W104">
            <v>8.647407407407437E-2</v>
          </cell>
          <cell r="X104">
            <v>8.6474074074073926E-2</v>
          </cell>
          <cell r="Y104">
            <v>8.647407407407437E-2</v>
          </cell>
          <cell r="Z104">
            <v>8.6474074074073926E-2</v>
          </cell>
          <cell r="AA104">
            <v>8.6474074074073926E-2</v>
          </cell>
          <cell r="AB104">
            <v>8.6474074074073926E-2</v>
          </cell>
          <cell r="AC104">
            <v>8.647407407407437E-2</v>
          </cell>
          <cell r="AD104">
            <v>8.6474074074073926E-2</v>
          </cell>
          <cell r="AE104">
            <v>8.647407407407437E-2</v>
          </cell>
        </row>
        <row r="105">
          <cell r="H105">
            <v>0.29699999999999999</v>
          </cell>
          <cell r="I105">
            <v>0.18059999999999998</v>
          </cell>
          <cell r="J105">
            <v>9.4500000000000001E-2</v>
          </cell>
          <cell r="K105">
            <v>0.46850000000000003</v>
          </cell>
          <cell r="L105">
            <v>0.1009</v>
          </cell>
          <cell r="M105">
            <v>0.13689999999999999</v>
          </cell>
          <cell r="N105">
            <v>0.37169999999999997</v>
          </cell>
          <cell r="O105">
            <v>0.29910000000000003</v>
          </cell>
          <cell r="P105">
            <v>0.4612</v>
          </cell>
          <cell r="Q105">
            <v>0.78410000000000002</v>
          </cell>
          <cell r="R105">
            <v>0.1585</v>
          </cell>
          <cell r="S105">
            <v>0.14169999999999999</v>
          </cell>
          <cell r="T105">
            <v>0.24959999999999999</v>
          </cell>
          <cell r="U105">
            <v>0.2296</v>
          </cell>
          <cell r="V105">
            <v>0.22839999999999999</v>
          </cell>
          <cell r="W105">
            <v>0.24010000000000001</v>
          </cell>
          <cell r="X105">
            <v>0.247</v>
          </cell>
          <cell r="Y105">
            <v>0.36219999999999997</v>
          </cell>
          <cell r="Z105">
            <v>0.39089999999999997</v>
          </cell>
          <cell r="AA105">
            <v>0.62470000000000003</v>
          </cell>
          <cell r="AB105">
            <v>0.54312269999999974</v>
          </cell>
          <cell r="AC105">
            <v>0.43204304999999998</v>
          </cell>
          <cell r="AD105">
            <v>0.39338529000000044</v>
          </cell>
          <cell r="AE105">
            <v>0.43886131999999956</v>
          </cell>
        </row>
        <row r="106">
          <cell r="H106">
            <v>9.4114999999999976E-2</v>
          </cell>
          <cell r="I106">
            <v>3.5979999999999998E-2</v>
          </cell>
          <cell r="J106">
            <v>4.9454999999999999E-2</v>
          </cell>
          <cell r="K106">
            <v>1.6729999999999998E-2</v>
          </cell>
          <cell r="L106">
            <v>8.9494999999999991E-2</v>
          </cell>
          <cell r="M106">
            <v>0.18592000000000003</v>
          </cell>
          <cell r="N106">
            <v>0.22197</v>
          </cell>
          <cell r="O106">
            <v>6.1249999999999999E-2</v>
          </cell>
          <cell r="P106">
            <v>0.23075499999999996</v>
          </cell>
          <cell r="Q106">
            <v>0.19785499999999995</v>
          </cell>
          <cell r="R106">
            <v>0.15771000000000002</v>
          </cell>
          <cell r="S106">
            <v>0.15168999999999996</v>
          </cell>
          <cell r="T106">
            <v>0.16621499999999997</v>
          </cell>
          <cell r="U106">
            <v>0.24384500000000001</v>
          </cell>
          <cell r="V106">
            <v>0.190085</v>
          </cell>
          <cell r="W106">
            <v>0.16197999999999999</v>
          </cell>
          <cell r="X106">
            <v>0.14038499999999998</v>
          </cell>
          <cell r="Y106">
            <v>0.31633</v>
          </cell>
          <cell r="Z106">
            <v>0.6502</v>
          </cell>
          <cell r="AA106">
            <v>0.64700000000000002</v>
          </cell>
          <cell r="AB106">
            <v>0.45748749999999927</v>
          </cell>
          <cell r="AC106">
            <v>0.5602725700000003</v>
          </cell>
          <cell r="AD106">
            <v>0.47068721000000047</v>
          </cell>
          <cell r="AE106">
            <v>0.54478340999999997</v>
          </cell>
        </row>
        <row r="107">
          <cell r="H107">
            <v>0.174785</v>
          </cell>
          <cell r="I107">
            <v>6.6820000000000004E-2</v>
          </cell>
          <cell r="J107">
            <v>9.184500000000001E-2</v>
          </cell>
          <cell r="K107">
            <v>3.107E-2</v>
          </cell>
          <cell r="L107">
            <v>0.16620499999999999</v>
          </cell>
          <cell r="M107">
            <v>0.34528000000000003</v>
          </cell>
          <cell r="N107">
            <v>0.41223000000000004</v>
          </cell>
          <cell r="O107">
            <v>0.11375</v>
          </cell>
          <cell r="P107">
            <v>0.42854499999999995</v>
          </cell>
          <cell r="Q107">
            <v>0.36744499999999997</v>
          </cell>
          <cell r="R107">
            <v>0.29289000000000004</v>
          </cell>
          <cell r="S107">
            <v>0.28170999999999996</v>
          </cell>
          <cell r="T107">
            <v>0.30868499999999999</v>
          </cell>
          <cell r="U107">
            <v>0.45285500000000001</v>
          </cell>
          <cell r="V107">
            <v>0.35301500000000002</v>
          </cell>
          <cell r="W107">
            <v>0.35450480000000001</v>
          </cell>
          <cell r="X107">
            <v>0.30724260000000003</v>
          </cell>
          <cell r="Y107">
            <v>0.6923108</v>
          </cell>
          <cell r="Z107">
            <v>0.6502</v>
          </cell>
          <cell r="AA107">
            <v>0.64700000000000002</v>
          </cell>
          <cell r="AB107">
            <v>0.45748749999999927</v>
          </cell>
          <cell r="AC107">
            <v>0.5602725700000003</v>
          </cell>
          <cell r="AD107">
            <v>0.47068721000000047</v>
          </cell>
          <cell r="AE107">
            <v>0.54478340999999997</v>
          </cell>
        </row>
        <row r="108">
          <cell r="H108">
            <v>0.16187400000000002</v>
          </cell>
          <cell r="I108">
            <v>0.40232200000000001</v>
          </cell>
          <cell r="J108">
            <v>0.21423400000000004</v>
          </cell>
          <cell r="K108">
            <v>0.16636200000000001</v>
          </cell>
          <cell r="L108">
            <v>0.14161000000000001</v>
          </cell>
          <cell r="M108">
            <v>0.21616506400000002</v>
          </cell>
          <cell r="N108">
            <v>0.43234400000000001</v>
          </cell>
          <cell r="O108">
            <v>0.29482056200000006</v>
          </cell>
          <cell r="P108">
            <v>0.20296021200000003</v>
          </cell>
          <cell r="Q108">
            <v>0.39565800000000001</v>
          </cell>
          <cell r="R108">
            <v>0.36665600000000004</v>
          </cell>
          <cell r="S108">
            <v>0.54201909199999998</v>
          </cell>
          <cell r="T108">
            <v>0.55654331400000001</v>
          </cell>
          <cell r="U108">
            <v>0.70082122600000007</v>
          </cell>
          <cell r="V108">
            <v>0.47504799999999997</v>
          </cell>
          <cell r="W108">
            <v>0.35580000000000001</v>
          </cell>
          <cell r="X108">
            <v>0.66449999999999998</v>
          </cell>
          <cell r="Y108">
            <v>1.038</v>
          </cell>
          <cell r="Z108">
            <v>0.46650000000000003</v>
          </cell>
          <cell r="AA108">
            <v>0.95889999999999997</v>
          </cell>
          <cell r="AB108">
            <v>0.46645769387703823</v>
          </cell>
          <cell r="AC108">
            <v>0.49047162329837557</v>
          </cell>
          <cell r="AD108">
            <v>0.51237945405876495</v>
          </cell>
          <cell r="AE108">
            <v>0.52849590625857834</v>
          </cell>
        </row>
        <row r="109">
          <cell r="H109">
            <v>0.31422600000000006</v>
          </cell>
          <cell r="I109">
            <v>1.1833</v>
          </cell>
          <cell r="J109">
            <v>0.63009999999999999</v>
          </cell>
          <cell r="K109">
            <v>0.48930000000000001</v>
          </cell>
          <cell r="L109">
            <v>0.41649999999999998</v>
          </cell>
          <cell r="M109">
            <v>0.63577960000000011</v>
          </cell>
          <cell r="N109">
            <v>1.2715999999999998</v>
          </cell>
          <cell r="O109">
            <v>0.86711930000000004</v>
          </cell>
          <cell r="P109">
            <v>0.59694180000000008</v>
          </cell>
          <cell r="Q109">
            <v>1.1637</v>
          </cell>
          <cell r="R109">
            <v>1.0784</v>
          </cell>
          <cell r="S109">
            <v>1.5941737999999999</v>
          </cell>
          <cell r="T109">
            <v>1.6368920999999999</v>
          </cell>
          <cell r="U109">
            <v>2.0612388999999998</v>
          </cell>
          <cell r="V109">
            <v>1.3971999999999998</v>
          </cell>
          <cell r="W109">
            <v>1.0427</v>
          </cell>
          <cell r="X109">
            <v>0.80215000000000003</v>
          </cell>
          <cell r="Y109">
            <v>0.2843</v>
          </cell>
          <cell r="Z109">
            <v>0.34749999999999998</v>
          </cell>
          <cell r="AA109">
            <v>0.2964</v>
          </cell>
          <cell r="AB109">
            <v>0.53927991626881955</v>
          </cell>
          <cell r="AC109">
            <v>0.4102555079683779</v>
          </cell>
          <cell r="AD109">
            <v>0.42249327104785911</v>
          </cell>
          <cell r="AE109">
            <v>0.42234898958167211</v>
          </cell>
        </row>
        <row r="131">
          <cell r="H131">
            <v>2.7637531750820971E-2</v>
          </cell>
          <cell r="I131">
            <v>6.7805425246072637E-2</v>
          </cell>
          <cell r="J131">
            <v>4.9110933933817151E-2</v>
          </cell>
          <cell r="K131">
            <v>3.8348970016221416E-2</v>
          </cell>
          <cell r="L131">
            <v>6.6037027419237657E-2</v>
          </cell>
          <cell r="M131">
            <v>2.9153301316679522E-2</v>
          </cell>
          <cell r="N131">
            <v>7.9577902207574089E-2</v>
          </cell>
          <cell r="O131">
            <v>0.19129011921134953</v>
          </cell>
          <cell r="P131">
            <v>0.14137077484240779</v>
          </cell>
          <cell r="Q131">
            <v>0.21059091834994842</v>
          </cell>
          <cell r="R131">
            <v>0.10413336917448265</v>
          </cell>
          <cell r="S131">
            <v>0.21539085530850052</v>
          </cell>
          <cell r="T131">
            <v>0.19139117051574009</v>
          </cell>
          <cell r="U131">
            <v>0.25454823575984653</v>
          </cell>
          <cell r="V131">
            <v>0.21195511095922112</v>
          </cell>
          <cell r="W131">
            <v>0.19125980382003235</v>
          </cell>
          <cell r="X131">
            <v>0.26220792463265175</v>
          </cell>
          <cell r="Y131">
            <v>0.21725019930928702</v>
          </cell>
          <cell r="Z131">
            <v>2.7993000000000001E-2</v>
          </cell>
          <cell r="AA131">
            <v>4.1474999999999998E-2</v>
          </cell>
          <cell r="AB131">
            <v>4.0846333382852616E-2</v>
          </cell>
          <cell r="AC131">
            <v>5.0886648139373152E-2</v>
          </cell>
          <cell r="AD131">
            <v>5.2535476840249826E-2</v>
          </cell>
          <cell r="AE131">
            <v>5.8530607733513491E-2</v>
          </cell>
        </row>
        <row r="132">
          <cell r="H132">
            <v>1.245184060327729E-2</v>
          </cell>
          <cell r="I132">
            <v>3.0549122650087968E-2</v>
          </cell>
          <cell r="J132">
            <v>2.2126488238364762E-2</v>
          </cell>
          <cell r="K132">
            <v>1.7277782482426805E-2</v>
          </cell>
          <cell r="L132">
            <v>2.9752386962492529E-2</v>
          </cell>
          <cell r="M132">
            <v>1.3134756906930521E-2</v>
          </cell>
          <cell r="N132">
            <v>3.585310594179475E-2</v>
          </cell>
          <cell r="O132">
            <v>8.6184037521038065E-2</v>
          </cell>
          <cell r="P132">
            <v>6.3693327254058227E-2</v>
          </cell>
          <cell r="Q132">
            <v>9.4879838454222556E-2</v>
          </cell>
          <cell r="R132">
            <v>4.6916350060977136E-2</v>
          </cell>
          <cell r="S132">
            <v>9.7042406749124469E-2</v>
          </cell>
          <cell r="T132">
            <v>8.6229565274614936E-2</v>
          </cell>
          <cell r="U132">
            <v>0.11468441126016633</v>
          </cell>
          <cell r="V132">
            <v>9.5494463127510462E-2</v>
          </cell>
          <cell r="W132">
            <v>8.6170379194964994E-2</v>
          </cell>
          <cell r="X132">
            <v>0.11813541498129401</v>
          </cell>
          <cell r="Y132">
            <v>9.78801174149391E-2</v>
          </cell>
          <cell r="Z132">
            <v>8.2645999999999997E-2</v>
          </cell>
          <cell r="AA132">
            <v>0.12245</v>
          </cell>
          <cell r="AB132">
            <v>0.12059393665413629</v>
          </cell>
          <cell r="AC132">
            <v>0.15023677069719693</v>
          </cell>
          <cell r="AD132">
            <v>0.15510474114740425</v>
          </cell>
          <cell r="AE132">
            <v>0.17280465140370652</v>
          </cell>
        </row>
        <row r="133">
          <cell r="H133">
            <v>1.461062764590175E-2</v>
          </cell>
          <cell r="I133">
            <v>3.5845452103839388E-2</v>
          </cell>
          <cell r="J133">
            <v>2.5962577827818099E-2</v>
          </cell>
          <cell r="K133">
            <v>2.0273247501351788E-2</v>
          </cell>
          <cell r="L133">
            <v>3.4910585618269804E-2</v>
          </cell>
          <cell r="M133">
            <v>1.5411941776389961E-2</v>
          </cell>
          <cell r="N133">
            <v>4.2068991850631177E-2</v>
          </cell>
          <cell r="O133">
            <v>0.10112584326761248</v>
          </cell>
          <cell r="P133">
            <v>7.4735897903533979E-2</v>
          </cell>
          <cell r="Q133">
            <v>0.11132924319582904</v>
          </cell>
          <cell r="R133">
            <v>5.5050280764540223E-2</v>
          </cell>
          <cell r="S133">
            <v>0.11386673794237505</v>
          </cell>
          <cell r="T133">
            <v>0.10117926420964501</v>
          </cell>
          <cell r="U133">
            <v>0.13456735297998723</v>
          </cell>
          <cell r="V133">
            <v>0.11205042591326843</v>
          </cell>
          <cell r="W133">
            <v>0.10110981698500271</v>
          </cell>
          <cell r="X133">
            <v>0.13861666038605433</v>
          </cell>
          <cell r="Y133">
            <v>0.11484968327577393</v>
          </cell>
          <cell r="Z133">
            <v>2.2661000000000001E-2</v>
          </cell>
          <cell r="AA133">
            <v>3.3575000000000001E-2</v>
          </cell>
          <cell r="AB133">
            <v>3.3066079405166406E-2</v>
          </cell>
          <cell r="AC133">
            <v>4.1193953255683029E-2</v>
          </cell>
          <cell r="AD133">
            <v>4.2528719346868915E-2</v>
          </cell>
          <cell r="AE133">
            <v>4.7381920546177597E-2</v>
          </cell>
        </row>
        <row r="134">
          <cell r="H134">
            <v>4.7323598598832305E-2</v>
          </cell>
          <cell r="I134">
            <v>6.3539377139690933E-2</v>
          </cell>
          <cell r="J134">
            <v>7.4493301011168897E-2</v>
          </cell>
          <cell r="K134">
            <v>5.6242276796304551E-2</v>
          </cell>
          <cell r="L134">
            <v>4.7356692024425905E-2</v>
          </cell>
          <cell r="M134">
            <v>0.13958806915375851</v>
          </cell>
          <cell r="N134">
            <v>9.9958692005435654E-2</v>
          </cell>
          <cell r="O134">
            <v>0.13430966777158107</v>
          </cell>
          <cell r="P134">
            <v>6.0114207590754469E-2</v>
          </cell>
          <cell r="Q134">
            <v>5.8310615895903861E-2</v>
          </cell>
          <cell r="R134">
            <v>7.3368124540986873E-2</v>
          </cell>
          <cell r="S134">
            <v>0.10579968162270412</v>
          </cell>
          <cell r="T134">
            <v>0.13090104493544141</v>
          </cell>
          <cell r="U134">
            <v>0.18562102415444087</v>
          </cell>
          <cell r="V134">
            <v>6.9612020736114513E-2</v>
          </cell>
          <cell r="W134">
            <v>8.6866670950193486E-2</v>
          </cell>
          <cell r="X134">
            <v>0.15042390425477303</v>
          </cell>
          <cell r="Y134">
            <v>6.9917599237908579E-2</v>
          </cell>
          <cell r="Z134">
            <v>6.0696E-2</v>
          </cell>
          <cell r="AA134">
            <v>0.20314799999999997</v>
          </cell>
          <cell r="AB134">
            <v>0.13470040401937183</v>
          </cell>
          <cell r="AC134">
            <v>0.11643600922484103</v>
          </cell>
          <cell r="AD134">
            <v>0.11439186666203939</v>
          </cell>
          <cell r="AE134">
            <v>0.11940706859733403</v>
          </cell>
        </row>
        <row r="135">
          <cell r="H135">
            <v>8.7405897783390932E-2</v>
          </cell>
          <cell r="I135">
            <v>0.11735617045042701</v>
          </cell>
          <cell r="J135">
            <v>0.13758788525203705</v>
          </cell>
          <cell r="K135">
            <v>0.10387854775026077</v>
          </cell>
          <cell r="L135">
            <v>8.746702078883388E-2</v>
          </cell>
          <cell r="M135">
            <v>0.25781683695828184</v>
          </cell>
          <cell r="N135">
            <v>0.18462203794037227</v>
          </cell>
          <cell r="O135">
            <v>0.24806771759013438</v>
          </cell>
          <cell r="P135">
            <v>0.11102993938708366</v>
          </cell>
          <cell r="Q135">
            <v>0.10769873559044393</v>
          </cell>
          <cell r="R135">
            <v>0.1355097030669774</v>
          </cell>
          <cell r="S135">
            <v>0.19541024840104954</v>
          </cell>
          <cell r="T135">
            <v>0.24177204802951249</v>
          </cell>
          <cell r="U135">
            <v>0.34283893752939848</v>
          </cell>
          <cell r="V135">
            <v>0.12857224194920477</v>
          </cell>
          <cell r="W135">
            <v>0.16044129327991158</v>
          </cell>
          <cell r="X135">
            <v>0.27783044376924665</v>
          </cell>
          <cell r="Y135">
            <v>0.12913664034838468</v>
          </cell>
          <cell r="Z135">
            <v>3.0348E-2</v>
          </cell>
          <cell r="AA135">
            <v>0.10157399999999998</v>
          </cell>
          <cell r="AB135">
            <v>6.7350202009685917E-2</v>
          </cell>
          <cell r="AC135">
            <v>5.8218004612420514E-2</v>
          </cell>
          <cell r="AD135">
            <v>5.7195933331019695E-2</v>
          </cell>
          <cell r="AE135">
            <v>5.9703534298667017E-2</v>
          </cell>
        </row>
        <row r="136">
          <cell r="H136">
            <v>2.1851474445847733E-2</v>
          </cell>
          <cell r="I136">
            <v>2.9339042612606753E-2</v>
          </cell>
          <cell r="J136">
            <v>3.4396971313009263E-2</v>
          </cell>
          <cell r="K136">
            <v>2.5969636937565193E-2</v>
          </cell>
          <cell r="L136">
            <v>2.186675519720847E-2</v>
          </cell>
          <cell r="M136">
            <v>6.4454209239570459E-2</v>
          </cell>
          <cell r="N136">
            <v>4.6155509485093067E-2</v>
          </cell>
          <cell r="O136">
            <v>6.2016929397533595E-2</v>
          </cell>
          <cell r="P136">
            <v>2.7757484846770916E-2</v>
          </cell>
          <cell r="Q136">
            <v>2.6924683897610983E-2</v>
          </cell>
          <cell r="R136">
            <v>3.3877425766744351E-2</v>
          </cell>
          <cell r="S136">
            <v>4.8852562100262384E-2</v>
          </cell>
          <cell r="T136">
            <v>6.0443012007378123E-2</v>
          </cell>
          <cell r="U136">
            <v>8.570973438234962E-2</v>
          </cell>
          <cell r="V136">
            <v>3.2143060487301194E-2</v>
          </cell>
          <cell r="W136">
            <v>4.0110323319977895E-2</v>
          </cell>
          <cell r="X136">
            <v>6.9457610942311662E-2</v>
          </cell>
          <cell r="Y136">
            <v>3.228416008709617E-2</v>
          </cell>
          <cell r="Z136">
            <v>0.18546000000000001</v>
          </cell>
          <cell r="AA136">
            <v>0.62073</v>
          </cell>
          <cell r="AB136">
            <v>0.41158456783696956</v>
          </cell>
          <cell r="AC136">
            <v>0.35577669485368096</v>
          </cell>
          <cell r="AD136">
            <v>0.34953070368956485</v>
          </cell>
          <cell r="AE136">
            <v>0.36485493182518736</v>
          </cell>
        </row>
        <row r="137">
          <cell r="H137">
            <v>4.2189029171929009E-2</v>
          </cell>
          <cell r="I137">
            <v>5.6645409797275316E-2</v>
          </cell>
          <cell r="J137">
            <v>6.6410842423784755E-2</v>
          </cell>
          <cell r="K137">
            <v>5.0140038515869477E-2</v>
          </cell>
          <cell r="L137">
            <v>4.2218531989531759E-2</v>
          </cell>
          <cell r="M137">
            <v>0.12444288464838921</v>
          </cell>
          <cell r="N137">
            <v>8.9113260569099004E-2</v>
          </cell>
          <cell r="O137">
            <v>0.11973718524075097</v>
          </cell>
          <cell r="P137">
            <v>5.3591868175390939E-2</v>
          </cell>
          <cell r="Q137">
            <v>5.1983964616041198E-2</v>
          </cell>
          <cell r="R137">
            <v>6.5407746625291335E-2</v>
          </cell>
          <cell r="S137">
            <v>9.432050787598395E-2</v>
          </cell>
          <cell r="T137">
            <v>0.11669839502766798</v>
          </cell>
          <cell r="U137">
            <v>0.16548130393381105</v>
          </cell>
          <cell r="V137">
            <v>6.2059176827379478E-2</v>
          </cell>
          <cell r="W137">
            <v>7.7441712449917086E-2</v>
          </cell>
          <cell r="X137">
            <v>0.13410304103366871</v>
          </cell>
          <cell r="Y137">
            <v>6.2331600326610628E-2</v>
          </cell>
          <cell r="Z137">
            <v>6.0696E-2</v>
          </cell>
          <cell r="AA137">
            <v>0.20314799999999997</v>
          </cell>
          <cell r="AB137">
            <v>0.13470040401937183</v>
          </cell>
          <cell r="AC137">
            <v>0.11643600922484103</v>
          </cell>
          <cell r="AD137">
            <v>0.11439186666203939</v>
          </cell>
          <cell r="AE137">
            <v>0.11940706859733403</v>
          </cell>
        </row>
        <row r="138">
          <cell r="H138">
            <v>8.3687999999999999E-2</v>
          </cell>
          <cell r="I138">
            <v>7.8474000000000002E-2</v>
          </cell>
          <cell r="J138">
            <v>0.23700600000000002</v>
          </cell>
          <cell r="K138">
            <v>0.23515800000000001</v>
          </cell>
          <cell r="L138">
            <v>0.27984000000000003</v>
          </cell>
          <cell r="M138">
            <v>0.176814</v>
          </cell>
          <cell r="N138">
            <v>8.4347999999999992E-2</v>
          </cell>
          <cell r="O138">
            <v>0.40854000000000001</v>
          </cell>
          <cell r="P138">
            <v>0.225324</v>
          </cell>
          <cell r="Q138">
            <v>5.4120000000000001E-2</v>
          </cell>
          <cell r="R138">
            <v>0.40906799999999999</v>
          </cell>
          <cell r="S138">
            <v>0.27079799999999998</v>
          </cell>
          <cell r="T138">
            <v>0.207372</v>
          </cell>
          <cell r="U138">
            <v>0.19912200000000002</v>
          </cell>
          <cell r="V138">
            <v>0.15206400000000003</v>
          </cell>
          <cell r="W138">
            <v>0.27260000000000001</v>
          </cell>
          <cell r="X138">
            <v>0.189</v>
          </cell>
          <cell r="Y138">
            <v>0.1072</v>
          </cell>
          <cell r="Z138">
            <v>0.44969999999999999</v>
          </cell>
          <cell r="AA138">
            <v>0.112</v>
          </cell>
          <cell r="AB138">
            <v>0.4401652614761517</v>
          </cell>
          <cell r="AC138">
            <v>0.21984801303614007</v>
          </cell>
          <cell r="AD138">
            <v>0.15364627260124672</v>
          </cell>
          <cell r="AE138">
            <v>0.15855763042086438</v>
          </cell>
        </row>
        <row r="139">
          <cell r="H139">
            <v>4.3112000000000004E-2</v>
          </cell>
          <cell r="I139">
            <v>4.0426000000000004E-2</v>
          </cell>
          <cell r="J139">
            <v>0.12209400000000002</v>
          </cell>
          <cell r="K139">
            <v>0.12114200000000001</v>
          </cell>
          <cell r="L139">
            <v>0.14416000000000001</v>
          </cell>
          <cell r="M139">
            <v>9.1086E-2</v>
          </cell>
          <cell r="N139">
            <v>4.3452000000000005E-2</v>
          </cell>
          <cell r="O139">
            <v>0.21046000000000001</v>
          </cell>
          <cell r="P139">
            <v>0.11607600000000001</v>
          </cell>
          <cell r="Q139">
            <v>2.7880000000000002E-2</v>
          </cell>
          <cell r="R139">
            <v>0.210732</v>
          </cell>
          <cell r="S139">
            <v>0.13950200000000001</v>
          </cell>
          <cell r="T139">
            <v>0.10682800000000001</v>
          </cell>
          <cell r="U139">
            <v>0.102578</v>
          </cell>
          <cell r="V139">
            <v>7.8336000000000017E-2</v>
          </cell>
          <cell r="W139">
            <v>0.14680000000000001</v>
          </cell>
          <cell r="X139">
            <v>0.24359999999999998</v>
          </cell>
          <cell r="Y139">
            <v>0.1031</v>
          </cell>
          <cell r="Z139">
            <v>0.1915</v>
          </cell>
          <cell r="AA139">
            <v>0.29419999999999996</v>
          </cell>
          <cell r="AB139">
            <v>0.35744725178671727</v>
          </cell>
          <cell r="AC139">
            <v>0.22417923952580085</v>
          </cell>
          <cell r="AD139">
            <v>0.17356368464901417</v>
          </cell>
          <cell r="AE139">
            <v>0.17526384939785247</v>
          </cell>
        </row>
        <row r="140">
          <cell r="H140">
            <v>0.1671</v>
          </cell>
          <cell r="I140">
            <v>7.1599999999999997E-2</v>
          </cell>
          <cell r="J140">
            <v>0.26939999999999997</v>
          </cell>
          <cell r="K140">
            <v>4.3299999999999998E-2</v>
          </cell>
          <cell r="L140">
            <v>4.5899999999999996E-2</v>
          </cell>
          <cell r="M140">
            <v>9.9299999999999999E-2</v>
          </cell>
          <cell r="N140">
            <v>0.22140000000000001</v>
          </cell>
          <cell r="O140">
            <v>0.3105</v>
          </cell>
          <cell r="P140">
            <v>0.33019999999999999</v>
          </cell>
          <cell r="Q140">
            <v>0.38160000000000005</v>
          </cell>
          <cell r="R140">
            <v>0.1825</v>
          </cell>
          <cell r="S140">
            <v>0.3387</v>
          </cell>
          <cell r="T140">
            <v>0.48710000000000003</v>
          </cell>
          <cell r="U140">
            <v>0.3115</v>
          </cell>
          <cell r="V140">
            <v>0.2233</v>
          </cell>
          <cell r="W140">
            <v>0.1108</v>
          </cell>
          <cell r="X140">
            <v>0.22839999999999999</v>
          </cell>
          <cell r="Y140">
            <v>0.25869999999999999</v>
          </cell>
          <cell r="Z140">
            <v>7.1999999999999995E-2</v>
          </cell>
          <cell r="AA140">
            <v>0.26689999999999997</v>
          </cell>
          <cell r="AB140">
            <v>0.13994319</v>
          </cell>
          <cell r="AC140">
            <v>0.13183231000000001</v>
          </cell>
          <cell r="AD140">
            <v>0.11379148000000006</v>
          </cell>
          <cell r="AE140">
            <v>0.11830017999999998</v>
          </cell>
        </row>
        <row r="141">
          <cell r="H141">
            <v>6.2100589823534016E-2</v>
          </cell>
          <cell r="I141">
            <v>8.3379812909919804E-2</v>
          </cell>
          <cell r="J141">
            <v>9.7754145239702855E-2</v>
          </cell>
          <cell r="K141">
            <v>7.3804162521046185E-2</v>
          </cell>
          <cell r="L141">
            <v>6.2144016809424593E-2</v>
          </cell>
          <cell r="M141">
            <v>0.18317502648648007</v>
          </cell>
          <cell r="N141">
            <v>0.13117121088250666</v>
          </cell>
          <cell r="O141">
            <v>0.17624842223693205</v>
          </cell>
          <cell r="P141">
            <v>7.8885119870244436E-2</v>
          </cell>
          <cell r="Q141">
            <v>7.6518349139207631E-2</v>
          </cell>
          <cell r="R141">
            <v>9.6277627719423012E-2</v>
          </cell>
          <cell r="S141">
            <v>0.13883607389219457</v>
          </cell>
          <cell r="T141">
            <v>0.17177544269020198</v>
          </cell>
          <cell r="U141">
            <v>0.24358196386028133</v>
          </cell>
          <cell r="V141">
            <v>9.1348664820841821E-2</v>
          </cell>
          <cell r="W141">
            <v>3.3659473654209432E-2</v>
          </cell>
          <cell r="X141">
            <v>5.7814844658594489E-2</v>
          </cell>
          <cell r="Y141">
            <v>2.6639964131567617E-2</v>
          </cell>
          <cell r="Z141">
            <v>4.7600000000000003E-2</v>
          </cell>
          <cell r="AA141">
            <v>2.12E-2</v>
          </cell>
          <cell r="AB141">
            <v>3.7391982114600208E-2</v>
          </cell>
          <cell r="AC141">
            <v>3.8556202084216395E-2</v>
          </cell>
          <cell r="AD141">
            <v>3.9254739655337212E-2</v>
          </cell>
          <cell r="AE141">
            <v>3.9612886681477867E-2</v>
          </cell>
        </row>
        <row r="142">
          <cell r="H142">
            <v>2.5129410176465982E-2</v>
          </cell>
          <cell r="I142">
            <v>3.3740187090080198E-2</v>
          </cell>
          <cell r="J142">
            <v>3.9556854760297154E-2</v>
          </cell>
          <cell r="K142">
            <v>2.9865337478953799E-2</v>
          </cell>
          <cell r="L142">
            <v>2.5146983190575397E-2</v>
          </cell>
          <cell r="M142">
            <v>7.4122973513519944E-2</v>
          </cell>
          <cell r="N142">
            <v>5.3079289117493357E-2</v>
          </cell>
          <cell r="O142">
            <v>7.1320077763067966E-2</v>
          </cell>
          <cell r="P142">
            <v>3.1921380129755567E-2</v>
          </cell>
          <cell r="Q142">
            <v>3.0963650860792346E-2</v>
          </cell>
          <cell r="R142">
            <v>3.8959372280576977E-2</v>
          </cell>
          <cell r="S142">
            <v>5.6180926107805416E-2</v>
          </cell>
          <cell r="T142">
            <v>6.9510057309798035E-2</v>
          </cell>
          <cell r="U142">
            <v>9.8567036139718664E-2</v>
          </cell>
          <cell r="V142">
            <v>3.6964835179158176E-2</v>
          </cell>
          <cell r="W142">
            <v>1.3620526345790574E-2</v>
          </cell>
          <cell r="X142">
            <v>2.3395155341405505E-2</v>
          </cell>
          <cell r="Y142">
            <v>1.0780035868432387E-2</v>
          </cell>
          <cell r="Z142">
            <v>4.7600000000000003E-2</v>
          </cell>
          <cell r="AA142">
            <v>2.12E-2</v>
          </cell>
          <cell r="AB142">
            <v>3.7391982114600208E-2</v>
          </cell>
          <cell r="AC142">
            <v>3.8556202084216395E-2</v>
          </cell>
          <cell r="AD142">
            <v>3.9254739655337212E-2</v>
          </cell>
          <cell r="AE142">
            <v>3.9612886681477867E-2</v>
          </cell>
        </row>
        <row r="143">
          <cell r="H143">
            <v>1.8200000000000001E-2</v>
          </cell>
          <cell r="I143">
            <v>2.7699999999999999E-2</v>
          </cell>
          <cell r="J143">
            <v>1.0199999999999999E-2</v>
          </cell>
          <cell r="K143">
            <v>7.4000000000000003E-3</v>
          </cell>
          <cell r="L143">
            <v>3.2199999999999999E-2</v>
          </cell>
          <cell r="M143">
            <v>1.3099999999999999E-2</v>
          </cell>
          <cell r="N143">
            <v>7.7200000000000005E-2</v>
          </cell>
          <cell r="O143">
            <v>4.1299999999999996E-2</v>
          </cell>
          <cell r="P143">
            <v>4.8000000000000001E-2</v>
          </cell>
          <cell r="Q143">
            <v>4.5499999999999999E-2</v>
          </cell>
          <cell r="R143">
            <v>5.1299999999999998E-2</v>
          </cell>
          <cell r="S143">
            <v>5.0299999999999997E-2</v>
          </cell>
          <cell r="T143">
            <v>2.52E-2</v>
          </cell>
          <cell r="U143">
            <v>3.0499999999999999E-2</v>
          </cell>
          <cell r="V143">
            <v>2.5999999999999999E-2</v>
          </cell>
          <cell r="W143">
            <v>6.9501599999999997E-2</v>
          </cell>
          <cell r="X143">
            <v>0.11937869999999999</v>
          </cell>
          <cell r="Y143">
            <v>5.5007399999999998E-2</v>
          </cell>
          <cell r="Z143">
            <v>0.3372</v>
          </cell>
          <cell r="AA143">
            <v>1.1285999999999998</v>
          </cell>
          <cell r="AB143">
            <v>0.74833557788539917</v>
          </cell>
          <cell r="AC143">
            <v>0.64686671791578354</v>
          </cell>
          <cell r="AD143">
            <v>0.63551037034466329</v>
          </cell>
          <cell r="AE143">
            <v>0.66337260331852244</v>
          </cell>
        </row>
        <row r="144">
          <cell r="H144">
            <v>1.6199999999999999E-2</v>
          </cell>
          <cell r="I144">
            <v>7.2800000000000004E-2</v>
          </cell>
          <cell r="J144">
            <v>0.23139999999999999</v>
          </cell>
          <cell r="K144">
            <v>6.2899999999999998E-2</v>
          </cell>
          <cell r="L144">
            <v>8.0299999999999996E-2</v>
          </cell>
          <cell r="M144">
            <v>0.1036</v>
          </cell>
          <cell r="N144">
            <v>0.13750000000000001</v>
          </cell>
          <cell r="O144">
            <v>0.12790000000000001</v>
          </cell>
          <cell r="P144">
            <v>0.24299999999999999</v>
          </cell>
          <cell r="Q144">
            <v>0.21619999999999998</v>
          </cell>
          <cell r="R144">
            <v>0.15919999999999998</v>
          </cell>
          <cell r="S144">
            <v>0.2424</v>
          </cell>
          <cell r="T144">
            <v>0.153</v>
          </cell>
          <cell r="U144">
            <v>0.15630000000000002</v>
          </cell>
          <cell r="V144">
            <v>0.32839999999999997</v>
          </cell>
          <cell r="W144">
            <v>0.2853</v>
          </cell>
          <cell r="X144">
            <v>8.43E-2</v>
          </cell>
          <cell r="Y144">
            <v>0.13190000000000002</v>
          </cell>
          <cell r="Z144">
            <v>0.14849999999999999</v>
          </cell>
          <cell r="AA144">
            <v>0.33030000000000004</v>
          </cell>
          <cell r="AB144">
            <v>0.26767490999999999</v>
          </cell>
          <cell r="AC144">
            <v>0.22668945999999998</v>
          </cell>
          <cell r="AD144">
            <v>0.21574797999999998</v>
          </cell>
          <cell r="AE144">
            <v>0.248752</v>
          </cell>
        </row>
        <row r="145">
          <cell r="H145">
            <v>5.5926000000000003E-2</v>
          </cell>
          <cell r="I145">
            <v>7.7945400000000012E-2</v>
          </cell>
          <cell r="J145">
            <v>3.9616200000000004E-2</v>
          </cell>
          <cell r="K145">
            <v>3.7861200000000005E-2</v>
          </cell>
          <cell r="L145">
            <v>4.8601800000000001E-2</v>
          </cell>
          <cell r="M145">
            <v>4.8461400000000002E-2</v>
          </cell>
          <cell r="N145">
            <v>0.1010412</v>
          </cell>
          <cell r="O145">
            <v>5.0918399999999996E-2</v>
          </cell>
          <cell r="P145">
            <v>5.8921200000000007E-2</v>
          </cell>
          <cell r="Q145">
            <v>8.45442E-2</v>
          </cell>
          <cell r="R145">
            <v>9.3974400000000013E-2</v>
          </cell>
          <cell r="S145">
            <v>5.9202000000000005E-2</v>
          </cell>
          <cell r="T145">
            <v>7.4201400000000001E-2</v>
          </cell>
          <cell r="U145">
            <v>0.1071486</v>
          </cell>
          <cell r="V145">
            <v>0.11398140000000001</v>
          </cell>
          <cell r="W145">
            <v>9.4021200000000013E-2</v>
          </cell>
          <cell r="X145">
            <v>5.4498600000000001E-2</v>
          </cell>
          <cell r="Y145">
            <v>5.9061600000000006E-2</v>
          </cell>
          <cell r="Z145">
            <v>0.3604</v>
          </cell>
          <cell r="AA145">
            <v>0.33529999999999999</v>
          </cell>
          <cell r="AB145">
            <v>0.18800158000000008</v>
          </cell>
          <cell r="AC145">
            <v>0.1901061300000001</v>
          </cell>
          <cell r="AD145">
            <v>0.24725164000000002</v>
          </cell>
          <cell r="AE145">
            <v>0.28489977000000005</v>
          </cell>
        </row>
        <row r="146">
          <cell r="H146">
            <v>0.18307400000000001</v>
          </cell>
          <cell r="I146">
            <v>0.25515460000000001</v>
          </cell>
          <cell r="J146">
            <v>0.12968380000000002</v>
          </cell>
          <cell r="K146">
            <v>0.12393880000000002</v>
          </cell>
          <cell r="L146">
            <v>0.1590982</v>
          </cell>
          <cell r="M146">
            <v>0.15863859999999999</v>
          </cell>
          <cell r="N146">
            <v>0.33075880000000002</v>
          </cell>
          <cell r="O146">
            <v>0.16668160000000001</v>
          </cell>
          <cell r="P146">
            <v>0.19287880000000002</v>
          </cell>
          <cell r="Q146">
            <v>0.2767558</v>
          </cell>
          <cell r="R146">
            <v>0.3076256</v>
          </cell>
          <cell r="S146">
            <v>0.193798</v>
          </cell>
          <cell r="T146">
            <v>0.24289860000000002</v>
          </cell>
          <cell r="U146">
            <v>0.35075139999999999</v>
          </cell>
          <cell r="V146">
            <v>0.37311860000000002</v>
          </cell>
          <cell r="W146">
            <v>0.30777879999999996</v>
          </cell>
          <cell r="X146">
            <v>0.17840139999999999</v>
          </cell>
          <cell r="Y146">
            <v>0.19333839999999999</v>
          </cell>
          <cell r="Z146">
            <v>0.3604</v>
          </cell>
          <cell r="AA146">
            <v>0.33529999999999999</v>
          </cell>
          <cell r="AB146">
            <v>0.18800158000000008</v>
          </cell>
          <cell r="AC146">
            <v>0.1901061300000001</v>
          </cell>
          <cell r="AD146">
            <v>0.24725164000000002</v>
          </cell>
          <cell r="AE146">
            <v>0.28489977000000005</v>
          </cell>
        </row>
        <row r="147">
          <cell r="H147">
            <v>0.13889000000000001</v>
          </cell>
          <cell r="I147">
            <v>8.6394000000000026E-2</v>
          </cell>
          <cell r="J147">
            <v>8.9862000000000011E-2</v>
          </cell>
          <cell r="K147">
            <v>0.10047000000000002</v>
          </cell>
          <cell r="L147">
            <v>9.1595999999999997E-2</v>
          </cell>
          <cell r="M147">
            <v>5.3102692600000008E-2</v>
          </cell>
          <cell r="N147">
            <v>7.5077616799999997E-2</v>
          </cell>
          <cell r="O147">
            <v>0.14943000000000001</v>
          </cell>
          <cell r="P147">
            <v>0.19896800000000001</v>
          </cell>
          <cell r="Q147">
            <v>0.17751400000000001</v>
          </cell>
          <cell r="R147">
            <v>0.29961847200000008</v>
          </cell>
          <cell r="S147">
            <v>0.32215000000000005</v>
          </cell>
          <cell r="T147">
            <v>0.23167600000000005</v>
          </cell>
          <cell r="U147">
            <v>0.13569400000000001</v>
          </cell>
          <cell r="V147">
            <v>0.19543199999999999</v>
          </cell>
          <cell r="W147">
            <v>7.3900000000000007E-2</v>
          </cell>
          <cell r="X147">
            <v>0.19789999999999999</v>
          </cell>
          <cell r="Y147">
            <v>0.19040000000000001</v>
          </cell>
          <cell r="Z147">
            <v>0.27250000000000002</v>
          </cell>
          <cell r="AA147">
            <v>0.30969999999999998</v>
          </cell>
          <cell r="AB147">
            <v>0.14437921709174992</v>
          </cell>
          <cell r="AC147">
            <v>0.12593667786924057</v>
          </cell>
          <cell r="AD147">
            <v>0.11274781687252457</v>
          </cell>
          <cell r="AE147">
            <v>0.11357810546743598</v>
          </cell>
        </row>
        <row r="148">
          <cell r="H148">
            <v>0.26961000000000002</v>
          </cell>
          <cell r="I148">
            <v>0.16770600000000002</v>
          </cell>
          <cell r="J148">
            <v>0.17443800000000001</v>
          </cell>
          <cell r="K148">
            <v>0.19503000000000001</v>
          </cell>
          <cell r="L148">
            <v>0.17780399999999999</v>
          </cell>
          <cell r="M148">
            <v>0.10308169740000001</v>
          </cell>
          <cell r="N148">
            <v>0.14573890320000002</v>
          </cell>
          <cell r="O148">
            <v>0.29006999999999999</v>
          </cell>
          <cell r="P148">
            <v>0.38623200000000002</v>
          </cell>
          <cell r="Q148">
            <v>0.344586</v>
          </cell>
          <cell r="R148">
            <v>0.58161232800000007</v>
          </cell>
          <cell r="S148">
            <v>0.62535000000000007</v>
          </cell>
          <cell r="T148">
            <v>0.44972400000000012</v>
          </cell>
          <cell r="U148">
            <v>0.26340600000000003</v>
          </cell>
          <cell r="V148">
            <v>0.37936799999999998</v>
          </cell>
          <cell r="W148">
            <v>0.15509999999999999</v>
          </cell>
          <cell r="X148">
            <v>0.2155</v>
          </cell>
          <cell r="Y148">
            <v>0.21199999999999999</v>
          </cell>
          <cell r="Z148">
            <v>0.20980000000000001</v>
          </cell>
          <cell r="AA148">
            <v>0.19269999999999998</v>
          </cell>
          <cell r="AB148">
            <v>0.28119913349861531</v>
          </cell>
          <cell r="AC148">
            <v>0.25254892801661488</v>
          </cell>
          <cell r="AD148">
            <v>0.26806078039084402</v>
          </cell>
          <cell r="AE148">
            <v>0.28886737875496393</v>
          </cell>
        </row>
        <row r="168">
          <cell r="G168" t="str">
            <v>Western MT portion of state</v>
          </cell>
        </row>
        <row r="169">
          <cell r="H169">
            <v>5.8452515664333813</v>
          </cell>
          <cell r="I169">
            <v>2.3942560490388454</v>
          </cell>
          <cell r="J169">
            <v>3.2535508684892789</v>
          </cell>
          <cell r="K169">
            <v>3.8808061249763441</v>
          </cell>
          <cell r="L169">
            <v>2.6785158945721284</v>
          </cell>
          <cell r="M169">
            <v>2.1289433230787926</v>
          </cell>
          <cell r="N169">
            <v>1.9047034050448099</v>
          </cell>
          <cell r="O169">
            <v>2.9945048391710078</v>
          </cell>
          <cell r="P169">
            <v>3.7348996623363648</v>
          </cell>
          <cell r="Q169">
            <v>4.3096744291447084</v>
          </cell>
          <cell r="R169">
            <v>4.6932151602156393</v>
          </cell>
          <cell r="S169">
            <v>6.7040926655271003</v>
          </cell>
          <cell r="T169">
            <v>8.0155996509731651</v>
          </cell>
          <cell r="U169">
            <v>8.5121404979223296</v>
          </cell>
          <cell r="V169">
            <v>5.7106188925677364</v>
          </cell>
          <cell r="W169">
            <v>3.9531865469773946</v>
          </cell>
          <cell r="X169">
            <v>3.613957014984337</v>
          </cell>
          <cell r="Y169">
            <v>4.2577960031375479</v>
          </cell>
          <cell r="Z169">
            <v>2.9053730099999999</v>
          </cell>
          <cell r="AA169">
            <v>5.76397475</v>
          </cell>
          <cell r="AB169">
            <v>4.1477159651255757</v>
          </cell>
          <cell r="AC169">
            <v>4.3042855770003277</v>
          </cell>
          <cell r="AD169">
            <v>3.9757692712668407</v>
          </cell>
          <cell r="AE169">
            <v>3.9080659306945158</v>
          </cell>
        </row>
        <row r="170">
          <cell r="H170">
            <v>2.6335253613638385</v>
          </cell>
          <cell r="I170">
            <v>1.0787104635412517</v>
          </cell>
          <cell r="J170">
            <v>1.4658579924699486</v>
          </cell>
          <cell r="K170">
            <v>1.7484621896089618</v>
          </cell>
          <cell r="L170">
            <v>1.2067811725468609</v>
          </cell>
          <cell r="M170">
            <v>0.95917620833130801</v>
          </cell>
          <cell r="N170">
            <v>0.85814693620145599</v>
          </cell>
          <cell r="O170">
            <v>1.3491471408980753</v>
          </cell>
          <cell r="P170">
            <v>1.6827253491356049</v>
          </cell>
          <cell r="Q170">
            <v>1.9416849350932321</v>
          </cell>
          <cell r="R170">
            <v>2.1144857514330568</v>
          </cell>
          <cell r="S170">
            <v>3.0204684706789751</v>
          </cell>
          <cell r="T170">
            <v>3.6113561114457378</v>
          </cell>
          <cell r="U170">
            <v>3.8350681105841429</v>
          </cell>
          <cell r="V170">
            <v>2.5728678247182866</v>
          </cell>
          <cell r="W170">
            <v>1.7810725357744892</v>
          </cell>
          <cell r="X170">
            <v>1.628235730433635</v>
          </cell>
          <cell r="Y170">
            <v>1.9183115782676574</v>
          </cell>
          <cell r="Z170">
            <v>2.52049922</v>
          </cell>
          <cell r="AA170">
            <v>4.3866505</v>
          </cell>
          <cell r="AB170">
            <v>3.3467175863389964</v>
          </cell>
          <cell r="AC170">
            <v>3.4921085643107492</v>
          </cell>
          <cell r="AD170">
            <v>3.2325006595168051</v>
          </cell>
          <cell r="AE170">
            <v>3.2055077433563333</v>
          </cell>
        </row>
        <row r="171">
          <cell r="H171">
            <v>3.0901020722027819</v>
          </cell>
          <cell r="I171">
            <v>1.2657274874199036</v>
          </cell>
          <cell r="J171">
            <v>1.7199951390407733</v>
          </cell>
          <cell r="K171">
            <v>2.0515946854146958</v>
          </cell>
          <cell r="L171">
            <v>1.4160019328810107</v>
          </cell>
          <cell r="M171">
            <v>1.1254694685898994</v>
          </cell>
          <cell r="N171">
            <v>1.0069246587537342</v>
          </cell>
          <cell r="O171">
            <v>1.5830500199309174</v>
          </cell>
          <cell r="P171">
            <v>1.9744609885280306</v>
          </cell>
          <cell r="Q171">
            <v>2.2783166357620592</v>
          </cell>
          <cell r="R171">
            <v>2.4810760883513034</v>
          </cell>
          <cell r="S171">
            <v>3.5441298637939256</v>
          </cell>
          <cell r="T171">
            <v>4.2374602375810966</v>
          </cell>
          <cell r="U171">
            <v>4.4999573914935276</v>
          </cell>
          <cell r="V171">
            <v>3.0189282827139783</v>
          </cell>
          <cell r="W171">
            <v>2.0898587172481164</v>
          </cell>
          <cell r="X171">
            <v>1.9105244545820284</v>
          </cell>
          <cell r="Y171">
            <v>2.2508910185947957</v>
          </cell>
          <cell r="Z171">
            <v>0.65600877000000002</v>
          </cell>
          <cell r="AA171">
            <v>1.1345497499999999</v>
          </cell>
          <cell r="AB171">
            <v>0.87002001760199665</v>
          </cell>
          <cell r="AC171">
            <v>0.90846325570362163</v>
          </cell>
          <cell r="AD171">
            <v>0.8416976698075469</v>
          </cell>
          <cell r="AE171">
            <v>0.83495356000334453</v>
          </cell>
        </row>
        <row r="172">
          <cell r="H172">
            <v>1.9601639052244866</v>
          </cell>
          <cell r="I172">
            <v>1.8139548177464644</v>
          </cell>
          <cell r="J172">
            <v>1.5990745699068862</v>
          </cell>
          <cell r="K172">
            <v>1.2830229881440107</v>
          </cell>
          <cell r="L172">
            <v>0.979871173680254</v>
          </cell>
          <cell r="M172">
            <v>1.241660719000097</v>
          </cell>
          <cell r="N172">
            <v>1.8848305823635303</v>
          </cell>
          <cell r="O172">
            <v>2.4988567954738619</v>
          </cell>
          <cell r="P172">
            <v>2.288456066580165</v>
          </cell>
          <cell r="Q172">
            <v>1.2544054066975698</v>
          </cell>
          <cell r="R172">
            <v>1.5651299718837426</v>
          </cell>
          <cell r="S172">
            <v>2.1687149616138099</v>
          </cell>
          <cell r="T172">
            <v>2.726992850636329</v>
          </cell>
          <cell r="U172">
            <v>2.3639545922978495</v>
          </cell>
          <cell r="V172">
            <v>2.12134434059036</v>
          </cell>
          <cell r="W172">
            <v>1.7332075021200439</v>
          </cell>
          <cell r="X172">
            <v>1.6498023915828299</v>
          </cell>
          <cell r="Y172">
            <v>1.7728331175696301</v>
          </cell>
          <cell r="Z172">
            <v>3.0494837200000005</v>
          </cell>
          <cell r="AA172">
            <v>3.9300753599999996</v>
          </cell>
          <cell r="AB172">
            <v>3.2949268651724135</v>
          </cell>
          <cell r="AC172">
            <v>3.0804508752407767</v>
          </cell>
          <cell r="AD172">
            <v>2.9901146137661283</v>
          </cell>
          <cell r="AE172">
            <v>3.1209850609635708</v>
          </cell>
        </row>
        <row r="173">
          <cell r="H173">
            <v>3.620390059325949</v>
          </cell>
          <cell r="I173">
            <v>3.3503443118873304</v>
          </cell>
          <cell r="J173">
            <v>2.9534640759282804</v>
          </cell>
          <cell r="K173">
            <v>2.3697220726198811</v>
          </cell>
          <cell r="L173">
            <v>1.8098057244890269</v>
          </cell>
          <cell r="M173">
            <v>2.2933266509713843</v>
          </cell>
          <cell r="N173">
            <v>3.4812506677195292</v>
          </cell>
          <cell r="O173">
            <v>4.6153468482405211</v>
          </cell>
          <cell r="P173">
            <v>4.2267402091062101</v>
          </cell>
          <cell r="Q173">
            <v>2.3168658767096826</v>
          </cell>
          <cell r="R173">
            <v>2.8907689691960035</v>
          </cell>
          <cell r="S173">
            <v>4.0055803841765441</v>
          </cell>
          <cell r="T173">
            <v>5.0367103393662491</v>
          </cell>
          <cell r="U173">
            <v>4.366184727635269</v>
          </cell>
          <cell r="V173">
            <v>3.9180876367586932</v>
          </cell>
          <cell r="W173">
            <v>3.2012053658879802</v>
          </cell>
          <cell r="X173">
            <v>3.0471575169907066</v>
          </cell>
          <cell r="Y173">
            <v>3.2743932171110264</v>
          </cell>
          <cell r="Z173">
            <v>1.21717136</v>
          </cell>
          <cell r="AA173">
            <v>1.5786711799999997</v>
          </cell>
          <cell r="AB173">
            <v>1.3199722007364803</v>
          </cell>
          <cell r="AC173">
            <v>1.2300279538780112</v>
          </cell>
          <cell r="AD173">
            <v>1.196371930895225</v>
          </cell>
          <cell r="AE173">
            <v>1.248350009064233</v>
          </cell>
        </row>
        <row r="174">
          <cell r="H174">
            <v>0.90509751483148726</v>
          </cell>
          <cell r="I174">
            <v>0.8375860779718326</v>
          </cell>
          <cell r="J174">
            <v>0.7383660189820701</v>
          </cell>
          <cell r="K174">
            <v>0.59243051815497028</v>
          </cell>
          <cell r="L174">
            <v>0.45245143112225672</v>
          </cell>
          <cell r="M174">
            <v>0.57333166274284608</v>
          </cell>
          <cell r="N174">
            <v>0.87031266692988229</v>
          </cell>
          <cell r="O174">
            <v>1.1538367120601303</v>
          </cell>
          <cell r="P174">
            <v>1.0566850522765525</v>
          </cell>
          <cell r="Q174">
            <v>0.57921646917742065</v>
          </cell>
          <cell r="R174">
            <v>0.72269224229900086</v>
          </cell>
          <cell r="S174">
            <v>1.001395096044136</v>
          </cell>
          <cell r="T174">
            <v>1.2591775848415623</v>
          </cell>
          <cell r="U174">
            <v>1.0915461819088172</v>
          </cell>
          <cell r="V174">
            <v>0.9795219091896733</v>
          </cell>
          <cell r="W174">
            <v>0.80030134147199505</v>
          </cell>
          <cell r="X174">
            <v>0.76178937924767665</v>
          </cell>
          <cell r="Y174">
            <v>0.81859830427775659</v>
          </cell>
          <cell r="Z174">
            <v>4.4185782000000007</v>
          </cell>
          <cell r="AA174">
            <v>5.8084251000000009</v>
          </cell>
          <cell r="AB174">
            <v>4.8341193729503171</v>
          </cell>
          <cell r="AC174">
            <v>4.4973948910402894</v>
          </cell>
          <cell r="AD174">
            <v>4.3749492047650769</v>
          </cell>
          <cell r="AE174">
            <v>4.5648201170153557</v>
          </cell>
        </row>
        <row r="175">
          <cell r="H175">
            <v>1.7474878206180771</v>
          </cell>
          <cell r="I175">
            <v>1.6171422923943721</v>
          </cell>
          <cell r="J175">
            <v>1.4255763651827631</v>
          </cell>
          <cell r="K175">
            <v>1.1438161060811387</v>
          </cell>
          <cell r="L175">
            <v>0.87355600070846262</v>
          </cell>
          <cell r="M175">
            <v>1.1069416072856728</v>
          </cell>
          <cell r="N175">
            <v>1.6803280979870585</v>
          </cell>
          <cell r="O175">
            <v>2.2277329992254882</v>
          </cell>
          <cell r="P175">
            <v>2.0401605670370717</v>
          </cell>
          <cell r="Q175">
            <v>1.1183035074153274</v>
          </cell>
          <cell r="R175">
            <v>1.3953147266212531</v>
          </cell>
          <cell r="S175">
            <v>1.9334112681655102</v>
          </cell>
          <cell r="T175">
            <v>2.4311164901558593</v>
          </cell>
          <cell r="U175">
            <v>2.1074675681580644</v>
          </cell>
          <cell r="V175">
            <v>1.8911803184612741</v>
          </cell>
          <cell r="W175">
            <v>1.5451559905199812</v>
          </cell>
          <cell r="X175">
            <v>1.4708002621787872</v>
          </cell>
          <cell r="Y175">
            <v>1.580482261041587</v>
          </cell>
          <cell r="Z175">
            <v>1.38987072</v>
          </cell>
          <cell r="AA175">
            <v>1.8173303599999999</v>
          </cell>
          <cell r="AB175">
            <v>1.5136049433773811</v>
          </cell>
          <cell r="AC175">
            <v>1.4027949732052674</v>
          </cell>
          <cell r="AD175">
            <v>1.3671049082637361</v>
          </cell>
          <cell r="AE175">
            <v>1.4256651163527188</v>
          </cell>
        </row>
        <row r="176">
          <cell r="H176">
            <v>2.3326221600000001</v>
          </cell>
          <cell r="I176">
            <v>2.1343561800000002</v>
          </cell>
          <cell r="J176">
            <v>2.7849274200000003</v>
          </cell>
          <cell r="K176">
            <v>3.7213380599999999</v>
          </cell>
          <cell r="L176">
            <v>3.8396688000000001</v>
          </cell>
          <cell r="M176">
            <v>4.5304399799999997</v>
          </cell>
          <cell r="N176">
            <v>3.8655843599999997</v>
          </cell>
          <cell r="O176">
            <v>3.7622019600000001</v>
          </cell>
          <cell r="P176">
            <v>4.9317826799999995</v>
          </cell>
          <cell r="Q176">
            <v>3.5256144000000003</v>
          </cell>
          <cell r="R176">
            <v>4.1166087600000001</v>
          </cell>
          <cell r="S176">
            <v>3.6865428600000003</v>
          </cell>
          <cell r="T176">
            <v>4.4936060400000004</v>
          </cell>
          <cell r="U176">
            <v>4.0552175400000001</v>
          </cell>
          <cell r="V176">
            <v>4.7025844800000005</v>
          </cell>
          <cell r="W176">
            <v>5.7826820000000012</v>
          </cell>
          <cell r="X176">
            <v>6.4745300000000006</v>
          </cell>
          <cell r="Y176">
            <v>4.3306040000000001</v>
          </cell>
          <cell r="Z176">
            <v>5.0644289999999996</v>
          </cell>
          <cell r="AA176">
            <v>4.8802399999999997</v>
          </cell>
          <cell r="AB176">
            <v>5.314560624425317</v>
          </cell>
          <cell r="AC176">
            <v>5.8392883922912757</v>
          </cell>
          <cell r="AD176">
            <v>5.5907307068579604</v>
          </cell>
          <cell r="AE176">
            <v>5.3970025110934667</v>
          </cell>
        </row>
        <row r="177">
          <cell r="H177">
            <v>1.2016538399999999</v>
          </cell>
          <cell r="I177">
            <v>1.0995168200000001</v>
          </cell>
          <cell r="J177">
            <v>1.4346595800000002</v>
          </cell>
          <cell r="K177">
            <v>1.91705294</v>
          </cell>
          <cell r="L177">
            <v>1.9780112000000001</v>
          </cell>
          <cell r="M177">
            <v>2.3338630200000003</v>
          </cell>
          <cell r="N177">
            <v>1.99136164</v>
          </cell>
          <cell r="O177">
            <v>1.93810404</v>
          </cell>
          <cell r="P177">
            <v>2.5406153199999997</v>
          </cell>
          <cell r="Q177">
            <v>1.8162256000000001</v>
          </cell>
          <cell r="R177">
            <v>2.12067724</v>
          </cell>
          <cell r="S177">
            <v>1.8991281399999997</v>
          </cell>
          <cell r="T177">
            <v>2.3148879600000005</v>
          </cell>
          <cell r="U177">
            <v>2.0890514600000003</v>
          </cell>
          <cell r="V177">
            <v>2.4225435200000001</v>
          </cell>
          <cell r="W177">
            <v>2.7598760000000002</v>
          </cell>
          <cell r="X177">
            <v>3.2231519999999998</v>
          </cell>
          <cell r="Y177">
            <v>1.711967</v>
          </cell>
          <cell r="Z177">
            <v>2.2422549999999997</v>
          </cell>
          <cell r="AA177">
            <v>1.9980939999999998</v>
          </cell>
          <cell r="AB177">
            <v>2.2146394799898173</v>
          </cell>
          <cell r="AC177">
            <v>2.4529568455976025</v>
          </cell>
          <cell r="AD177">
            <v>2.3252751304701671</v>
          </cell>
          <cell r="AE177">
            <v>2.2545756506342292</v>
          </cell>
        </row>
        <row r="178">
          <cell r="H178">
            <v>7.7681670999999994</v>
          </cell>
          <cell r="I178">
            <v>6.1909778999999991</v>
          </cell>
          <cell r="J178">
            <v>6.2494579999999997</v>
          </cell>
          <cell r="K178">
            <v>6.6152219000000008</v>
          </cell>
          <cell r="L178">
            <v>5.5810154000000001</v>
          </cell>
          <cell r="M178">
            <v>5.2429889000000003</v>
          </cell>
          <cell r="N178">
            <v>4.4018980000000001</v>
          </cell>
          <cell r="O178">
            <v>6.0446849999999994</v>
          </cell>
          <cell r="P178">
            <v>9.751614</v>
          </cell>
          <cell r="Q178">
            <v>11.116424999999998</v>
          </cell>
          <cell r="R178">
            <v>11.370925</v>
          </cell>
          <cell r="S178">
            <v>11.869458999999999</v>
          </cell>
          <cell r="T178">
            <v>10.888947</v>
          </cell>
          <cell r="U178">
            <v>9.4940550000000012</v>
          </cell>
          <cell r="V178">
            <v>10.433181000000001</v>
          </cell>
          <cell r="W178">
            <v>5.9005559999999999</v>
          </cell>
          <cell r="X178">
            <v>6.8123880000000003</v>
          </cell>
          <cell r="Y178">
            <v>6.1123589999999997</v>
          </cell>
          <cell r="Z178">
            <v>9.229140000000001</v>
          </cell>
          <cell r="AA178">
            <v>8.458632999999999</v>
          </cell>
          <cell r="AB178">
            <v>8.0452519383000087</v>
          </cell>
          <cell r="AC178">
            <v>7.6519041966999959</v>
          </cell>
          <cell r="AD178">
            <v>7.4193123636000031</v>
          </cell>
          <cell r="AE178">
            <v>7.7886886725999984</v>
          </cell>
        </row>
        <row r="179">
          <cell r="H179">
            <v>0.94562667569891845</v>
          </cell>
          <cell r="I179">
            <v>0.87797440847584418</v>
          </cell>
          <cell r="J179">
            <v>0.76896588931383225</v>
          </cell>
          <cell r="K179">
            <v>0.63948110135578418</v>
          </cell>
          <cell r="L179">
            <v>0.43394926096228958</v>
          </cell>
          <cell r="M179">
            <v>0.70856563684818685</v>
          </cell>
          <cell r="N179">
            <v>0.99833300111063006</v>
          </cell>
          <cell r="O179">
            <v>1.2788148464054281</v>
          </cell>
          <cell r="P179">
            <v>1.1413744588863326</v>
          </cell>
          <cell r="Q179">
            <v>0.71823731071012475</v>
          </cell>
          <cell r="R179">
            <v>0.84101134433644587</v>
          </cell>
          <cell r="S179">
            <v>1.2251082266483837</v>
          </cell>
          <cell r="T179">
            <v>1.5651012636603874</v>
          </cell>
          <cell r="U179">
            <v>1.2759510039866273</v>
          </cell>
          <cell r="V179">
            <v>1.107505460703968</v>
          </cell>
          <cell r="W179">
            <v>0.63798485303363595</v>
          </cell>
          <cell r="X179">
            <v>0.62624539967892912</v>
          </cell>
          <cell r="Y179">
            <v>0.67166554183832972</v>
          </cell>
          <cell r="Z179">
            <v>0.492732</v>
          </cell>
          <cell r="AA179">
            <v>0.49918399999999996</v>
          </cell>
          <cell r="AB179">
            <v>0.51242220696340901</v>
          </cell>
          <cell r="AC179">
            <v>0.56820095103565071</v>
          </cell>
          <cell r="AD179">
            <v>0.49314781500982674</v>
          </cell>
          <cell r="AE179">
            <v>0.5050087559041242</v>
          </cell>
        </row>
        <row r="180">
          <cell r="H180">
            <v>0.38265402430108175</v>
          </cell>
          <cell r="I180">
            <v>0.35527809152415585</v>
          </cell>
          <cell r="J180">
            <v>0.31116708068616789</v>
          </cell>
          <cell r="K180">
            <v>0.25877021364421587</v>
          </cell>
          <cell r="L180">
            <v>0.17560040903771046</v>
          </cell>
          <cell r="M180">
            <v>0.28672572315181322</v>
          </cell>
          <cell r="N180">
            <v>0.4039819838893699</v>
          </cell>
          <cell r="O180">
            <v>0.51748079859457219</v>
          </cell>
          <cell r="P180">
            <v>0.46186464611366751</v>
          </cell>
          <cell r="Q180">
            <v>0.29063942928987535</v>
          </cell>
          <cell r="R180">
            <v>0.34032074566355414</v>
          </cell>
          <cell r="S180">
            <v>0.49574806335161636</v>
          </cell>
          <cell r="T180">
            <v>0.63332847133961268</v>
          </cell>
          <cell r="U180">
            <v>0.51632192601337268</v>
          </cell>
          <cell r="V180">
            <v>0.44815933429603194</v>
          </cell>
          <cell r="W180">
            <v>0.25816474696636388</v>
          </cell>
          <cell r="X180">
            <v>0.25341430032107087</v>
          </cell>
          <cell r="Y180">
            <v>0.27179385816167018</v>
          </cell>
          <cell r="Z180">
            <v>0.492732</v>
          </cell>
          <cell r="AA180">
            <v>0.49918399999999996</v>
          </cell>
          <cell r="AB180">
            <v>0.51242220696340901</v>
          </cell>
          <cell r="AC180">
            <v>0.56820095103565071</v>
          </cell>
          <cell r="AD180">
            <v>0.49314781500982674</v>
          </cell>
          <cell r="AE180">
            <v>0.5050087559041242</v>
          </cell>
        </row>
        <row r="181">
          <cell r="H181">
            <v>0.40274807407407415</v>
          </cell>
          <cell r="I181">
            <v>0.37036307407407404</v>
          </cell>
          <cell r="J181">
            <v>0.48768807407407411</v>
          </cell>
          <cell r="K181">
            <v>0.46379207407407413</v>
          </cell>
          <cell r="L181">
            <v>0.53812807407407393</v>
          </cell>
          <cell r="M181">
            <v>0.42164107407407414</v>
          </cell>
          <cell r="N181">
            <v>0.43037807407407414</v>
          </cell>
          <cell r="O181">
            <v>0.50291507407407388</v>
          </cell>
          <cell r="P181">
            <v>0.48163407407407416</v>
          </cell>
          <cell r="Q181">
            <v>0.45580907407407417</v>
          </cell>
          <cell r="R181">
            <v>0.6205150740740738</v>
          </cell>
          <cell r="S181">
            <v>0.56234507407407419</v>
          </cell>
          <cell r="T181">
            <v>0.58473807407407419</v>
          </cell>
          <cell r="U181">
            <v>0.5404590740740739</v>
          </cell>
          <cell r="V181">
            <v>0.42069407407407394</v>
          </cell>
          <cell r="W181">
            <v>1.2428048860740741</v>
          </cell>
          <cell r="X181">
            <v>1.1604115330740739</v>
          </cell>
          <cell r="Y181">
            <v>1.2477731920740742</v>
          </cell>
          <cell r="Z181">
            <v>8.7690780740740752</v>
          </cell>
          <cell r="AA181">
            <v>11.037976074074074</v>
          </cell>
          <cell r="AB181">
            <v>9.3237041313177169</v>
          </cell>
          <cell r="AC181">
            <v>8.7162296123734357</v>
          </cell>
          <cell r="AD181">
            <v>8.4335868012343536</v>
          </cell>
          <cell r="AE181">
            <v>8.7947699601225242</v>
          </cell>
        </row>
        <row r="182">
          <cell r="H182">
            <v>1.2680339999999999</v>
          </cell>
          <cell r="I182">
            <v>3.2701959999999999</v>
          </cell>
          <cell r="J182">
            <v>2.1934979999999999</v>
          </cell>
          <cell r="K182">
            <v>2.1689530000000001</v>
          </cell>
          <cell r="L182">
            <v>1.452771</v>
          </cell>
          <cell r="M182">
            <v>0.90405199999999997</v>
          </cell>
          <cell r="N182">
            <v>1.359175</v>
          </cell>
          <cell r="O182">
            <v>1.5139029999999998</v>
          </cell>
          <cell r="P182">
            <v>2.30301</v>
          </cell>
          <cell r="Q182">
            <v>2.7516340000000001</v>
          </cell>
          <cell r="R182">
            <v>4.7814439999999996</v>
          </cell>
          <cell r="S182">
            <v>4.4062680000000007</v>
          </cell>
          <cell r="T182">
            <v>3.36571</v>
          </cell>
          <cell r="U182">
            <v>3.4345909999999997</v>
          </cell>
          <cell r="V182">
            <v>2.0285880000000001</v>
          </cell>
          <cell r="W182">
            <v>0.95992100000000002</v>
          </cell>
          <cell r="X182">
            <v>1.6628509999999999</v>
          </cell>
          <cell r="Y182">
            <v>1.8797829999999998</v>
          </cell>
          <cell r="Z182">
            <v>2.3661449999999999</v>
          </cell>
          <cell r="AA182">
            <v>3.0826709999999999</v>
          </cell>
          <cell r="AB182">
            <v>3.0169681880581578</v>
          </cell>
          <cell r="AC182">
            <v>2.5401827085011996</v>
          </cell>
          <cell r="AD182">
            <v>2.2922556070064219</v>
          </cell>
          <cell r="AE182">
            <v>2.6029925645564869</v>
          </cell>
        </row>
        <row r="183">
          <cell r="H183">
            <v>0.75905672000000002</v>
          </cell>
          <cell r="I183">
            <v>0.75352307799999996</v>
          </cell>
          <cell r="J183">
            <v>1.0492427340000001</v>
          </cell>
          <cell r="K183">
            <v>0.82287268399999991</v>
          </cell>
          <cell r="L183">
            <v>0.67738382599999991</v>
          </cell>
          <cell r="M183">
            <v>1.2262085980000001</v>
          </cell>
          <cell r="N183">
            <v>0.94672238399999986</v>
          </cell>
          <cell r="O183">
            <v>0.94664478799999996</v>
          </cell>
          <cell r="P183">
            <v>0.89970378400000006</v>
          </cell>
          <cell r="Q183">
            <v>0.77038129399999988</v>
          </cell>
          <cell r="R183">
            <v>1.1871685080000001</v>
          </cell>
          <cell r="S183">
            <v>1.3819149399999999</v>
          </cell>
          <cell r="T183">
            <v>2.1635749979999996</v>
          </cell>
          <cell r="U183">
            <v>1.9397220020000001</v>
          </cell>
          <cell r="V183">
            <v>1.5831111979999999</v>
          </cell>
          <cell r="W183">
            <v>1.026218284</v>
          </cell>
          <cell r="X183">
            <v>1.045345602</v>
          </cell>
          <cell r="Y183">
            <v>1.134643912</v>
          </cell>
          <cell r="Z183">
            <v>7.6951280000000004</v>
          </cell>
          <cell r="AA183">
            <v>4.5313210000000002</v>
          </cell>
          <cell r="AB183">
            <v>4.4960725606</v>
          </cell>
          <cell r="AC183">
            <v>4.5696217040999993</v>
          </cell>
          <cell r="AD183">
            <v>4.8413475147999998</v>
          </cell>
          <cell r="AE183">
            <v>5.1556288689000001</v>
          </cell>
        </row>
        <row r="184">
          <cell r="H184">
            <v>1.5868732800000001</v>
          </cell>
          <cell r="I184">
            <v>1.5850439220000003</v>
          </cell>
          <cell r="J184">
            <v>2.1840582660000001</v>
          </cell>
          <cell r="K184">
            <v>1.6983533159999999</v>
          </cell>
          <cell r="L184">
            <v>1.4102051739999999</v>
          </cell>
          <cell r="M184">
            <v>2.5247384019999997</v>
          </cell>
          <cell r="N184">
            <v>1.9978036160000001</v>
          </cell>
          <cell r="O184">
            <v>1.9580872119999999</v>
          </cell>
          <cell r="P184">
            <v>1.839522216</v>
          </cell>
          <cell r="Q184">
            <v>1.601259706</v>
          </cell>
          <cell r="R184">
            <v>2.454743492</v>
          </cell>
          <cell r="S184">
            <v>2.82329506</v>
          </cell>
          <cell r="T184">
            <v>4.3995720020000002</v>
          </cell>
          <cell r="U184">
            <v>3.9502809980000002</v>
          </cell>
          <cell r="V184">
            <v>3.2548358020000001</v>
          </cell>
          <cell r="W184">
            <v>3.1835925159999996</v>
          </cell>
          <cell r="X184">
            <v>3.2696349979999999</v>
          </cell>
          <cell r="Y184">
            <v>3.3710648879999998</v>
          </cell>
          <cell r="Z184">
            <v>7.6951280000000004</v>
          </cell>
          <cell r="AA184">
            <v>4.5313210000000002</v>
          </cell>
          <cell r="AB184">
            <v>4.4960725606</v>
          </cell>
          <cell r="AC184">
            <v>4.5696217040999993</v>
          </cell>
          <cell r="AD184">
            <v>4.8413475147999998</v>
          </cell>
          <cell r="AE184">
            <v>5.1556288689000001</v>
          </cell>
        </row>
        <row r="185">
          <cell r="H185">
            <v>2.0197172999999999</v>
          </cell>
          <cell r="I185">
            <v>2.4033025800000001</v>
          </cell>
          <cell r="J185">
            <v>1.6100873399999998</v>
          </cell>
          <cell r="K185">
            <v>2.2882799</v>
          </cell>
          <cell r="L185">
            <v>2.8939977200000002</v>
          </cell>
          <cell r="M185">
            <v>2.6208346827820002</v>
          </cell>
          <cell r="N185">
            <v>2.808180909576</v>
          </cell>
          <cell r="O185">
            <v>2.4410076620000001</v>
          </cell>
          <cell r="P185">
            <v>3.4118360120000002</v>
          </cell>
          <cell r="Q185">
            <v>4.6980795400000002</v>
          </cell>
          <cell r="R185">
            <v>5.0203619890400004</v>
          </cell>
          <cell r="S185">
            <v>6.1223928520000008</v>
          </cell>
          <cell r="T185">
            <v>6.8415446340000008</v>
          </cell>
          <cell r="U185">
            <v>6.7605348059999999</v>
          </cell>
          <cell r="V185">
            <v>5.2803142400000009</v>
          </cell>
          <cell r="W185">
            <v>4.7062230000000014</v>
          </cell>
          <cell r="X185">
            <v>4.0795029999999999</v>
          </cell>
          <cell r="Y185">
            <v>5.6370279999999999</v>
          </cell>
          <cell r="Z185">
            <v>3.2726250000000001</v>
          </cell>
          <cell r="AA185">
            <v>4.1234289999999998</v>
          </cell>
          <cell r="AB185">
            <v>4.1990751697822688</v>
          </cell>
          <cell r="AC185">
            <v>3.9559845486033547</v>
          </cell>
          <cell r="AD185">
            <v>4.2245626971251937</v>
          </cell>
          <cell r="AE185">
            <v>4.3471217789162413</v>
          </cell>
        </row>
        <row r="186">
          <cell r="H186">
            <v>3.9206276999999998</v>
          </cell>
          <cell r="I186">
            <v>5.0675564199999998</v>
          </cell>
          <cell r="J186">
            <v>3.3396976600000001</v>
          </cell>
          <cell r="K186">
            <v>4.6083171000000016</v>
          </cell>
          <cell r="L186">
            <v>5.7593702800000006</v>
          </cell>
          <cell r="M186">
            <v>5.3036676835180003</v>
          </cell>
          <cell r="N186">
            <v>5.8835187068239998</v>
          </cell>
          <cell r="O186">
            <v>5.0332471999999999</v>
          </cell>
          <cell r="P186">
            <v>6.8259360000000013</v>
          </cell>
          <cell r="Q186">
            <v>9.5154594599999989</v>
          </cell>
          <cell r="R186">
            <v>10.112064566960001</v>
          </cell>
          <cell r="S186">
            <v>12.42666404</v>
          </cell>
          <cell r="T186">
            <v>13.837188780000002</v>
          </cell>
          <cell r="U186">
            <v>13.824212319999997</v>
          </cell>
          <cell r="V186">
            <v>10.725069760000002</v>
          </cell>
          <cell r="W186">
            <v>7.2359570000000009</v>
          </cell>
          <cell r="X186">
            <v>9.5127849999999992</v>
          </cell>
          <cell r="Y186">
            <v>8.7675900000000002</v>
          </cell>
          <cell r="Z186">
            <v>3.607186</v>
          </cell>
          <cell r="AA186">
            <v>4.0182390000000003</v>
          </cell>
          <cell r="AB186">
            <v>4.2711939641417151</v>
          </cell>
          <cell r="AC186">
            <v>4.5946027044206739</v>
          </cell>
          <cell r="AD186">
            <v>4.429112704129059</v>
          </cell>
          <cell r="AE186">
            <v>4.328169119778071</v>
          </cell>
        </row>
        <row r="207">
          <cell r="G207" t="str">
            <v>Low</v>
          </cell>
          <cell r="H207">
            <v>42.389799174074071</v>
          </cell>
          <cell r="I207">
            <v>36.465809974074077</v>
          </cell>
          <cell r="J207">
            <v>35.569335074074075</v>
          </cell>
          <cell r="K207">
            <v>38.272286974074078</v>
          </cell>
          <cell r="L207">
            <v>34.157084474074075</v>
          </cell>
          <cell r="M207">
            <v>35.53257534037408</v>
          </cell>
          <cell r="N207">
            <v>36.773434690474069</v>
          </cell>
          <cell r="O207">
            <v>42.359566936074067</v>
          </cell>
          <cell r="P207">
            <v>51.593021086074074</v>
          </cell>
          <cell r="Q207">
            <v>51.05823207407407</v>
          </cell>
          <cell r="R207">
            <v>58.828523630074066</v>
          </cell>
          <cell r="S207">
            <v>69.276658966074081</v>
          </cell>
          <cell r="T207">
            <v>78.406612488074074</v>
          </cell>
          <cell r="U207">
            <v>74.656716200074086</v>
          </cell>
          <cell r="V207">
            <v>62.619136074074078</v>
          </cell>
          <cell r="W207">
            <v>48.797968286074081</v>
          </cell>
          <cell r="X207">
            <v>52.20252758307408</v>
          </cell>
          <cell r="Y207">
            <v>51.00957789207407</v>
          </cell>
          <cell r="Z207">
            <v>67.083563074074078</v>
          </cell>
          <cell r="AA207">
            <v>72.079969074074057</v>
          </cell>
          <cell r="AB207">
            <v>65.729459982444979</v>
          </cell>
          <cell r="AC207">
            <v>64.942320409137878</v>
          </cell>
          <cell r="AD207">
            <v>63.362334928324181</v>
          </cell>
          <cell r="AE207">
            <v>65.142943044759335</v>
          </cell>
        </row>
        <row r="214">
          <cell r="G214">
            <v>1986</v>
          </cell>
          <cell r="H214">
            <v>1987</v>
          </cell>
          <cell r="I214">
            <v>1988</v>
          </cell>
          <cell r="J214">
            <v>1989</v>
          </cell>
          <cell r="K214">
            <v>1990</v>
          </cell>
          <cell r="L214">
            <v>1991</v>
          </cell>
          <cell r="M214">
            <v>1992</v>
          </cell>
          <cell r="N214">
            <v>1993</v>
          </cell>
          <cell r="O214">
            <v>1994</v>
          </cell>
          <cell r="P214">
            <v>1995</v>
          </cell>
          <cell r="Q214">
            <v>1996</v>
          </cell>
          <cell r="R214">
            <v>1997</v>
          </cell>
          <cell r="S214">
            <v>1998</v>
          </cell>
          <cell r="T214">
            <v>1999</v>
          </cell>
          <cell r="U214">
            <v>2000</v>
          </cell>
          <cell r="V214">
            <v>2001</v>
          </cell>
          <cell r="W214">
            <v>2002</v>
          </cell>
          <cell r="X214">
            <v>2003</v>
          </cell>
          <cell r="Y214">
            <v>2004</v>
          </cell>
          <cell r="Z214">
            <v>2005</v>
          </cell>
          <cell r="AA214">
            <v>2006</v>
          </cell>
          <cell r="AB214">
            <v>2007</v>
          </cell>
          <cell r="AC214">
            <v>2008</v>
          </cell>
          <cell r="AD214">
            <v>2009</v>
          </cell>
          <cell r="AE214">
            <v>2010</v>
          </cell>
        </row>
        <row r="216">
          <cell r="G216">
            <v>208998.69198523989</v>
          </cell>
          <cell r="H216">
            <v>200145.98024940802</v>
          </cell>
          <cell r="I216">
            <v>204298.48758186327</v>
          </cell>
          <cell r="J216">
            <v>212514.47308934119</v>
          </cell>
          <cell r="K216">
            <v>218248.8879770175</v>
          </cell>
          <cell r="L216">
            <v>230735.79972918943</v>
          </cell>
          <cell r="M216">
            <v>231528.43027437758</v>
          </cell>
          <cell r="N216">
            <v>244878.83743148466</v>
          </cell>
          <cell r="O216">
            <v>242786.25970780815</v>
          </cell>
          <cell r="P216">
            <v>255559.09058324914</v>
          </cell>
          <cell r="Q216">
            <v>268008.32621918456</v>
          </cell>
          <cell r="R216">
            <v>265489.37581064156</v>
          </cell>
          <cell r="S216">
            <v>272482.6174634418</v>
          </cell>
          <cell r="T216">
            <v>284410.89610058442</v>
          </cell>
          <cell r="U216">
            <v>300017.95217937022</v>
          </cell>
          <cell r="V216">
            <v>317942.85702325829</v>
          </cell>
          <cell r="W216">
            <v>335695.10260296741</v>
          </cell>
          <cell r="X216">
            <v>348922.95366756298</v>
          </cell>
          <cell r="Y216">
            <v>353537.99027757213</v>
          </cell>
          <cell r="Z216">
            <v>354596.7797693297</v>
          </cell>
          <cell r="AA216">
            <v>359853.55392939574</v>
          </cell>
          <cell r="AB216">
            <v>355546.86718435638</v>
          </cell>
          <cell r="AC216">
            <v>351120.83370566339</v>
          </cell>
          <cell r="AD216">
            <v>353655.16843746061</v>
          </cell>
          <cell r="AE216">
            <v>360684.15806895884</v>
          </cell>
        </row>
        <row r="217">
          <cell r="G217">
            <v>73536.576809621445</v>
          </cell>
          <cell r="H217">
            <v>90173.965820167112</v>
          </cell>
          <cell r="I217">
            <v>92044.840537701777</v>
          </cell>
          <cell r="J217">
            <v>95746.478689050549</v>
          </cell>
          <cell r="K217">
            <v>98330.06758469365</v>
          </cell>
          <cell r="L217">
            <v>103955.93302619121</v>
          </cell>
          <cell r="M217">
            <v>104313.04556775086</v>
          </cell>
          <cell r="N217">
            <v>110327.95107407245</v>
          </cell>
          <cell r="O217">
            <v>109385.15905848605</v>
          </cell>
          <cell r="P217">
            <v>115139.84278160419</v>
          </cell>
          <cell r="Q217">
            <v>120748.73358881973</v>
          </cell>
          <cell r="R217">
            <v>119613.84320651177</v>
          </cell>
          <cell r="S217">
            <v>122764.58514490072</v>
          </cell>
          <cell r="T217">
            <v>128138.76347603065</v>
          </cell>
          <cell r="U217">
            <v>135170.38179605946</v>
          </cell>
          <cell r="V217">
            <v>143246.28596714657</v>
          </cell>
          <cell r="W217">
            <v>151244.40006437257</v>
          </cell>
          <cell r="X217">
            <v>157204.08902883093</v>
          </cell>
          <cell r="Y217">
            <v>159283.35213974226</v>
          </cell>
          <cell r="Z217">
            <v>162515.65727255808</v>
          </cell>
          <cell r="AA217">
            <v>167612.08530117007</v>
          </cell>
          <cell r="AB217">
            <v>168423.08861424751</v>
          </cell>
          <cell r="AC217">
            <v>169187.35438208625</v>
          </cell>
          <cell r="AD217">
            <v>173048.3572794295</v>
          </cell>
          <cell r="AE217">
            <v>179117.10252840212</v>
          </cell>
        </row>
        <row r="218">
          <cell r="G218">
            <v>104499.34599261994</v>
          </cell>
          <cell r="H218">
            <v>105807.50910078075</v>
          </cell>
          <cell r="I218">
            <v>108002.7390865257</v>
          </cell>
          <cell r="J218">
            <v>112346.13364419344</v>
          </cell>
          <cell r="K218">
            <v>115377.64171974598</v>
          </cell>
          <cell r="L218">
            <v>121978.86862029215</v>
          </cell>
          <cell r="M218">
            <v>122397.89409119615</v>
          </cell>
          <cell r="N218">
            <v>129455.60928994505</v>
          </cell>
          <cell r="O218">
            <v>128349.36455664544</v>
          </cell>
          <cell r="P218">
            <v>135101.74308261863</v>
          </cell>
          <cell r="Q218">
            <v>141683.05244094582</v>
          </cell>
          <cell r="R218">
            <v>140351.40507064035</v>
          </cell>
          <cell r="S218">
            <v>144048.39403289961</v>
          </cell>
          <cell r="T218">
            <v>150354.29859757473</v>
          </cell>
          <cell r="U218">
            <v>158604.99504441186</v>
          </cell>
          <cell r="V218">
            <v>168081.02613950011</v>
          </cell>
          <cell r="W218">
            <v>177465.78062417047</v>
          </cell>
          <cell r="X218">
            <v>184458.70633847601</v>
          </cell>
          <cell r="Y218">
            <v>186898.45320476568</v>
          </cell>
          <cell r="Z218">
            <v>186028.83658052023</v>
          </cell>
          <cell r="AA218">
            <v>187392.62346713556</v>
          </cell>
          <cell r="AB218">
            <v>183688.58010542323</v>
          </cell>
          <cell r="AC218">
            <v>179917.79537687683</v>
          </cell>
          <cell r="AD218">
            <v>179846.95356055681</v>
          </cell>
          <cell r="AE218">
            <v>182057.43147324634</v>
          </cell>
        </row>
        <row r="219">
          <cell r="G219">
            <v>13423.836588687245</v>
          </cell>
          <cell r="H219">
            <v>21791.875763514865</v>
          </cell>
          <cell r="I219">
            <v>22224.659925521173</v>
          </cell>
          <cell r="J219">
            <v>22732.952835002077</v>
          </cell>
          <cell r="K219">
            <v>23080.895311996119</v>
          </cell>
          <cell r="L219">
            <v>24394.967985397427</v>
          </cell>
          <cell r="M219">
            <v>24342.77819338522</v>
          </cell>
          <cell r="N219">
            <v>25847.114822320538</v>
          </cell>
          <cell r="O219">
            <v>25597.201842348808</v>
          </cell>
          <cell r="P219">
            <v>26685.15216798272</v>
          </cell>
          <cell r="Q219">
            <v>27183.979842094126</v>
          </cell>
          <cell r="R219">
            <v>26370.318525564584</v>
          </cell>
          <cell r="S219">
            <v>26408.046610476242</v>
          </cell>
          <cell r="T219">
            <v>27113.984701041256</v>
          </cell>
          <cell r="U219">
            <v>28084.473978898819</v>
          </cell>
          <cell r="V219">
            <v>29362.800335296797</v>
          </cell>
          <cell r="W219">
            <v>30805.387561284086</v>
          </cell>
          <cell r="X219">
            <v>32039.384416567875</v>
          </cell>
          <cell r="Y219">
            <v>32288.612309161115</v>
          </cell>
          <cell r="Z219">
            <v>32756.354184115167</v>
          </cell>
          <cell r="AA219">
            <v>33718.918515821199</v>
          </cell>
          <cell r="AB219">
            <v>33600.302576498187</v>
          </cell>
          <cell r="AC219">
            <v>33338.384168395656</v>
          </cell>
          <cell r="AD219">
            <v>33752.759044080267</v>
          </cell>
          <cell r="AE219">
            <v>34616.681984882525</v>
          </cell>
        </row>
        <row r="220">
          <cell r="G220">
            <v>42956.277083799177</v>
          </cell>
          <cell r="H220">
            <v>40249.231290308788</v>
          </cell>
          <cell r="I220">
            <v>41048.576423532184</v>
          </cell>
          <cell r="J220">
            <v>41987.384954699257</v>
          </cell>
          <cell r="K220">
            <v>42630.028909915964</v>
          </cell>
          <cell r="L220">
            <v>45057.099233644389</v>
          </cell>
          <cell r="M220">
            <v>44960.705557740206</v>
          </cell>
          <cell r="N220">
            <v>47739.190235863898</v>
          </cell>
          <cell r="O220">
            <v>47277.605127611147</v>
          </cell>
          <cell r="P220">
            <v>49287.03124420641</v>
          </cell>
          <cell r="Q220">
            <v>50208.35764342035</v>
          </cell>
          <cell r="R220">
            <v>48705.538754566136</v>
          </cell>
          <cell r="S220">
            <v>48775.221898515229</v>
          </cell>
          <cell r="T220">
            <v>50079.077784632274</v>
          </cell>
          <cell r="U220">
            <v>51871.555303921945</v>
          </cell>
          <cell r="V220">
            <v>54232.602775994215</v>
          </cell>
          <cell r="W220">
            <v>56897.037336162713</v>
          </cell>
          <cell r="X220">
            <v>59176.208958597657</v>
          </cell>
          <cell r="Y220">
            <v>59636.528721881943</v>
          </cell>
          <cell r="Z220">
            <v>59267.380594230824</v>
          </cell>
          <cell r="AA220">
            <v>59661.108667141169</v>
          </cell>
          <cell r="AB220">
            <v>58346.611071043306</v>
          </cell>
          <cell r="AC220">
            <v>56953.433458145395</v>
          </cell>
          <cell r="AD220">
            <v>56761.820168837978</v>
          </cell>
          <cell r="AE220">
            <v>57298.25438694148</v>
          </cell>
        </row>
        <row r="221">
          <cell r="G221">
            <v>10739.069270949794</v>
          </cell>
          <cell r="H221">
            <v>10062.307822577197</v>
          </cell>
          <cell r="I221">
            <v>10262.144105883046</v>
          </cell>
          <cell r="J221">
            <v>10496.846238674814</v>
          </cell>
          <cell r="K221">
            <v>10657.507227478991</v>
          </cell>
          <cell r="L221">
            <v>11264.274808411097</v>
          </cell>
          <cell r="M221">
            <v>11240.176389435052</v>
          </cell>
          <cell r="N221">
            <v>11934.797558965975</v>
          </cell>
          <cell r="O221">
            <v>11819.401281902787</v>
          </cell>
          <cell r="P221">
            <v>12321.757811051602</v>
          </cell>
          <cell r="Q221">
            <v>12552.089410855087</v>
          </cell>
          <cell r="R221">
            <v>12176.384688641534</v>
          </cell>
          <cell r="S221">
            <v>12193.805474628807</v>
          </cell>
          <cell r="T221">
            <v>12519.769446158069</v>
          </cell>
          <cell r="U221">
            <v>12967.888825980486</v>
          </cell>
          <cell r="V221">
            <v>13558.150693998554</v>
          </cell>
          <cell r="W221">
            <v>14224.259334040678</v>
          </cell>
          <cell r="X221">
            <v>14794.052239649414</v>
          </cell>
          <cell r="Y221">
            <v>14909.132180470486</v>
          </cell>
          <cell r="Z221">
            <v>16089.783930114661</v>
          </cell>
          <cell r="AA221">
            <v>17617.092653342384</v>
          </cell>
          <cell r="AB221">
            <v>18419.311769849035</v>
          </cell>
          <cell r="AC221">
            <v>19009.848165719726</v>
          </cell>
          <cell r="AD221">
            <v>19949.851202602753</v>
          </cell>
          <cell r="AE221">
            <v>21177.433659989274</v>
          </cell>
        </row>
        <row r="222">
          <cell r="G222">
            <v>22373.060981145409</v>
          </cell>
          <cell r="H222">
            <v>19427.476132820269</v>
          </cell>
          <cell r="I222">
            <v>19813.303588395116</v>
          </cell>
          <cell r="J222">
            <v>20266.447157796101</v>
          </cell>
          <cell r="K222">
            <v>20576.638177640001</v>
          </cell>
          <cell r="L222">
            <v>21748.135105042526</v>
          </cell>
          <cell r="M222">
            <v>21701.60786022446</v>
          </cell>
          <cell r="N222">
            <v>23042.725268910268</v>
          </cell>
          <cell r="O222">
            <v>22819.927630635757</v>
          </cell>
          <cell r="P222">
            <v>23789.836288996135</v>
          </cell>
          <cell r="Q222">
            <v>24234.541592860558</v>
          </cell>
          <cell r="R222">
            <v>23509.161823876082</v>
          </cell>
          <cell r="S222">
            <v>23542.796444278309</v>
          </cell>
          <cell r="T222">
            <v>24172.140863938701</v>
          </cell>
          <cell r="U222">
            <v>25037.332896388816</v>
          </cell>
          <cell r="V222">
            <v>26176.96195119722</v>
          </cell>
          <cell r="W222">
            <v>27463.02971362921</v>
          </cell>
          <cell r="X222">
            <v>28563.138979768595</v>
          </cell>
          <cell r="Y222">
            <v>28785.325862051341</v>
          </cell>
          <cell r="Z222">
            <v>28924.071606197242</v>
          </cell>
          <cell r="AA222">
            <v>29469.866159102188</v>
          </cell>
          <cell r="AB222">
            <v>29116.933433380244</v>
          </cell>
          <cell r="AC222">
            <v>28678.217716061263</v>
          </cell>
          <cell r="AD222">
            <v>28831.690819149815</v>
          </cell>
          <cell r="AE222">
            <v>29362.860829323748</v>
          </cell>
        </row>
        <row r="223">
          <cell r="G223">
            <v>4115.706901028545</v>
          </cell>
          <cell r="H223">
            <v>4205.010520242442</v>
          </cell>
          <cell r="I223">
            <v>4292.0902136220993</v>
          </cell>
          <cell r="J223">
            <v>4385.1340717390349</v>
          </cell>
          <cell r="K223">
            <v>4578.7455890095252</v>
          </cell>
          <cell r="L223">
            <v>4925.2542379471824</v>
          </cell>
          <cell r="M223">
            <v>5059.9086971479355</v>
          </cell>
          <cell r="N223">
            <v>5491.2305796720329</v>
          </cell>
          <cell r="O223">
            <v>5593.5954805401325</v>
          </cell>
          <cell r="P223">
            <v>5926.3175733184044</v>
          </cell>
          <cell r="Q223">
            <v>6182.9348882424329</v>
          </cell>
          <cell r="R223">
            <v>6169.7723192810736</v>
          </cell>
          <cell r="S223">
            <v>6245.6036993975076</v>
          </cell>
          <cell r="T223">
            <v>6577.8422959626059</v>
          </cell>
          <cell r="U223">
            <v>6928.8339007962168</v>
          </cell>
          <cell r="V223">
            <v>7490.3140941843267</v>
          </cell>
          <cell r="W223">
            <v>8257.6043067687824</v>
          </cell>
          <cell r="X223">
            <v>8802.0048065065639</v>
          </cell>
          <cell r="Y223">
            <v>9009.5800347258555</v>
          </cell>
          <cell r="Z223">
            <v>9145.9892087019052</v>
          </cell>
          <cell r="AA223">
            <v>9211.6710302419669</v>
          </cell>
          <cell r="AB223">
            <v>9178.9855009367984</v>
          </cell>
          <cell r="AC223">
            <v>9148.5358510380192</v>
          </cell>
          <cell r="AD223">
            <v>9307.2672479613648</v>
          </cell>
          <cell r="AE223">
            <v>9585.7986641014031</v>
          </cell>
        </row>
        <row r="224">
          <cell r="G224">
            <v>7052.2389172900575</v>
          </cell>
          <cell r="H224">
            <v>7205.2601294462738</v>
          </cell>
          <cell r="I224">
            <v>7354.4706581173587</v>
          </cell>
          <cell r="J224">
            <v>7513.9007470440247</v>
          </cell>
          <cell r="K224">
            <v>7845.6529125321231</v>
          </cell>
          <cell r="L224">
            <v>8439.3933896795734</v>
          </cell>
          <cell r="M224">
            <v>8670.1229922479361</v>
          </cell>
          <cell r="N224">
            <v>9409.1904328995261</v>
          </cell>
          <cell r="O224">
            <v>9584.5920722840365</v>
          </cell>
          <cell r="P224">
            <v>10154.709368719003</v>
          </cell>
          <cell r="Q224">
            <v>10594.421587950512</v>
          </cell>
          <cell r="R224">
            <v>10571.867605533151</v>
          </cell>
          <cell r="S224">
            <v>10701.80421736411</v>
          </cell>
          <cell r="T224">
            <v>11271.093045957972</v>
          </cell>
          <cell r="U224">
            <v>11872.515040957445</v>
          </cell>
          <cell r="V224">
            <v>12834.607961157768</v>
          </cell>
          <cell r="W224">
            <v>14047.589314524124</v>
          </cell>
          <cell r="X224">
            <v>15152.652396838437</v>
          </cell>
          <cell r="Y224">
            <v>15479.510456527292</v>
          </cell>
          <cell r="Z224">
            <v>15798.174448709171</v>
          </cell>
          <cell r="AA224">
            <v>16024.318633545427</v>
          </cell>
          <cell r="AB224">
            <v>15915.266706434264</v>
          </cell>
          <cell r="AC224">
            <v>15890.102655033168</v>
          </cell>
          <cell r="AD224">
            <v>16206.894670169306</v>
          </cell>
          <cell r="AE224">
            <v>16751.236087215875</v>
          </cell>
        </row>
        <row r="225">
          <cell r="G225">
            <v>50887.549088008323</v>
          </cell>
          <cell r="H225">
            <v>52096.128378848516</v>
          </cell>
          <cell r="I225">
            <v>53891.473390088919</v>
          </cell>
          <cell r="J225">
            <v>55301.704088136066</v>
          </cell>
          <cell r="K225">
            <v>56320.720929326286</v>
          </cell>
          <cell r="L225">
            <v>59598.948196798665</v>
          </cell>
          <cell r="M225">
            <v>59875.038133999398</v>
          </cell>
          <cell r="N225">
            <v>63090.538108352572</v>
          </cell>
          <cell r="O225">
            <v>62290.990920621967</v>
          </cell>
          <cell r="P225">
            <v>65911.63038498332</v>
          </cell>
          <cell r="Q225">
            <v>68983.639135362406</v>
          </cell>
          <cell r="R225">
            <v>69732.96582170199</v>
          </cell>
          <cell r="S225">
            <v>71331.440918664593</v>
          </cell>
          <cell r="T225">
            <v>74031.11753504441</v>
          </cell>
          <cell r="U225">
            <v>76942.356081206293</v>
          </cell>
          <cell r="V225">
            <v>81143.432123224557</v>
          </cell>
          <cell r="W225">
            <v>85690.254182846576</v>
          </cell>
          <cell r="X225">
            <v>88772.478710730531</v>
          </cell>
          <cell r="Y225">
            <v>89611.133454044131</v>
          </cell>
          <cell r="Z225">
            <v>90910.782716700836</v>
          </cell>
          <cell r="AA225">
            <v>92712.944275381815</v>
          </cell>
          <cell r="AB225">
            <v>92106.864078517261</v>
          </cell>
          <cell r="AC225">
            <v>91226.675126907721</v>
          </cell>
          <cell r="AD225">
            <v>92126.824590314762</v>
          </cell>
          <cell r="AE225">
            <v>94226.839366206506</v>
          </cell>
        </row>
        <row r="226">
          <cell r="G226">
            <v>19812.879259651741</v>
          </cell>
          <cell r="H226">
            <v>18032.884427272984</v>
          </cell>
          <cell r="I226">
            <v>18390.850686182566</v>
          </cell>
          <cell r="J226">
            <v>18811.272058336421</v>
          </cell>
          <cell r="K226">
            <v>19099.063705396456</v>
          </cell>
          <cell r="L226">
            <v>20186.310587606091</v>
          </cell>
          <cell r="M226">
            <v>20143.040724556799</v>
          </cell>
          <cell r="N226">
            <v>21387.69116528075</v>
          </cell>
          <cell r="O226">
            <v>21180.748251774428</v>
          </cell>
          <cell r="P226">
            <v>22080.758751653964</v>
          </cell>
          <cell r="Q226">
            <v>22493.41427857352</v>
          </cell>
          <cell r="R226">
            <v>21820.012288958882</v>
          </cell>
          <cell r="S226">
            <v>21851.072681430713</v>
          </cell>
          <cell r="T226">
            <v>22435.037007354465</v>
          </cell>
          <cell r="U226">
            <v>23237.856100070774</v>
          </cell>
          <cell r="V226">
            <v>24295.423566588957</v>
          </cell>
          <cell r="W226">
            <v>25676.409631101869</v>
          </cell>
          <cell r="X226">
            <v>26947.489232296917</v>
          </cell>
          <cell r="Y226">
            <v>27352.311253779546</v>
          </cell>
          <cell r="Z226">
            <v>27335.965576247774</v>
          </cell>
          <cell r="AA226">
            <v>27602.57300118457</v>
          </cell>
          <cell r="AB226">
            <v>27114.80587866436</v>
          </cell>
          <cell r="AC226">
            <v>26610.841990217854</v>
          </cell>
          <cell r="AD226">
            <v>26693.236756604154</v>
          </cell>
          <cell r="AE226">
            <v>27154.544217813003</v>
          </cell>
        </row>
        <row r="227">
          <cell r="G227">
            <v>7419.0906995658279</v>
          </cell>
          <cell r="H227">
            <v>10929.866269561855</v>
          </cell>
          <cell r="I227">
            <v>11146.832299299163</v>
          </cell>
          <cell r="J227">
            <v>11401.652840795985</v>
          </cell>
          <cell r="K227">
            <v>11576.085512870666</v>
          </cell>
          <cell r="L227">
            <v>12235.073988756241</v>
          </cell>
          <cell r="M227">
            <v>12208.847800786238</v>
          </cell>
          <cell r="N227">
            <v>12963.239752020037</v>
          </cell>
          <cell r="O227">
            <v>12837.810102693569</v>
          </cell>
          <cell r="P227">
            <v>13383.313205347922</v>
          </cell>
          <cell r="Q227">
            <v>13633.426809902779</v>
          </cell>
          <cell r="R227">
            <v>13225.27282201311</v>
          </cell>
          <cell r="S227">
            <v>13244.098758449756</v>
          </cell>
          <cell r="T227">
            <v>13598.043908726899</v>
          </cell>
          <cell r="U227">
            <v>14084.638571795298</v>
          </cell>
          <cell r="V227">
            <v>14725.638131610645</v>
          </cell>
          <cell r="W227">
            <v>15562.664125213003</v>
          </cell>
          <cell r="X227">
            <v>16333.074988492226</v>
          </cell>
          <cell r="Y227">
            <v>16578.44064674971</v>
          </cell>
          <cell r="Z227">
            <v>16857.311575218704</v>
          </cell>
          <cell r="AA227">
            <v>17266.656645919924</v>
          </cell>
          <cell r="AB227">
            <v>17209.046241024487</v>
          </cell>
          <cell r="AC227">
            <v>17136.3703707032</v>
          </cell>
          <cell r="AD227">
            <v>17456.408368183093</v>
          </cell>
          <cell r="AE227">
            <v>18058.866872371669</v>
          </cell>
        </row>
        <row r="228">
          <cell r="G228">
            <v>83364.422267462985</v>
          </cell>
          <cell r="H228">
            <v>83832.227579195271</v>
          </cell>
          <cell r="I228">
            <v>84473.651357137482</v>
          </cell>
          <cell r="J228">
            <v>85669.000717749455</v>
          </cell>
          <cell r="K228">
            <v>86953.915160136385</v>
          </cell>
          <cell r="L228">
            <v>91285.461447874812</v>
          </cell>
          <cell r="M228">
            <v>90938.245242666802</v>
          </cell>
          <cell r="N228">
            <v>95719.927133708654</v>
          </cell>
          <cell r="O228">
            <v>93952.396537730761</v>
          </cell>
          <cell r="P228">
            <v>96705.968870619268</v>
          </cell>
          <cell r="Q228">
            <v>98084.385907262404</v>
          </cell>
          <cell r="R228">
            <v>94854.133820205563</v>
          </cell>
          <cell r="S228">
            <v>94531.289301758676</v>
          </cell>
          <cell r="T228">
            <v>96314.095346684699</v>
          </cell>
          <cell r="U228">
            <v>98468.71184276056</v>
          </cell>
          <cell r="V228">
            <v>101998.44637128555</v>
          </cell>
          <cell r="W228">
            <v>108335.20040286546</v>
          </cell>
          <cell r="X228">
            <v>114395.71234984108</v>
          </cell>
          <cell r="Y228">
            <v>116727.38959742447</v>
          </cell>
          <cell r="Z228">
            <v>141998.01843454241</v>
          </cell>
          <cell r="AA228">
            <v>171946.05794425026</v>
          </cell>
          <cell r="AB228">
            <v>192464.78312542022</v>
          </cell>
          <cell r="AC228">
            <v>208908.64373695463</v>
          </cell>
          <cell r="AD228">
            <v>228706.45614921703</v>
          </cell>
          <cell r="AE228">
            <v>252084.95499626573</v>
          </cell>
        </row>
        <row r="229">
          <cell r="G229">
            <v>12778.134917081974</v>
          </cell>
          <cell r="H229">
            <v>12894.186073617273</v>
          </cell>
          <cell r="I229">
            <v>13178.009408971293</v>
          </cell>
          <cell r="J229">
            <v>13341.082749817862</v>
          </cell>
          <cell r="K229">
            <v>13581.568601140933</v>
          </cell>
          <cell r="L229">
            <v>14287.410756019724</v>
          </cell>
          <cell r="M229">
            <v>14217.523844548945</v>
          </cell>
          <cell r="N229">
            <v>14955.493690163396</v>
          </cell>
          <cell r="O229">
            <v>14749.068526871995</v>
          </cell>
          <cell r="P229">
            <v>15217.615920965041</v>
          </cell>
          <cell r="Q229">
            <v>15615.500853886677</v>
          </cell>
          <cell r="R229">
            <v>15768.602167633129</v>
          </cell>
          <cell r="S229">
            <v>16113.909210513591</v>
          </cell>
          <cell r="T229">
            <v>16679.827859739111</v>
          </cell>
          <cell r="U229">
            <v>17277.728711114269</v>
          </cell>
          <cell r="V229">
            <v>17914.590049087761</v>
          </cell>
          <cell r="W229">
            <v>18631.873619577422</v>
          </cell>
          <cell r="X229">
            <v>19246.310352174143</v>
          </cell>
          <cell r="Y229">
            <v>19226.799168199374</v>
          </cell>
          <cell r="Z229">
            <v>19109.077435323827</v>
          </cell>
          <cell r="AA229">
            <v>19277.963444280296</v>
          </cell>
          <cell r="AB229">
            <v>18940.524142835653</v>
          </cell>
          <cell r="AC229">
            <v>18579.144573461443</v>
          </cell>
          <cell r="AD229">
            <v>18559.369474301344</v>
          </cell>
          <cell r="AE229">
            <v>18786.218095097855</v>
          </cell>
        </row>
        <row r="230">
          <cell r="G230">
            <v>19927.728810231933</v>
          </cell>
          <cell r="H230">
            <v>20387.498878375507</v>
          </cell>
          <cell r="I230">
            <v>21039.067675030969</v>
          </cell>
          <cell r="J230">
            <v>21751.96518935723</v>
          </cell>
          <cell r="K230">
            <v>22543.066584433152</v>
          </cell>
          <cell r="L230">
            <v>23942.959888780144</v>
          </cell>
          <cell r="M230">
            <v>24443.241717863308</v>
          </cell>
          <cell r="N230">
            <v>25857.012921133639</v>
          </cell>
          <cell r="O230">
            <v>26019.551101581019</v>
          </cell>
          <cell r="P230">
            <v>27043.216886545717</v>
          </cell>
          <cell r="Q230">
            <v>27714.128414291805</v>
          </cell>
          <cell r="R230">
            <v>27458.778506721221</v>
          </cell>
          <cell r="S230">
            <v>28235.725930746761</v>
          </cell>
          <cell r="T230">
            <v>30700.328022192367</v>
          </cell>
          <cell r="U230">
            <v>33048.146988518049</v>
          </cell>
          <cell r="V230">
            <v>35494.528422093819</v>
          </cell>
          <cell r="W230">
            <v>37620.955907392017</v>
          </cell>
          <cell r="X230">
            <v>39513.733368011992</v>
          </cell>
          <cell r="Y230">
            <v>40010.808440145935</v>
          </cell>
          <cell r="Z230">
            <v>48908.818659119788</v>
          </cell>
          <cell r="AA230">
            <v>52282.519633483942</v>
          </cell>
          <cell r="AB230">
            <v>55374.912449867224</v>
          </cell>
          <cell r="AC230">
            <v>58076.99156480789</v>
          </cell>
          <cell r="AD230">
            <v>62210.734014487818</v>
          </cell>
          <cell r="AE230">
            <v>67374.994373915324</v>
          </cell>
        </row>
        <row r="231">
          <cell r="G231">
            <v>45108.374295171176</v>
          </cell>
          <cell r="H231">
            <v>46149.56065856183</v>
          </cell>
          <cell r="I231">
            <v>47625.090696060222</v>
          </cell>
          <cell r="J231">
            <v>49239.504556032982</v>
          </cell>
          <cell r="K231">
            <v>51031.017404918923</v>
          </cell>
          <cell r="L231">
            <v>54200.373325811925</v>
          </cell>
          <cell r="M231">
            <v>55333.543476117171</v>
          </cell>
          <cell r="N231">
            <v>58534.252384181593</v>
          </cell>
          <cell r="O231">
            <v>58902.884869384878</v>
          </cell>
          <cell r="P231">
            <v>61220.727174027903</v>
          </cell>
          <cell r="Q231">
            <v>62739.911562789377</v>
          </cell>
          <cell r="R231">
            <v>62162.601935177241</v>
          </cell>
          <cell r="S231">
            <v>63922.405058420525</v>
          </cell>
          <cell r="T231">
            <v>69503.539738679581</v>
          </cell>
          <cell r="U231">
            <v>74820.119795511695</v>
          </cell>
          <cell r="V231">
            <v>80359.598457471366</v>
          </cell>
          <cell r="W231">
            <v>86541.70128799032</v>
          </cell>
          <cell r="X231">
            <v>92483.477913026232</v>
          </cell>
          <cell r="Y231">
            <v>94848.756057148668</v>
          </cell>
          <cell r="Z231">
            <v>104876.15733776866</v>
          </cell>
          <cell r="AA231">
            <v>108880.94517899094</v>
          </cell>
          <cell r="AB231">
            <v>111269.29774283603</v>
          </cell>
          <cell r="AC231">
            <v>113174.32196937493</v>
          </cell>
          <cell r="AD231">
            <v>117725.13831993856</v>
          </cell>
          <cell r="AE231">
            <v>124056.03016699647</v>
          </cell>
        </row>
        <row r="232">
          <cell r="G232">
            <v>14732.614363471273</v>
          </cell>
          <cell r="H232">
            <v>15190.025849992297</v>
          </cell>
          <cell r="I232">
            <v>15978.652657210951</v>
          </cell>
          <cell r="J232">
            <v>16358.081684185232</v>
          </cell>
          <cell r="K232">
            <v>16802.815184019466</v>
          </cell>
          <cell r="L232">
            <v>17995.075095351578</v>
          </cell>
          <cell r="M232">
            <v>18068.872042573646</v>
          </cell>
          <cell r="N232">
            <v>19587.401185481136</v>
          </cell>
          <cell r="O232">
            <v>19396.744558816688</v>
          </cell>
          <cell r="P232">
            <v>20469.625724466405</v>
          </cell>
          <cell r="Q232">
            <v>22021.466826109994</v>
          </cell>
          <cell r="R232">
            <v>22443.493824552352</v>
          </cell>
          <cell r="S232">
            <v>23154.520006260926</v>
          </cell>
          <cell r="T232">
            <v>24297.299686122278</v>
          </cell>
          <cell r="U232">
            <v>25604.628317990238</v>
          </cell>
          <cell r="V232">
            <v>27252.115344501475</v>
          </cell>
          <cell r="W232">
            <v>29326.592850202847</v>
          </cell>
          <cell r="X232">
            <v>31071.045803116915</v>
          </cell>
          <cell r="Y232">
            <v>31809.338088577882</v>
          </cell>
          <cell r="Z232">
            <v>32253.678455315665</v>
          </cell>
          <cell r="AA232">
            <v>33031.407872308417</v>
          </cell>
          <cell r="AB232">
            <v>33044.701825989607</v>
          </cell>
          <cell r="AC232">
            <v>33079.38765057132</v>
          </cell>
          <cell r="AD232">
            <v>33840.932034592515</v>
          </cell>
          <cell r="AE232">
            <v>35028.551814055783</v>
          </cell>
        </row>
        <row r="233">
          <cell r="G233">
            <v>30607.73667734694</v>
          </cell>
          <cell r="H233">
            <v>31558.031715771514</v>
          </cell>
          <cell r="I233">
            <v>33196.443002222775</v>
          </cell>
          <cell r="J233">
            <v>33984.725615128584</v>
          </cell>
          <cell r="K233">
            <v>34908.681507727801</v>
          </cell>
          <cell r="L233">
            <v>37385.660577205868</v>
          </cell>
          <cell r="M233">
            <v>37538.977393382476</v>
          </cell>
          <cell r="N233">
            <v>40693.796965544178</v>
          </cell>
          <cell r="O233">
            <v>40297.698372262203</v>
          </cell>
          <cell r="P233">
            <v>42526.662179644067</v>
          </cell>
          <cell r="Q233">
            <v>45750.688997447731</v>
          </cell>
          <cell r="R233">
            <v>46627.471007780034</v>
          </cell>
          <cell r="S233">
            <v>48104.663147852298</v>
          </cell>
          <cell r="T233">
            <v>50478.844583575272</v>
          </cell>
          <cell r="U233">
            <v>53194.884624247505</v>
          </cell>
          <cell r="V233">
            <v>56617.620592401901</v>
          </cell>
          <cell r="W233">
            <v>59923.157134890702</v>
          </cell>
          <cell r="X233">
            <v>63973.486449511773</v>
          </cell>
          <cell r="Y233">
            <v>66181.538107032015</v>
          </cell>
          <cell r="Z233">
            <v>66453.563269918333</v>
          </cell>
          <cell r="AA233">
            <v>66959.267579956038</v>
          </cell>
          <cell r="AB233">
            <v>66094.364426773463</v>
          </cell>
          <cell r="AC233">
            <v>65334.982685483985</v>
          </cell>
          <cell r="AD233">
            <v>65811.632936669848</v>
          </cell>
          <cell r="AE233">
            <v>67051.855449590992</v>
          </cell>
        </row>
        <row r="236">
          <cell r="G236">
            <v>365235.87759901345</v>
          </cell>
          <cell r="H236">
            <v>354859.62782446295</v>
          </cell>
          <cell r="I236">
            <v>359099.12116031331</v>
          </cell>
          <cell r="J236">
            <v>363684.89253116085</v>
          </cell>
          <cell r="K236">
            <v>371183.65691280959</v>
          </cell>
          <cell r="L236">
            <v>393810.14448577375</v>
          </cell>
          <cell r="M236">
            <v>392919.76472724194</v>
          </cell>
          <cell r="N236">
            <v>416337.28299488511</v>
          </cell>
          <cell r="O236">
            <v>415847.40765335562</v>
          </cell>
          <cell r="P236">
            <v>440930.75205977412</v>
          </cell>
          <cell r="Q236">
            <v>462610.57949277834</v>
          </cell>
          <cell r="R236">
            <v>464545.80548638868</v>
          </cell>
          <cell r="S236">
            <v>474100.778496566</v>
          </cell>
          <cell r="T236">
            <v>490120.37038982578</v>
          </cell>
          <cell r="U236">
            <v>507824.3128671766</v>
          </cell>
          <cell r="V236">
            <v>523265.66056981642</v>
          </cell>
          <cell r="W236">
            <v>547621.81359517598</v>
          </cell>
          <cell r="X236">
            <v>577195.13074333861</v>
          </cell>
          <cell r="Y236">
            <v>597901.31757310289</v>
          </cell>
          <cell r="Z236">
            <v>606724.96847552957</v>
          </cell>
          <cell r="AA236">
            <v>621130.50828699535</v>
          </cell>
          <cell r="AB236">
            <v>615303.10013566166</v>
          </cell>
          <cell r="AC236">
            <v>604685.27239587845</v>
          </cell>
          <cell r="AD236">
            <v>611946.42316720472</v>
          </cell>
          <cell r="AE236">
            <v>621775.7724142184</v>
          </cell>
        </row>
        <row r="237">
          <cell r="G237">
            <v>128508.91989594916</v>
          </cell>
          <cell r="H237">
            <v>159878.80401357694</v>
          </cell>
          <cell r="I237">
            <v>161788.86949021256</v>
          </cell>
          <cell r="J237">
            <v>163854.9474116308</v>
          </cell>
          <cell r="K237">
            <v>167233.44805501943</v>
          </cell>
          <cell r="L237">
            <v>177427.60791020317</v>
          </cell>
          <cell r="M237">
            <v>177026.45534239855</v>
          </cell>
          <cell r="N237">
            <v>187577.00694092782</v>
          </cell>
          <cell r="O237">
            <v>187356.29802512456</v>
          </cell>
          <cell r="P237">
            <v>198657.37256252611</v>
          </cell>
          <cell r="Q237">
            <v>208425.02323177626</v>
          </cell>
          <cell r="R237">
            <v>209296.92184490184</v>
          </cell>
          <cell r="S237">
            <v>213601.82873615521</v>
          </cell>
          <cell r="T237">
            <v>220819.31134577713</v>
          </cell>
          <cell r="U237">
            <v>228795.66291599342</v>
          </cell>
          <cell r="V237">
            <v>235752.62282205813</v>
          </cell>
          <cell r="W237">
            <v>246726.06784295075</v>
          </cell>
          <cell r="X237">
            <v>260050.0590936582</v>
          </cell>
          <cell r="Y237">
            <v>269379.04477264325</v>
          </cell>
          <cell r="Z237">
            <v>274246.47257606586</v>
          </cell>
          <cell r="AA237">
            <v>283323.60322947107</v>
          </cell>
          <cell r="AB237">
            <v>282176.62280447973</v>
          </cell>
          <cell r="AC237">
            <v>278788.25314832455</v>
          </cell>
          <cell r="AD237">
            <v>283474.80692722125</v>
          </cell>
          <cell r="AE237">
            <v>289306.68472038873</v>
          </cell>
        </row>
        <row r="238">
          <cell r="G238">
            <v>182617.93879950672</v>
          </cell>
          <cell r="H238">
            <v>187597.13911690007</v>
          </cell>
          <cell r="I238">
            <v>189838.35439964873</v>
          </cell>
          <cell r="J238">
            <v>192262.63014803207</v>
          </cell>
          <cell r="K238">
            <v>196226.86455117722</v>
          </cell>
          <cell r="L238">
            <v>208188.39526396897</v>
          </cell>
          <cell r="M238">
            <v>207717.6945070184</v>
          </cell>
          <cell r="N238">
            <v>220097.40492705166</v>
          </cell>
          <cell r="O238">
            <v>219838.43150379052</v>
          </cell>
          <cell r="P238">
            <v>233098.78371397682</v>
          </cell>
          <cell r="Q238">
            <v>244559.86095151352</v>
          </cell>
          <cell r="R238">
            <v>245582.9214280509</v>
          </cell>
          <cell r="S238">
            <v>250634.17398117352</v>
          </cell>
          <cell r="T238">
            <v>259102.95818021009</v>
          </cell>
          <cell r="U238">
            <v>268462.17714857374</v>
          </cell>
          <cell r="V238">
            <v>276625.27158364275</v>
          </cell>
          <cell r="W238">
            <v>289501.19284710946</v>
          </cell>
          <cell r="X238">
            <v>305135.17669927207</v>
          </cell>
          <cell r="Y238">
            <v>316081.53719425993</v>
          </cell>
          <cell r="Z238">
            <v>318864.90587520832</v>
          </cell>
          <cell r="AA238">
            <v>321024.71413024032</v>
          </cell>
          <cell r="AB238">
            <v>314825.8482508192</v>
          </cell>
          <cell r="AC238">
            <v>306269.79725356057</v>
          </cell>
          <cell r="AD238">
            <v>307123.92753089877</v>
          </cell>
          <cell r="AE238">
            <v>309360.53101240424</v>
          </cell>
        </row>
        <row r="239">
          <cell r="G239">
            <v>22826.038376498713</v>
          </cell>
          <cell r="H239">
            <v>37085.098831852469</v>
          </cell>
          <cell r="I239">
            <v>37893.103890682374</v>
          </cell>
          <cell r="J239">
            <v>38462.381555532207</v>
          </cell>
          <cell r="K239">
            <v>38969.129623895285</v>
          </cell>
          <cell r="L239">
            <v>41122.671401230393</v>
          </cell>
          <cell r="M239">
            <v>41185.78757641455</v>
          </cell>
          <cell r="N239">
            <v>44212.728429698531</v>
          </cell>
          <cell r="O239">
            <v>44951.843483761288</v>
          </cell>
          <cell r="P239">
            <v>48023.926933948365</v>
          </cell>
          <cell r="Q239">
            <v>50150.466781839837</v>
          </cell>
          <cell r="R239">
            <v>50124.859380140115</v>
          </cell>
          <cell r="S239">
            <v>50689.163852827936</v>
          </cell>
          <cell r="T239">
            <v>51823.573400304151</v>
          </cell>
          <cell r="U239">
            <v>52861.045289321017</v>
          </cell>
          <cell r="V239">
            <v>54320.35492645581</v>
          </cell>
          <cell r="W239">
            <v>56926.871894878575</v>
          </cell>
          <cell r="X239">
            <v>59891.068626553875</v>
          </cell>
          <cell r="Y239">
            <v>62046.543913457623</v>
          </cell>
          <cell r="Z239">
            <v>63939.99342109407</v>
          </cell>
          <cell r="AA239">
            <v>65822.79068051881</v>
          </cell>
          <cell r="AB239">
            <v>65849.37613974858</v>
          </cell>
          <cell r="AC239">
            <v>65246.726750042319</v>
          </cell>
          <cell r="AD239">
            <v>66564.13506297869</v>
          </cell>
          <cell r="AE239">
            <v>68260.473116669134</v>
          </cell>
        </row>
        <row r="240">
          <cell r="G240">
            <v>73043.322804795869</v>
          </cell>
          <cell r="H240">
            <v>68495.559377511716</v>
          </cell>
          <cell r="I240">
            <v>69987.931252677838</v>
          </cell>
          <cell r="J240">
            <v>71039.377610467272</v>
          </cell>
          <cell r="K240">
            <v>71975.332845840443</v>
          </cell>
          <cell r="L240">
            <v>75952.888611573333</v>
          </cell>
          <cell r="M240">
            <v>76069.463135066151</v>
          </cell>
          <cell r="N240">
            <v>81660.172435542656</v>
          </cell>
          <cell r="O240">
            <v>83025.305620219151</v>
          </cell>
          <cell r="P240">
            <v>88699.392544701768</v>
          </cell>
          <cell r="Q240">
            <v>92627.076196842638</v>
          </cell>
          <cell r="R240">
            <v>92579.779752748451</v>
          </cell>
          <cell r="S240">
            <v>93622.040707511944</v>
          </cell>
          <cell r="T240">
            <v>95717.276232429431</v>
          </cell>
          <cell r="U240">
            <v>97633.469518009108</v>
          </cell>
          <cell r="V240">
            <v>100328.79009282413</v>
          </cell>
          <cell r="W240">
            <v>105142.983485933</v>
          </cell>
          <cell r="X240">
            <v>110617.80543966891</v>
          </cell>
          <cell r="Y240">
            <v>114598.93236534574</v>
          </cell>
          <cell r="Z240">
            <v>115858.64768204739</v>
          </cell>
          <cell r="AA240">
            <v>116478.30055393775</v>
          </cell>
          <cell r="AB240">
            <v>114286.39036749169</v>
          </cell>
          <cell r="AC240">
            <v>111201.59592874881</v>
          </cell>
          <cell r="AD240">
            <v>111549.77156105102</v>
          </cell>
          <cell r="AE240">
            <v>112441.44112659105</v>
          </cell>
        </row>
        <row r="241">
          <cell r="G241">
            <v>18260.830701198967</v>
          </cell>
          <cell r="H241">
            <v>17123.889844377929</v>
          </cell>
          <cell r="I241">
            <v>17496.982813169459</v>
          </cell>
          <cell r="J241">
            <v>17759.844402616818</v>
          </cell>
          <cell r="K241">
            <v>17993.833211460111</v>
          </cell>
          <cell r="L241">
            <v>18988.222152893333</v>
          </cell>
          <cell r="M241">
            <v>19017.365783766538</v>
          </cell>
          <cell r="N241">
            <v>20415.043108885664</v>
          </cell>
          <cell r="O241">
            <v>20756.326405054788</v>
          </cell>
          <cell r="P241">
            <v>22174.848136175442</v>
          </cell>
          <cell r="Q241">
            <v>23156.769049210659</v>
          </cell>
          <cell r="R241">
            <v>23144.944938187113</v>
          </cell>
          <cell r="S241">
            <v>23405.510176877986</v>
          </cell>
          <cell r="T241">
            <v>23929.319058107358</v>
          </cell>
          <cell r="U241">
            <v>24408.367379502277</v>
          </cell>
          <cell r="V241">
            <v>25082.197523206032</v>
          </cell>
          <cell r="W241">
            <v>26285.74587148325</v>
          </cell>
          <cell r="X241">
            <v>27654.451359917228</v>
          </cell>
          <cell r="Y241">
            <v>28649.733091336435</v>
          </cell>
          <cell r="Z241">
            <v>30793.004144602553</v>
          </cell>
          <cell r="AA241">
            <v>33283.211347743643</v>
          </cell>
          <cell r="AB241">
            <v>34566.484046841208</v>
          </cell>
          <cell r="AC241">
            <v>35406.47476373057</v>
          </cell>
          <cell r="AD241">
            <v>37197.32778087561</v>
          </cell>
          <cell r="AE241">
            <v>39251.843081514526</v>
          </cell>
        </row>
        <row r="242">
          <cell r="G242">
            <v>38043.397294164519</v>
          </cell>
          <cell r="H242">
            <v>33061.397754723999</v>
          </cell>
          <cell r="I242">
            <v>33781.73496506628</v>
          </cell>
          <cell r="J242">
            <v>34289.246496741514</v>
          </cell>
          <cell r="K242">
            <v>34741.012838946874</v>
          </cell>
          <cell r="L242">
            <v>36660.897200175481</v>
          </cell>
          <cell r="M242">
            <v>36717.165325062553</v>
          </cell>
          <cell r="N242">
            <v>39415.685719579902</v>
          </cell>
          <cell r="O242">
            <v>40074.60743095701</v>
          </cell>
          <cell r="P242">
            <v>42813.372489743997</v>
          </cell>
          <cell r="Q242">
            <v>44709.184607467789</v>
          </cell>
          <cell r="R242">
            <v>44686.35558665546</v>
          </cell>
          <cell r="S242">
            <v>45189.43351320739</v>
          </cell>
          <cell r="T242">
            <v>46200.760608112003</v>
          </cell>
          <cell r="U242">
            <v>47125.667696472541</v>
          </cell>
          <cell r="V242">
            <v>48426.643502937863</v>
          </cell>
          <cell r="W242">
            <v>50750.35563966936</v>
          </cell>
          <cell r="X242">
            <v>53392.939595384662</v>
          </cell>
          <cell r="Y242">
            <v>55314.547682069737</v>
          </cell>
          <cell r="Z242">
            <v>56206.338067598081</v>
          </cell>
          <cell r="AA242">
            <v>56867.860447024854</v>
          </cell>
          <cell r="AB242">
            <v>56094.0735060183</v>
          </cell>
          <cell r="AC242">
            <v>54855.157088644417</v>
          </cell>
          <cell r="AD242">
            <v>55287.638953758076</v>
          </cell>
          <cell r="AE242">
            <v>56002.286494712542</v>
          </cell>
        </row>
        <row r="243">
          <cell r="G243">
            <v>4628.0563230687512</v>
          </cell>
          <cell r="H243">
            <v>4701.4044369701423</v>
          </cell>
          <cell r="I243">
            <v>4765.7538702829233</v>
          </cell>
          <cell r="J243">
            <v>4856.2183556535629</v>
          </cell>
          <cell r="K243">
            <v>4946.6084717631393</v>
          </cell>
          <cell r="L243">
            <v>5278.2857012813538</v>
          </cell>
          <cell r="M243">
            <v>5357.0931278130192</v>
          </cell>
          <cell r="N243">
            <v>5747.3914872416699</v>
          </cell>
          <cell r="O243">
            <v>5732.4673645938337</v>
          </cell>
          <cell r="P243">
            <v>6142.1880301032079</v>
          </cell>
          <cell r="Q243">
            <v>6440.7376439136387</v>
          </cell>
          <cell r="R243">
            <v>6446.5319933809833</v>
          </cell>
          <cell r="S243">
            <v>6508.8716791976822</v>
          </cell>
          <cell r="T243">
            <v>6604.0308077340533</v>
          </cell>
          <cell r="U243">
            <v>6726.1553145885591</v>
          </cell>
          <cell r="V243">
            <v>6888.1269957209943</v>
          </cell>
          <cell r="W243">
            <v>7236.5674433278036</v>
          </cell>
          <cell r="X243">
            <v>7730.2118587169389</v>
          </cell>
          <cell r="Y243">
            <v>8038.0237502793789</v>
          </cell>
          <cell r="Z243">
            <v>8252.3093205514033</v>
          </cell>
          <cell r="AA243">
            <v>8409.382277396091</v>
          </cell>
          <cell r="AB243">
            <v>8362.9356517854412</v>
          </cell>
          <cell r="AC243">
            <v>8292.2030909308778</v>
          </cell>
          <cell r="AD243">
            <v>8458.0331189855751</v>
          </cell>
          <cell r="AE243">
            <v>8650.3301626552002</v>
          </cell>
        </row>
        <row r="244">
          <cell r="G244">
            <v>15523.354711945038</v>
          </cell>
          <cell r="H244">
            <v>15769.377817555918</v>
          </cell>
          <cell r="I244">
            <v>15985.217688356061</v>
          </cell>
          <cell r="J244">
            <v>16288.652261578984</v>
          </cell>
          <cell r="K244">
            <v>16591.837386580326</v>
          </cell>
          <cell r="L244">
            <v>17704.344003671897</v>
          </cell>
          <cell r="M244">
            <v>17968.678651002941</v>
          </cell>
          <cell r="N244">
            <v>19277.81135250035</v>
          </cell>
          <cell r="O244">
            <v>19227.753091871116</v>
          </cell>
          <cell r="P244">
            <v>20602.031791076501</v>
          </cell>
          <cell r="Q244">
            <v>21603.422273554581</v>
          </cell>
          <cell r="R244">
            <v>21622.857590635365</v>
          </cell>
          <cell r="S244">
            <v>21831.956397566515</v>
          </cell>
          <cell r="T244">
            <v>22151.137670055909</v>
          </cell>
          <cell r="U244">
            <v>22560.765796117001</v>
          </cell>
          <cell r="V244">
            <v>23104.048695889851</v>
          </cell>
          <cell r="W244">
            <v>24222.842301479006</v>
          </cell>
          <cell r="X244">
            <v>25741.472768522566</v>
          </cell>
          <cell r="Y244">
            <v>26592.666617849558</v>
          </cell>
          <cell r="Z244">
            <v>27217.575877861957</v>
          </cell>
          <cell r="AA244">
            <v>27703.370878767415</v>
          </cell>
          <cell r="AB244">
            <v>27506.937031022229</v>
          </cell>
          <cell r="AC244">
            <v>27126.465394959287</v>
          </cell>
          <cell r="AD244">
            <v>27532.444745598816</v>
          </cell>
          <cell r="AE244">
            <v>28038.123006593294</v>
          </cell>
        </row>
        <row r="245">
          <cell r="G245">
            <v>42989.038650593269</v>
          </cell>
          <cell r="H245">
            <v>46177.524094383676</v>
          </cell>
          <cell r="I245">
            <v>48049.097799709365</v>
          </cell>
          <cell r="J245">
            <v>50221.351556134323</v>
          </cell>
          <cell r="K245">
            <v>53009.132948004757</v>
          </cell>
          <cell r="L245">
            <v>57640.128982233764</v>
          </cell>
          <cell r="M245">
            <v>59025.056673692248</v>
          </cell>
          <cell r="N245">
            <v>64140.796106645364</v>
          </cell>
          <cell r="O245">
            <v>65738.378600449563</v>
          </cell>
          <cell r="P245">
            <v>72214.596280012745</v>
          </cell>
          <cell r="Q245">
            <v>79060.97595669709</v>
          </cell>
          <cell r="R245">
            <v>81293.356899375809</v>
          </cell>
          <cell r="S245">
            <v>84841.963710676544</v>
          </cell>
          <cell r="T245">
            <v>88452.881885079623</v>
          </cell>
          <cell r="U245">
            <v>92105.077335115246</v>
          </cell>
          <cell r="V245">
            <v>97065.846332970599</v>
          </cell>
          <cell r="W245">
            <v>102052.43951083547</v>
          </cell>
          <cell r="X245">
            <v>109775.5245398815</v>
          </cell>
          <cell r="Y245">
            <v>114575.40812346498</v>
          </cell>
          <cell r="Z245">
            <v>118916.91832645051</v>
          </cell>
          <cell r="AA245">
            <v>122334.77011979968</v>
          </cell>
          <cell r="AB245">
            <v>122593.4152380662</v>
          </cell>
          <cell r="AC245">
            <v>121709.85508655623</v>
          </cell>
          <cell r="AD245">
            <v>124569.45637297981</v>
          </cell>
          <cell r="AE245">
            <v>128234.69570832193</v>
          </cell>
        </row>
        <row r="246">
          <cell r="G246">
            <v>33299.04878638684</v>
          </cell>
          <cell r="H246">
            <v>30330.448544332252</v>
          </cell>
          <cell r="I246">
            <v>30989.602297357953</v>
          </cell>
          <cell r="J246">
            <v>31454.007198291205</v>
          </cell>
          <cell r="K246">
            <v>31867.401752508187</v>
          </cell>
          <cell r="L246">
            <v>33627.757716878958</v>
          </cell>
          <cell r="M246">
            <v>33678.283068356512</v>
          </cell>
          <cell r="N246">
            <v>36151.728628515026</v>
          </cell>
          <cell r="O246">
            <v>36753.502636978956</v>
          </cell>
          <cell r="P246">
            <v>39263.465870843895</v>
          </cell>
          <cell r="Q246">
            <v>41001.093157340103</v>
          </cell>
          <cell r="R246">
            <v>40978.97325122216</v>
          </cell>
          <cell r="S246">
            <v>41438.624077021566</v>
          </cell>
          <cell r="T246">
            <v>42363.69971619008</v>
          </cell>
          <cell r="U246">
            <v>43210.133146248801</v>
          </cell>
          <cell r="V246">
            <v>44401.32382270151</v>
          </cell>
          <cell r="W246">
            <v>46342.560297745775</v>
          </cell>
          <cell r="X246">
            <v>48642.611386782039</v>
          </cell>
          <cell r="Y246">
            <v>50263.175879098308</v>
          </cell>
          <cell r="Z246">
            <v>50977.817961385736</v>
          </cell>
          <cell r="AA246">
            <v>51339.024248911577</v>
          </cell>
          <cell r="AB246">
            <v>50538.39378639061</v>
          </cell>
          <cell r="AC246">
            <v>49436.659552163255</v>
          </cell>
          <cell r="AD246">
            <v>49738.779482392318</v>
          </cell>
          <cell r="AE246">
            <v>50267.876249741275</v>
          </cell>
        </row>
        <row r="247">
          <cell r="G247">
            <v>10691.658369472056</v>
          </cell>
          <cell r="H247">
            <v>15762.991449869804</v>
          </cell>
          <cell r="I247">
            <v>16105.559247965732</v>
          </cell>
          <cell r="J247">
            <v>16346.914415265306</v>
          </cell>
          <cell r="K247">
            <v>16561.759072574627</v>
          </cell>
          <cell r="L247">
            <v>17476.631003154402</v>
          </cell>
          <cell r="M247">
            <v>17502.889457004119</v>
          </cell>
          <cell r="N247">
            <v>18788.360100786689</v>
          </cell>
          <cell r="O247">
            <v>19101.107158790332</v>
          </cell>
          <cell r="P247">
            <v>20405.55634743558</v>
          </cell>
          <cell r="Q247">
            <v>21308.615991280461</v>
          </cell>
          <cell r="R247">
            <v>21297.120088392661</v>
          </cell>
          <cell r="S247">
            <v>21536.004522508803</v>
          </cell>
          <cell r="T247">
            <v>22016.774181070974</v>
          </cell>
          <cell r="U247">
            <v>22456.672816311991</v>
          </cell>
          <cell r="V247">
            <v>23075.744717627389</v>
          </cell>
          <cell r="W247">
            <v>24084.621784300914</v>
          </cell>
          <cell r="X247">
            <v>25279.97785026049</v>
          </cell>
          <cell r="Y247">
            <v>26122.198966740394</v>
          </cell>
          <cell r="Z247">
            <v>26801.516390175642</v>
          </cell>
          <cell r="AA247">
            <v>27292.56324226594</v>
          </cell>
          <cell r="AB247">
            <v>27183.612671531475</v>
          </cell>
          <cell r="AC247">
            <v>26965.245592442159</v>
          </cell>
          <cell r="AD247">
            <v>27407.916763462723</v>
          </cell>
          <cell r="AE247">
            <v>27972.689694185861</v>
          </cell>
        </row>
        <row r="248">
          <cell r="G248">
            <v>112714.25036667172</v>
          </cell>
          <cell r="H248">
            <v>114141.16481280299</v>
          </cell>
          <cell r="I248">
            <v>115190.36661142894</v>
          </cell>
          <cell r="J248">
            <v>116520.75449208662</v>
          </cell>
          <cell r="K248">
            <v>117639.50338136432</v>
          </cell>
          <cell r="L248">
            <v>125133.03018357205</v>
          </cell>
          <cell r="M248">
            <v>125028.1219180683</v>
          </cell>
          <cell r="N248">
            <v>132782.30628235237</v>
          </cell>
          <cell r="O248">
            <v>132776.26779086614</v>
          </cell>
          <cell r="P248">
            <v>140250.1217333712</v>
          </cell>
          <cell r="Q248">
            <v>146590.53423395441</v>
          </cell>
          <cell r="R248">
            <v>146845.81875868811</v>
          </cell>
          <cell r="S248">
            <v>147443.91759888123</v>
          </cell>
          <cell r="T248">
            <v>149119.28301449967</v>
          </cell>
          <cell r="U248">
            <v>151298.35382192422</v>
          </cell>
          <cell r="V248">
            <v>153935.93009441264</v>
          </cell>
          <cell r="W248">
            <v>164146.30188532348</v>
          </cell>
          <cell r="X248">
            <v>174886.41228830878</v>
          </cell>
          <cell r="Y248">
            <v>184122.16950487869</v>
          </cell>
          <cell r="Z248">
            <v>222578.6043170327</v>
          </cell>
          <cell r="AA248">
            <v>270108.4559566789</v>
          </cell>
          <cell r="AB248">
            <v>303077.22933959612</v>
          </cell>
          <cell r="AC248">
            <v>330226.38848079956</v>
          </cell>
          <cell r="AD248">
            <v>364736.77247703593</v>
          </cell>
          <cell r="AE248">
            <v>402666.75528648176</v>
          </cell>
        </row>
        <row r="249">
          <cell r="G249">
            <v>14752.415649731582</v>
          </cell>
          <cell r="H249">
            <v>14949.486256197217</v>
          </cell>
          <cell r="I249">
            <v>15653.173296422536</v>
          </cell>
          <cell r="J249">
            <v>16126.238339946436</v>
          </cell>
          <cell r="K249">
            <v>16429.953298851924</v>
          </cell>
          <cell r="L249">
            <v>17486.291276105734</v>
          </cell>
          <cell r="M249">
            <v>17416.657106211544</v>
          </cell>
          <cell r="N249">
            <v>18528.371104601782</v>
          </cell>
          <cell r="O249">
            <v>18478.233325586072</v>
          </cell>
          <cell r="P249">
            <v>19711.765341966311</v>
          </cell>
          <cell r="Q249">
            <v>20744.547614122177</v>
          </cell>
          <cell r="R249">
            <v>21201.557636324564</v>
          </cell>
          <cell r="S249">
            <v>21869.370611957627</v>
          </cell>
          <cell r="T249">
            <v>22409.704663340748</v>
          </cell>
          <cell r="U249">
            <v>23146.437011872487</v>
          </cell>
          <cell r="V249">
            <v>23754.6214532173</v>
          </cell>
          <cell r="W249">
            <v>24638.42210750085</v>
          </cell>
          <cell r="X249">
            <v>25998.629422016213</v>
          </cell>
          <cell r="Y249">
            <v>27022.019736324251</v>
          </cell>
          <cell r="Z249">
            <v>27815.476693020497</v>
          </cell>
          <cell r="AA249">
            <v>28513.040758287032</v>
          </cell>
          <cell r="AB249">
            <v>28522.892788035613</v>
          </cell>
          <cell r="AC249">
            <v>28160.258081621505</v>
          </cell>
          <cell r="AD249">
            <v>28635.095426973003</v>
          </cell>
          <cell r="AE249">
            <v>29323.666041989127</v>
          </cell>
        </row>
        <row r="250">
          <cell r="G250">
            <v>34875.560548544068</v>
          </cell>
          <cell r="H250">
            <v>35490.215717743871</v>
          </cell>
          <cell r="I250">
            <v>36041.055471905849</v>
          </cell>
          <cell r="J250">
            <v>36987.832605266187</v>
          </cell>
          <cell r="K250">
            <v>37609.896544160554</v>
          </cell>
          <cell r="L250">
            <v>39880.544867932578</v>
          </cell>
          <cell r="M250">
            <v>40403.524766928334</v>
          </cell>
          <cell r="N250">
            <v>43318.517315310317</v>
          </cell>
          <cell r="O250">
            <v>43477.324084102991</v>
          </cell>
          <cell r="P250">
            <v>46102.792950617768</v>
          </cell>
          <cell r="Q250">
            <v>48157.744443856565</v>
          </cell>
          <cell r="R250">
            <v>48381.995246132137</v>
          </cell>
          <cell r="S250">
            <v>49049.199908716473</v>
          </cell>
          <cell r="T250">
            <v>50428.752236485008</v>
          </cell>
          <cell r="U250">
            <v>51749.10969971741</v>
          </cell>
          <cell r="V250">
            <v>53283.685692529973</v>
          </cell>
          <cell r="W250">
            <v>55740.603359634508</v>
          </cell>
          <cell r="X250">
            <v>58846.279199835903</v>
          </cell>
          <cell r="Y250">
            <v>60989.003348343955</v>
          </cell>
          <cell r="Z250">
            <v>66855.58838065021</v>
          </cell>
          <cell r="AA250">
            <v>70982.670891079164</v>
          </cell>
          <cell r="AB250">
            <v>72875.175932513535</v>
          </cell>
          <cell r="AC250">
            <v>74055.453637505809</v>
          </cell>
          <cell r="AD250">
            <v>77727.363212703494</v>
          </cell>
          <cell r="AE250">
            <v>81944.81933887284</v>
          </cell>
        </row>
        <row r="251">
          <cell r="G251">
            <v>95092.731567875642</v>
          </cell>
          <cell r="H251">
            <v>96766.415545228316</v>
          </cell>
          <cell r="I251">
            <v>98266.332436564364</v>
          </cell>
          <cell r="J251">
            <v>100844.37260873445</v>
          </cell>
          <cell r="K251">
            <v>102538.23040020447</v>
          </cell>
          <cell r="L251">
            <v>108726.98855621848</v>
          </cell>
          <cell r="M251">
            <v>110149.4485241012</v>
          </cell>
          <cell r="N251">
            <v>118093.70785323142</v>
          </cell>
          <cell r="O251">
            <v>118524.17778565657</v>
          </cell>
          <cell r="P251">
            <v>125679.56328821628</v>
          </cell>
          <cell r="Q251">
            <v>131279.82577985615</v>
          </cell>
          <cell r="R251">
            <v>131888.41597728548</v>
          </cell>
          <cell r="S251">
            <v>133704.03605860649</v>
          </cell>
          <cell r="T251">
            <v>137459.9244662337</v>
          </cell>
          <cell r="U251">
            <v>141055.35189563283</v>
          </cell>
          <cell r="V251">
            <v>145235.13322236884</v>
          </cell>
          <cell r="W251">
            <v>153068.71128711573</v>
          </cell>
          <cell r="X251">
            <v>162786.7828709142</v>
          </cell>
          <cell r="Y251">
            <v>169902.61285857085</v>
          </cell>
          <cell r="Z251">
            <v>177924.99831106921</v>
          </cell>
          <cell r="AA251">
            <v>183099.6511936677</v>
          </cell>
          <cell r="AB251">
            <v>183290.58023238834</v>
          </cell>
          <cell r="AC251">
            <v>181910.0452579376</v>
          </cell>
          <cell r="AD251">
            <v>186440.59700101402</v>
          </cell>
          <cell r="AE251">
            <v>192071.4052546951</v>
          </cell>
        </row>
        <row r="252">
          <cell r="G252">
            <v>20269.095261833754</v>
          </cell>
          <cell r="H252">
            <v>20530.532236312658</v>
          </cell>
          <cell r="I252">
            <v>20719.297673345118</v>
          </cell>
          <cell r="J252">
            <v>20905.426610008475</v>
          </cell>
          <cell r="K252">
            <v>21238.400627835614</v>
          </cell>
          <cell r="L252">
            <v>22707.133589089823</v>
          </cell>
          <cell r="M252">
            <v>22914.0953188536</v>
          </cell>
          <cell r="N252">
            <v>24446.984147439664</v>
          </cell>
          <cell r="O252">
            <v>24508.760457259279</v>
          </cell>
          <cell r="P252">
            <v>26182.572155659302</v>
          </cell>
          <cell r="Q252">
            <v>27665.032170520342</v>
          </cell>
          <cell r="R252">
            <v>27944.373484518161</v>
          </cell>
          <cell r="S252">
            <v>28737.453154020208</v>
          </cell>
          <cell r="T252">
            <v>29887.275798005736</v>
          </cell>
          <cell r="U252">
            <v>31124.852838925988</v>
          </cell>
          <cell r="V252">
            <v>32286.30287308092</v>
          </cell>
          <cell r="W252">
            <v>34084.157085432591</v>
          </cell>
          <cell r="X252">
            <v>36026.430975225201</v>
          </cell>
          <cell r="Y252">
            <v>37766.179529638641</v>
          </cell>
          <cell r="Z252">
            <v>38453.867170200647</v>
          </cell>
          <cell r="AA252">
            <v>38998.349356101215</v>
          </cell>
          <cell r="AB252">
            <v>38753.276478936947</v>
          </cell>
          <cell r="AC252">
            <v>38078.707519783769</v>
          </cell>
          <cell r="AD252">
            <v>38623.220290712226</v>
          </cell>
          <cell r="AE252">
            <v>39376.63752481604</v>
          </cell>
        </row>
        <row r="253">
          <cell r="G253">
            <v>111590.53378044043</v>
          </cell>
          <cell r="H253">
            <v>113029.8625297102</v>
          </cell>
          <cell r="I253">
            <v>114069.10160800362</v>
          </cell>
          <cell r="J253">
            <v>115093.82555971152</v>
          </cell>
          <cell r="K253">
            <v>116926.99807700257</v>
          </cell>
          <cell r="L253">
            <v>125013.03709404237</v>
          </cell>
          <cell r="M253">
            <v>126152.45499099954</v>
          </cell>
          <cell r="N253">
            <v>134591.7010648037</v>
          </cell>
          <cell r="O253">
            <v>134931.80758158234</v>
          </cell>
          <cell r="P253">
            <v>144146.89776985085</v>
          </cell>
          <cell r="Q253">
            <v>152308.51042347541</v>
          </cell>
          <cell r="R253">
            <v>153846.41065697235</v>
          </cell>
          <cell r="S253">
            <v>158212.67281652676</v>
          </cell>
          <cell r="T253">
            <v>164542.96634653877</v>
          </cell>
          <cell r="U253">
            <v>171356.38750849618</v>
          </cell>
          <cell r="V253">
            <v>177750.69507853885</v>
          </cell>
          <cell r="W253">
            <v>186860.74176010364</v>
          </cell>
          <cell r="X253">
            <v>198849.0352817431</v>
          </cell>
          <cell r="Y253">
            <v>207459.88509259641</v>
          </cell>
          <cell r="Z253">
            <v>210238.94541030767</v>
          </cell>
          <cell r="AA253">
            <v>212559.78193989891</v>
          </cell>
          <cell r="AB253">
            <v>209370.44418938732</v>
          </cell>
          <cell r="AC253">
            <v>204710.6763606098</v>
          </cell>
          <cell r="AD253">
            <v>206356.08182021734</v>
          </cell>
          <cell r="AE253">
            <v>208941.43593905578</v>
          </cell>
        </row>
        <row r="256">
          <cell r="G256">
            <v>41700.08658172701</v>
          </cell>
          <cell r="H256">
            <v>42703.510343600574</v>
          </cell>
          <cell r="I256">
            <v>44257.002746285623</v>
          </cell>
          <cell r="J256">
            <v>46606.120598262525</v>
          </cell>
          <cell r="K256">
            <v>48934.561178675896</v>
          </cell>
          <cell r="L256">
            <v>49695.768483822583</v>
          </cell>
          <cell r="M256">
            <v>49546.517070036483</v>
          </cell>
          <cell r="N256">
            <v>52273.811962574538</v>
          </cell>
          <cell r="O256">
            <v>52585.807956194207</v>
          </cell>
          <cell r="P256">
            <v>56289.490101634299</v>
          </cell>
          <cell r="Q256">
            <v>59687.816054859606</v>
          </cell>
          <cell r="R256">
            <v>62488.410252297035</v>
          </cell>
          <cell r="S256">
            <v>66288.542174939212</v>
          </cell>
          <cell r="T256">
            <v>70860.892025420588</v>
          </cell>
          <cell r="U256">
            <v>78425.921481403377</v>
          </cell>
          <cell r="V256">
            <v>82710.375879353072</v>
          </cell>
          <cell r="W256">
            <v>87029.28237334211</v>
          </cell>
          <cell r="X256">
            <v>91919.753724823735</v>
          </cell>
          <cell r="Y256">
            <v>97412.530517584542</v>
          </cell>
          <cell r="Z256">
            <v>101803.61807623306</v>
          </cell>
          <cell r="AA256">
            <v>106254.40114189948</v>
          </cell>
          <cell r="AB256">
            <v>108563.77406324894</v>
          </cell>
          <cell r="AC256">
            <v>110216.79388037193</v>
          </cell>
          <cell r="AD256">
            <v>113386.61374144799</v>
          </cell>
          <cell r="AE256">
            <v>117712.63216067546</v>
          </cell>
        </row>
        <row r="257">
          <cell r="G257">
            <v>14672.252686163205</v>
          </cell>
          <cell r="H257">
            <v>19239.68134321988</v>
          </cell>
          <cell r="I257">
            <v>19939.593330695461</v>
          </cell>
          <cell r="J257">
            <v>20997.967186756636</v>
          </cell>
          <cell r="K257">
            <v>22047.02508465117</v>
          </cell>
          <cell r="L257">
            <v>22389.980168889302</v>
          </cell>
          <cell r="M257">
            <v>22322.736290852939</v>
          </cell>
          <cell r="N257">
            <v>23551.49440088233</v>
          </cell>
          <cell r="O257">
            <v>23692.06138119155</v>
          </cell>
          <cell r="P257">
            <v>25360.721959712802</v>
          </cell>
          <cell r="Q257">
            <v>26891.807060548002</v>
          </cell>
          <cell r="R257">
            <v>28153.589511143226</v>
          </cell>
          <cell r="S257">
            <v>29865.70466667843</v>
          </cell>
          <cell r="T257">
            <v>31925.735643175518</v>
          </cell>
          <cell r="U257">
            <v>35334.09141800685</v>
          </cell>
          <cell r="V257">
            <v>37264.413695563177</v>
          </cell>
          <cell r="W257">
            <v>39210.258054186605</v>
          </cell>
          <cell r="X257">
            <v>41413.615803083063</v>
          </cell>
          <cell r="Y257">
            <v>43888.336834956921</v>
          </cell>
          <cell r="Z257">
            <v>49736.807319184532</v>
          </cell>
          <cell r="AA257">
            <v>56142.539444000598</v>
          </cell>
          <cell r="AB257">
            <v>60827.935304007333</v>
          </cell>
          <cell r="AC257">
            <v>65095.991258090726</v>
          </cell>
          <cell r="AD257">
            <v>69834.495854563807</v>
          </cell>
          <cell r="AE257">
            <v>75291.428799324145</v>
          </cell>
        </row>
        <row r="258">
          <cell r="G258">
            <v>20850.043290863505</v>
          </cell>
          <cell r="H258">
            <v>22575.282569679115</v>
          </cell>
          <cell r="I258">
            <v>23396.538941304792</v>
          </cell>
          <cell r="J258">
            <v>24638.404044926261</v>
          </cell>
          <cell r="K258">
            <v>25869.338074156876</v>
          </cell>
          <cell r="L258">
            <v>26271.751596359642</v>
          </cell>
          <cell r="M258">
            <v>26192.849585423435</v>
          </cell>
          <cell r="N258">
            <v>27634.638617624529</v>
          </cell>
          <cell r="O258">
            <v>27799.575824423198</v>
          </cell>
          <cell r="P258">
            <v>29757.533620136724</v>
          </cell>
          <cell r="Q258">
            <v>31554.064351232275</v>
          </cell>
          <cell r="R258">
            <v>33034.603184256543</v>
          </cell>
          <cell r="S258">
            <v>35043.549316914716</v>
          </cell>
          <cell r="T258">
            <v>37460.729755981731</v>
          </cell>
          <cell r="U258">
            <v>41459.995302130206</v>
          </cell>
          <cell r="V258">
            <v>43724.979325981389</v>
          </cell>
          <cell r="W258">
            <v>46008.176508351571</v>
          </cell>
          <cell r="X258">
            <v>48593.532413997003</v>
          </cell>
          <cell r="Y258">
            <v>51497.298104241556</v>
          </cell>
          <cell r="Z258">
            <v>52757.518908787002</v>
          </cell>
          <cell r="AA258">
            <v>53903.877954527678</v>
          </cell>
          <cell r="AB258">
            <v>54125.33752447724</v>
          </cell>
          <cell r="AC258">
            <v>54033.163247066717</v>
          </cell>
          <cell r="AD258">
            <v>54801.231162971046</v>
          </cell>
          <cell r="AE258">
            <v>56126.369631058922</v>
          </cell>
        </row>
        <row r="259">
          <cell r="G259">
            <v>3084.9199261436966</v>
          </cell>
          <cell r="H259">
            <v>5192.3238248352354</v>
          </cell>
          <cell r="I259">
            <v>5441.9087153135188</v>
          </cell>
          <cell r="J259">
            <v>5708.9913981860245</v>
          </cell>
          <cell r="K259">
            <v>5939.2683798155113</v>
          </cell>
          <cell r="L259">
            <v>5907.767503560216</v>
          </cell>
          <cell r="M259">
            <v>5893.8371432833674</v>
          </cell>
          <cell r="N259">
            <v>6195.5678689534261</v>
          </cell>
          <cell r="O259">
            <v>6123.6377703355965</v>
          </cell>
          <cell r="P259">
            <v>6556.9250028957049</v>
          </cell>
          <cell r="Q259">
            <v>6960.5527448298462</v>
          </cell>
          <cell r="R259">
            <v>7163.8361106454095</v>
          </cell>
          <cell r="S259">
            <v>7643.6281214589717</v>
          </cell>
          <cell r="T259">
            <v>8227.1598087030998</v>
          </cell>
          <cell r="U259">
            <v>8657.9336583136501</v>
          </cell>
          <cell r="V259">
            <v>9040.8792984394131</v>
          </cell>
          <cell r="W259">
            <v>9412.5989064156402</v>
          </cell>
          <cell r="X259">
            <v>9908.961078993003</v>
          </cell>
          <cell r="Y259">
            <v>10279.707681731243</v>
          </cell>
          <cell r="Z259">
            <v>10839.759702525946</v>
          </cell>
          <cell r="AA259">
            <v>11663.103603960732</v>
          </cell>
          <cell r="AB259">
            <v>12117.020713681366</v>
          </cell>
          <cell r="AC259">
            <v>12408.832497687614</v>
          </cell>
          <cell r="AD259">
            <v>12917.727582640358</v>
          </cell>
          <cell r="AE259">
            <v>13578.615297081387</v>
          </cell>
        </row>
        <row r="260">
          <cell r="G260">
            <v>9871.7437636598297</v>
          </cell>
          <cell r="H260">
            <v>9590.1355545478818</v>
          </cell>
          <cell r="I260">
            <v>10051.114686975101</v>
          </cell>
          <cell r="J260">
            <v>10544.41195028686</v>
          </cell>
          <cell r="K260">
            <v>10969.729696910446</v>
          </cell>
          <cell r="L260">
            <v>10911.548103549427</v>
          </cell>
          <cell r="M260">
            <v>10885.818960320785</v>
          </cell>
          <cell r="N260">
            <v>11443.110581137555</v>
          </cell>
          <cell r="O260">
            <v>11310.256887980453</v>
          </cell>
          <cell r="P260">
            <v>12110.53118413112</v>
          </cell>
          <cell r="Q260">
            <v>12856.024895484399</v>
          </cell>
          <cell r="R260">
            <v>13231.48588365146</v>
          </cell>
          <cell r="S260">
            <v>14117.653730056369</v>
          </cell>
          <cell r="T260">
            <v>15195.427029610313</v>
          </cell>
          <cell r="U260">
            <v>15991.059149348286</v>
          </cell>
          <cell r="V260">
            <v>16698.353363407765</v>
          </cell>
          <cell r="W260">
            <v>17384.91328321179</v>
          </cell>
          <cell r="X260">
            <v>18301.685942189361</v>
          </cell>
          <cell r="Y260">
            <v>18986.448737537681</v>
          </cell>
          <cell r="Z260">
            <v>19186.457357777792</v>
          </cell>
          <cell r="AA260">
            <v>19421.389500806956</v>
          </cell>
          <cell r="AB260">
            <v>19309.143644282176</v>
          </cell>
          <cell r="AC260">
            <v>19047.886232108558</v>
          </cell>
          <cell r="AD260">
            <v>19147.291907871771</v>
          </cell>
          <cell r="AE260">
            <v>19450.207372063909</v>
          </cell>
        </row>
        <row r="261">
          <cell r="G261">
            <v>2467.9359409149574</v>
          </cell>
          <cell r="H261">
            <v>2397.5338886369705</v>
          </cell>
          <cell r="I261">
            <v>2512.7786717437752</v>
          </cell>
          <cell r="J261">
            <v>2636.1029875717149</v>
          </cell>
          <cell r="K261">
            <v>2742.4324242276116</v>
          </cell>
          <cell r="L261">
            <v>2727.8870258873567</v>
          </cell>
          <cell r="M261">
            <v>2721.4547400801962</v>
          </cell>
          <cell r="N261">
            <v>2860.7776452843887</v>
          </cell>
          <cell r="O261">
            <v>2827.5642219951133</v>
          </cell>
          <cell r="P261">
            <v>3027.6327960327799</v>
          </cell>
          <cell r="Q261">
            <v>3214.0062238710998</v>
          </cell>
          <cell r="R261">
            <v>3307.8714709128649</v>
          </cell>
          <cell r="S261">
            <v>3529.4134325140922</v>
          </cell>
          <cell r="T261">
            <v>3798.8567574025783</v>
          </cell>
          <cell r="U261">
            <v>3997.7647873370715</v>
          </cell>
          <cell r="V261">
            <v>4174.5883408519412</v>
          </cell>
          <cell r="W261">
            <v>4346.2283208029476</v>
          </cell>
          <cell r="X261">
            <v>4575.4214855473401</v>
          </cell>
          <cell r="Y261">
            <v>4746.6121843844203</v>
          </cell>
          <cell r="Z261">
            <v>5696.4113678519134</v>
          </cell>
          <cell r="AA261">
            <v>7141.6915145381108</v>
          </cell>
          <cell r="AB261">
            <v>8138.7616941484803</v>
          </cell>
          <cell r="AC261">
            <v>8936.3970229625047</v>
          </cell>
          <cell r="AD261">
            <v>9867.6418435425585</v>
          </cell>
          <cell r="AE261">
            <v>10933.03441460919</v>
          </cell>
        </row>
        <row r="262">
          <cell r="G262">
            <v>5141.5332102394941</v>
          </cell>
          <cell r="H262">
            <v>4628.9611906538521</v>
          </cell>
          <cell r="I262">
            <v>4851.4663368605652</v>
          </cell>
          <cell r="J262">
            <v>5089.5707801541757</v>
          </cell>
          <cell r="K262">
            <v>5294.8629088856933</v>
          </cell>
          <cell r="L262">
            <v>5266.7798503984886</v>
          </cell>
          <cell r="M262">
            <v>5254.3609221365559</v>
          </cell>
          <cell r="N262">
            <v>5523.3541256178196</v>
          </cell>
          <cell r="O262">
            <v>5459.2283803495338</v>
          </cell>
          <cell r="P262">
            <v>5845.504323759169</v>
          </cell>
          <cell r="Q262">
            <v>6205.3388055662963</v>
          </cell>
          <cell r="R262">
            <v>6386.5661024010788</v>
          </cell>
          <cell r="S262">
            <v>6814.3010959349658</v>
          </cell>
          <cell r="T262">
            <v>7334.5201009303946</v>
          </cell>
          <cell r="U262">
            <v>7718.5553612618451</v>
          </cell>
          <cell r="V262">
            <v>8059.9517313791303</v>
          </cell>
          <cell r="W262">
            <v>8391.3400841041475</v>
          </cell>
          <cell r="X262">
            <v>8833.8473912138234</v>
          </cell>
          <cell r="Y262">
            <v>9164.3683089257556</v>
          </cell>
          <cell r="Z262">
            <v>9427.4013538185536</v>
          </cell>
          <cell r="AA262">
            <v>9797.3565548521656</v>
          </cell>
          <cell r="AB262">
            <v>9932.861944815053</v>
          </cell>
          <cell r="AC262">
            <v>9966.4333527343661</v>
          </cell>
          <cell r="AD262">
            <v>10182.127978430055</v>
          </cell>
          <cell r="AE262">
            <v>10511.460426461397</v>
          </cell>
        </row>
        <row r="263">
          <cell r="G263">
            <v>38695.862157504649</v>
          </cell>
          <cell r="H263">
            <v>39188.4671848789</v>
          </cell>
          <cell r="I263">
            <v>39741.214823901777</v>
          </cell>
          <cell r="J263">
            <v>40107.89074653374</v>
          </cell>
          <cell r="K263">
            <v>41756.080499778414</v>
          </cell>
          <cell r="L263">
            <v>42655.293736363157</v>
          </cell>
          <cell r="M263">
            <v>41788.422279535007</v>
          </cell>
          <cell r="N263">
            <v>42758.588014985733</v>
          </cell>
          <cell r="O263">
            <v>42675.647914828987</v>
          </cell>
          <cell r="P263">
            <v>44698.188170030255</v>
          </cell>
          <cell r="Q263">
            <v>46622.423951739962</v>
          </cell>
          <cell r="R263">
            <v>47476.187309589091</v>
          </cell>
          <cell r="S263">
            <v>47987.913010357173</v>
          </cell>
          <cell r="T263">
            <v>48926.548887985504</v>
          </cell>
          <cell r="U263">
            <v>49631.181693389517</v>
          </cell>
          <cell r="V263">
            <v>51502.693953272537</v>
          </cell>
          <cell r="W263">
            <v>53982.101264314697</v>
          </cell>
          <cell r="X263">
            <v>56987.497434832425</v>
          </cell>
          <cell r="Y263">
            <v>57959.733733594301</v>
          </cell>
          <cell r="Z263">
            <v>59424.072963241932</v>
          </cell>
          <cell r="AA263">
            <v>62248.204735016327</v>
          </cell>
          <cell r="AB263">
            <v>63461.255420553018</v>
          </cell>
          <cell r="AC263">
            <v>63503.996144116907</v>
          </cell>
          <cell r="AD263">
            <v>64899.250469511047</v>
          </cell>
          <cell r="AE263">
            <v>67021.594229596027</v>
          </cell>
        </row>
        <row r="264">
          <cell r="G264">
            <v>15817.337232070206</v>
          </cell>
          <cell r="H264">
            <v>16018.694674591499</v>
          </cell>
          <cell r="I264">
            <v>16244.636036876404</v>
          </cell>
          <cell r="J264">
            <v>16394.518644467444</v>
          </cell>
          <cell r="K264">
            <v>17068.233395760493</v>
          </cell>
          <cell r="L264">
            <v>17435.796184482177</v>
          </cell>
          <cell r="M264">
            <v>17081.453435541836</v>
          </cell>
          <cell r="N264">
            <v>17478.018798168017</v>
          </cell>
          <cell r="O264">
            <v>17444.116167212251</v>
          </cell>
          <cell r="P264">
            <v>18270.850590436661</v>
          </cell>
          <cell r="Q264">
            <v>19057.402034863284</v>
          </cell>
          <cell r="R264">
            <v>19406.386711636154</v>
          </cell>
          <cell r="S264">
            <v>19615.559928824609</v>
          </cell>
          <cell r="T264">
            <v>19999.237133227925</v>
          </cell>
          <cell r="U264">
            <v>20287.263141344494</v>
          </cell>
          <cell r="V264">
            <v>21052.263296348981</v>
          </cell>
          <cell r="W264">
            <v>22167.22763662495</v>
          </cell>
          <cell r="X264">
            <v>23362.862099979786</v>
          </cell>
          <cell r="Y264">
            <v>23744.685317019321</v>
          </cell>
          <cell r="Z264">
            <v>23996.322284808713</v>
          </cell>
          <cell r="AA264">
            <v>23948.878801276289</v>
          </cell>
          <cell r="AB264">
            <v>23807.88839224822</v>
          </cell>
          <cell r="AC264">
            <v>23579.111074955865</v>
          </cell>
          <cell r="AD264">
            <v>23808.133708016674</v>
          </cell>
          <cell r="AE264">
            <v>24242.268569309461</v>
          </cell>
        </row>
        <row r="265">
          <cell r="G265">
            <v>5322.184838687871</v>
          </cell>
          <cell r="H265">
            <v>5545.0304646425429</v>
          </cell>
          <cell r="I265">
            <v>5646.0717363855647</v>
          </cell>
          <cell r="J265">
            <v>5772.714861515663</v>
          </cell>
          <cell r="K265">
            <v>5942.4333319450498</v>
          </cell>
          <cell r="L265">
            <v>6101.6843781988837</v>
          </cell>
          <cell r="M265">
            <v>5984.6208573422091</v>
          </cell>
          <cell r="N265">
            <v>6060.5218777927839</v>
          </cell>
          <cell r="O265">
            <v>5984.088884824102</v>
          </cell>
          <cell r="P265">
            <v>6250.5787353942815</v>
          </cell>
          <cell r="Q265">
            <v>6572.719636686692</v>
          </cell>
          <cell r="R265">
            <v>6621.4012106557939</v>
          </cell>
          <cell r="S265">
            <v>7007.3620811741166</v>
          </cell>
          <cell r="T265">
            <v>7493.6319939120322</v>
          </cell>
          <cell r="U265">
            <v>7852.5601573598751</v>
          </cell>
          <cell r="V265">
            <v>8244.2529789954897</v>
          </cell>
          <cell r="W265">
            <v>8590.1003647840844</v>
          </cell>
          <cell r="X265">
            <v>8791.169223543573</v>
          </cell>
          <cell r="Y265">
            <v>9001.664162895453</v>
          </cell>
          <cell r="Z265">
            <v>9312.348144124393</v>
          </cell>
          <cell r="AA265">
            <v>9600.2460714418157</v>
          </cell>
          <cell r="AB265">
            <v>9649.7064927956617</v>
          </cell>
          <cell r="AC265">
            <v>9594.2324440334487</v>
          </cell>
          <cell r="AD265">
            <v>9674.6836717986062</v>
          </cell>
          <cell r="AE265">
            <v>9849.4812135498341</v>
          </cell>
        </row>
        <row r="266">
          <cell r="G266">
            <v>40188.47897715179</v>
          </cell>
          <cell r="H266">
            <v>37894.786608260598</v>
          </cell>
          <cell r="I266">
            <v>39692.417744606828</v>
          </cell>
          <cell r="J266">
            <v>41616.076447625463</v>
          </cell>
          <cell r="K266">
            <v>43274.642682815946</v>
          </cell>
          <cell r="L266">
            <v>43037.119273569937</v>
          </cell>
          <cell r="M266">
            <v>42915.311055033781</v>
          </cell>
          <cell r="N266">
            <v>45084.536114695635</v>
          </cell>
          <cell r="O266">
            <v>44539.564838901228</v>
          </cell>
          <cell r="P266">
            <v>47662.286009123229</v>
          </cell>
          <cell r="Q266">
            <v>50573.227173981133</v>
          </cell>
          <cell r="R266">
            <v>52028.353540521784</v>
          </cell>
          <cell r="S266">
            <v>55480.383681701147</v>
          </cell>
          <cell r="T266">
            <v>59679.121785217372</v>
          </cell>
          <cell r="U266">
            <v>62780.458365300248</v>
          </cell>
          <cell r="V266">
            <v>65538.345071305797</v>
          </cell>
          <cell r="W266">
            <v>66650.46253738238</v>
          </cell>
          <cell r="X266">
            <v>67942.572302651621</v>
          </cell>
          <cell r="Y266">
            <v>68392.695694490918</v>
          </cell>
          <cell r="Z266">
            <v>68988.233738220995</v>
          </cell>
          <cell r="AA266">
            <v>69484.825010124769</v>
          </cell>
          <cell r="AB266">
            <v>68888.699697287899</v>
          </cell>
          <cell r="AC266">
            <v>67780.569700880937</v>
          </cell>
          <cell r="AD266">
            <v>67936.197356717166</v>
          </cell>
          <cell r="AE266">
            <v>68764.752407722292</v>
          </cell>
        </row>
        <row r="267">
          <cell r="G267">
            <v>1188.7545350603505</v>
          </cell>
          <cell r="H267">
            <v>1814.3315151782574</v>
          </cell>
          <cell r="I267">
            <v>1900.3987322087844</v>
          </cell>
          <cell r="J267">
            <v>1992.499913445489</v>
          </cell>
          <cell r="K267">
            <v>2071.9089630760959</v>
          </cell>
          <cell r="L267">
            <v>2060.5367864375899</v>
          </cell>
          <cell r="M267">
            <v>2054.7048367295088</v>
          </cell>
          <cell r="N267">
            <v>2158.5632758848569</v>
          </cell>
          <cell r="O267">
            <v>2132.4710703590135</v>
          </cell>
          <cell r="P267">
            <v>2281.9811201401903</v>
          </cell>
          <cell r="Q267">
            <v>2421.3515393175903</v>
          </cell>
          <cell r="R267">
            <v>2491.0202684932815</v>
          </cell>
          <cell r="S267">
            <v>2656.2970159581087</v>
          </cell>
          <cell r="T267">
            <v>2857.3247442295396</v>
          </cell>
          <cell r="U267">
            <v>3005.8109398265065</v>
          </cell>
          <cell r="V267">
            <v>3137.8533977435613</v>
          </cell>
          <cell r="W267">
            <v>3191.0995022312723</v>
          </cell>
          <cell r="X267">
            <v>3252.9633013979505</v>
          </cell>
          <cell r="Y267">
            <v>3274.5143676165139</v>
          </cell>
          <cell r="Z267">
            <v>3365.3187326417874</v>
          </cell>
          <cell r="AA267">
            <v>3474.0116701583424</v>
          </cell>
          <cell r="AB267">
            <v>3512.953897458478</v>
          </cell>
          <cell r="AC267">
            <v>3516.3128897770621</v>
          </cell>
          <cell r="AD267">
            <v>3581.1158402421911</v>
          </cell>
          <cell r="AE267">
            <v>3680.4791879235472</v>
          </cell>
        </row>
        <row r="268">
          <cell r="G268">
            <v>3849.7950827751201</v>
          </cell>
          <cell r="H268">
            <v>3906.2891171259025</v>
          </cell>
          <cell r="I268">
            <v>3961.8719573742533</v>
          </cell>
          <cell r="J268">
            <v>4034.5396870432041</v>
          </cell>
          <cell r="K268">
            <v>4138.6436132460585</v>
          </cell>
          <cell r="L268">
            <v>4100.6830786251285</v>
          </cell>
          <cell r="M268">
            <v>4035.3829999262734</v>
          </cell>
          <cell r="N268">
            <v>4110.6521986094058</v>
          </cell>
          <cell r="O268">
            <v>4006.1320247028834</v>
          </cell>
          <cell r="P268">
            <v>4254.9883579236111</v>
          </cell>
          <cell r="Q268">
            <v>4437.9947273019006</v>
          </cell>
          <cell r="R268">
            <v>4680.7221218276991</v>
          </cell>
          <cell r="S268">
            <v>4828.4799985370428</v>
          </cell>
          <cell r="T268">
            <v>5017.4618558662078</v>
          </cell>
          <cell r="U268">
            <v>5345.4511655331662</v>
          </cell>
          <cell r="V268">
            <v>5516.9923667331486</v>
          </cell>
          <cell r="W268">
            <v>5867.6518045882958</v>
          </cell>
          <cell r="X268">
            <v>6329.7630600932562</v>
          </cell>
          <cell r="Y268">
            <v>6722.9459400846354</v>
          </cell>
          <cell r="Z268">
            <v>6861.7784227451157</v>
          </cell>
          <cell r="AA268">
            <v>6955.8284829545846</v>
          </cell>
          <cell r="AB268">
            <v>6957.0865987713378</v>
          </cell>
          <cell r="AC268">
            <v>6912.3452832716694</v>
          </cell>
          <cell r="AD268">
            <v>6996.4987096325658</v>
          </cell>
          <cell r="AE268">
            <v>7149.722042615902</v>
          </cell>
        </row>
        <row r="269">
          <cell r="G269">
            <v>534.44742790618818</v>
          </cell>
          <cell r="H269">
            <v>549.59350482299533</v>
          </cell>
          <cell r="I269">
            <v>558.80354351382152</v>
          </cell>
          <cell r="J269">
            <v>563.62274980553275</v>
          </cell>
          <cell r="K269">
            <v>587.5147936961863</v>
          </cell>
          <cell r="L269">
            <v>579.97784016970309</v>
          </cell>
          <cell r="M269">
            <v>560.90805620046797</v>
          </cell>
          <cell r="N269">
            <v>573.68000690966471</v>
          </cell>
          <cell r="O269">
            <v>553.53475886949707</v>
          </cell>
          <cell r="P269">
            <v>576.68826299924194</v>
          </cell>
          <cell r="Q269">
            <v>617.12387357911405</v>
          </cell>
          <cell r="R269">
            <v>611.47974591985735</v>
          </cell>
          <cell r="S269">
            <v>612.49116303855203</v>
          </cell>
          <cell r="T269">
            <v>617.39099685506926</v>
          </cell>
          <cell r="U269">
            <v>625.42155541820807</v>
          </cell>
          <cell r="V269">
            <v>634.89317973156528</v>
          </cell>
          <cell r="W269">
            <v>649.66639439859387</v>
          </cell>
          <cell r="X269">
            <v>664.18689457805033</v>
          </cell>
          <cell r="Y269">
            <v>675.222447049018</v>
          </cell>
          <cell r="Z269">
            <v>689.29368563316996</v>
          </cell>
          <cell r="AA269">
            <v>708.88049415932687</v>
          </cell>
          <cell r="AB269">
            <v>715.26417571277989</v>
          </cell>
          <cell r="AC269">
            <v>712.08311568624777</v>
          </cell>
          <cell r="AD269">
            <v>720.56979461845128</v>
          </cell>
          <cell r="AE269">
            <v>738.00039313122193</v>
          </cell>
        </row>
        <row r="270">
          <cell r="G270">
            <v>3115.2089672205038</v>
          </cell>
          <cell r="H270">
            <v>3197.5651166446492</v>
          </cell>
          <cell r="I270">
            <v>3229.0497286223444</v>
          </cell>
          <cell r="J270">
            <v>3272.3257565644481</v>
          </cell>
          <cell r="K270">
            <v>3286.9654885929872</v>
          </cell>
          <cell r="L270">
            <v>3293.264126133221</v>
          </cell>
          <cell r="M270">
            <v>3300.0809674539782</v>
          </cell>
          <cell r="N270">
            <v>3451.930911696365</v>
          </cell>
          <cell r="O270">
            <v>3297.3681869148945</v>
          </cell>
          <cell r="P270">
            <v>3489.5232829070401</v>
          </cell>
          <cell r="Q270">
            <v>3673.2929341504673</v>
          </cell>
          <cell r="R270">
            <v>3717.6174958107317</v>
          </cell>
          <cell r="S270">
            <v>3800.0880835238581</v>
          </cell>
          <cell r="T270">
            <v>3887.0650904153217</v>
          </cell>
          <cell r="U270">
            <v>4056.124578585614</v>
          </cell>
          <cell r="V270">
            <v>4194.5406633190933</v>
          </cell>
          <cell r="W270">
            <v>4344.0884180067906</v>
          </cell>
          <cell r="X270">
            <v>4474.3387921523226</v>
          </cell>
          <cell r="Y270">
            <v>4678.5785905776456</v>
          </cell>
          <cell r="Z270">
            <v>5141.8087527319158</v>
          </cell>
          <cell r="AA270">
            <v>5563.8893544924167</v>
          </cell>
          <cell r="AB270">
            <v>5764.1241758474371</v>
          </cell>
          <cell r="AC270">
            <v>5987.6855187118917</v>
          </cell>
          <cell r="AD270">
            <v>6250.8438285058528</v>
          </cell>
          <cell r="AE270">
            <v>6624.8401927575715</v>
          </cell>
        </row>
        <row r="271">
          <cell r="G271">
            <v>11420.491920913755</v>
          </cell>
          <cell r="H271">
            <v>11592.720625003223</v>
          </cell>
          <cell r="I271">
            <v>11658.563357544677</v>
          </cell>
          <cell r="J271">
            <v>11749.065090113814</v>
          </cell>
          <cell r="K271">
            <v>11779.680679758576</v>
          </cell>
          <cell r="L271">
            <v>11687.872839212228</v>
          </cell>
          <cell r="M271">
            <v>11490.221763086443</v>
          </cell>
          <cell r="N271">
            <v>11768.452142521628</v>
          </cell>
          <cell r="O271">
            <v>11179.822225067792</v>
          </cell>
          <cell r="P271">
            <v>11601.176974790342</v>
          </cell>
          <cell r="Q271">
            <v>12023.171597635273</v>
          </cell>
          <cell r="R271">
            <v>12026.872322236679</v>
          </cell>
          <cell r="S271">
            <v>12163.184919060364</v>
          </cell>
          <cell r="T271">
            <v>12304.230792458153</v>
          </cell>
          <cell r="U271">
            <v>12644.901097631564</v>
          </cell>
          <cell r="V271">
            <v>12931.671530017473</v>
          </cell>
          <cell r="W271">
            <v>13317.881753484435</v>
          </cell>
          <cell r="X271">
            <v>13653.779577349764</v>
          </cell>
          <cell r="Y271">
            <v>14138.492855194008</v>
          </cell>
          <cell r="Z271">
            <v>14622.668209005438</v>
          </cell>
          <cell r="AA271">
            <v>15006.014751748147</v>
          </cell>
          <cell r="AB271">
            <v>15029.928175957646</v>
          </cell>
          <cell r="AC271">
            <v>15034.086030244467</v>
          </cell>
          <cell r="AD271">
            <v>15245.007781740544</v>
          </cell>
          <cell r="AE271">
            <v>15663.703138796815</v>
          </cell>
        </row>
        <row r="272">
          <cell r="G272">
            <v>3691.5192148666688</v>
          </cell>
          <cell r="H272">
            <v>3753.6667501636275</v>
          </cell>
          <cell r="I272">
            <v>3908.1283727573941</v>
          </cell>
          <cell r="J272">
            <v>3990.3782404125386</v>
          </cell>
          <cell r="K272">
            <v>4054.2488327687715</v>
          </cell>
          <cell r="L272">
            <v>4020.6948301558132</v>
          </cell>
          <cell r="M272">
            <v>3920.8513231352058</v>
          </cell>
          <cell r="N272">
            <v>4041.18327816493</v>
          </cell>
          <cell r="O272">
            <v>3904.2872844354733</v>
          </cell>
          <cell r="P272">
            <v>3990.4226943218055</v>
          </cell>
          <cell r="Q272">
            <v>4159.7894375329506</v>
          </cell>
          <cell r="R272">
            <v>4196.5362378426089</v>
          </cell>
          <cell r="S272">
            <v>4339.6995561507783</v>
          </cell>
          <cell r="T272">
            <v>4479.5142833859791</v>
          </cell>
          <cell r="U272">
            <v>4693.9937824858698</v>
          </cell>
          <cell r="V272">
            <v>4845.6041433523815</v>
          </cell>
          <cell r="W272">
            <v>4995.1928652936713</v>
          </cell>
          <cell r="X272">
            <v>5242.7236629585241</v>
          </cell>
          <cell r="Y272">
            <v>5545.2672924388035</v>
          </cell>
          <cell r="Z272">
            <v>5673.8896302172889</v>
          </cell>
          <cell r="AA272">
            <v>5924.0874725941449</v>
          </cell>
          <cell r="AB272">
            <v>5934.4464396809926</v>
          </cell>
          <cell r="AC272">
            <v>5912.4372921907834</v>
          </cell>
          <cell r="AD272">
            <v>6006.6769874874071</v>
          </cell>
          <cell r="AE272">
            <v>6164.8604393322439</v>
          </cell>
        </row>
        <row r="273">
          <cell r="G273">
            <v>17497.207948601801</v>
          </cell>
          <cell r="H273">
            <v>17791.777280438058</v>
          </cell>
          <cell r="I273">
            <v>18901.054967077107</v>
          </cell>
          <cell r="J273">
            <v>19491.738538742164</v>
          </cell>
          <cell r="K273">
            <v>19950.42997123814</v>
          </cell>
          <cell r="L273">
            <v>19905.594194185171</v>
          </cell>
          <cell r="M273">
            <v>19584.467713881531</v>
          </cell>
          <cell r="N273">
            <v>20522.118178496305</v>
          </cell>
          <cell r="O273">
            <v>20034.834221414225</v>
          </cell>
          <cell r="P273">
            <v>20616.976813630718</v>
          </cell>
          <cell r="Q273">
            <v>21762.89295682016</v>
          </cell>
          <cell r="R273">
            <v>22193.060520158731</v>
          </cell>
          <cell r="S273">
            <v>23288.74802317745</v>
          </cell>
          <cell r="T273">
            <v>24369.151315222582</v>
          </cell>
          <cell r="U273">
            <v>25933.512365323673</v>
          </cell>
          <cell r="V273">
            <v>27027.347784204048</v>
          </cell>
          <cell r="W273">
            <v>28045.729928476008</v>
          </cell>
          <cell r="X273">
            <v>28851.325810615399</v>
          </cell>
          <cell r="Y273">
            <v>28873.897229677121</v>
          </cell>
          <cell r="Z273">
            <v>29028.51577124407</v>
          </cell>
          <cell r="AA273">
            <v>28959.754956209981</v>
          </cell>
          <cell r="AB273">
            <v>28706.819769662256</v>
          </cell>
          <cell r="AC273">
            <v>28180.95717693547</v>
          </cell>
          <cell r="AD273">
            <v>28203.027422428651</v>
          </cell>
          <cell r="AE273">
            <v>28506.77394470897</v>
          </cell>
        </row>
        <row r="276">
          <cell r="G276">
            <v>53708.756626847957</v>
          </cell>
          <cell r="H276">
            <v>50349.464058565485</v>
          </cell>
          <cell r="I276">
            <v>50585.765733522334</v>
          </cell>
          <cell r="J276">
            <v>50756.917170227302</v>
          </cell>
          <cell r="K276">
            <v>50890.56319950617</v>
          </cell>
          <cell r="L276">
            <v>50409.683971895211</v>
          </cell>
          <cell r="M276">
            <v>49748.857660934671</v>
          </cell>
          <cell r="N276">
            <v>51074.418525560905</v>
          </cell>
          <cell r="O276">
            <v>50637.294229816769</v>
          </cell>
          <cell r="P276">
            <v>51882.363343747689</v>
          </cell>
          <cell r="Q276">
            <v>53040.286432316985</v>
          </cell>
          <cell r="R276">
            <v>53738.485192411041</v>
          </cell>
          <cell r="S276">
            <v>55949.769545049654</v>
          </cell>
          <cell r="T276">
            <v>57329.270888827872</v>
          </cell>
          <cell r="U276">
            <v>59883.340093594605</v>
          </cell>
          <cell r="V276">
            <v>62238.988957004687</v>
          </cell>
          <cell r="W276">
            <v>64365.633187934131</v>
          </cell>
          <cell r="X276">
            <v>65570.953790492698</v>
          </cell>
          <cell r="Y276">
            <v>67305.727422033131</v>
          </cell>
          <cell r="Z276">
            <v>68196.039917622096</v>
          </cell>
          <cell r="AA276">
            <v>68883.240349581378</v>
          </cell>
          <cell r="AB276">
            <v>68252.643635550878</v>
          </cell>
          <cell r="AC276">
            <v>68712.851087571893</v>
          </cell>
          <cell r="AD276">
            <v>69589.365365579099</v>
          </cell>
          <cell r="AE276">
            <v>71181.30416701932</v>
          </cell>
        </row>
        <row r="277">
          <cell r="G277">
            <v>18897.525479816875</v>
          </cell>
          <cell r="H277">
            <v>22684.496812891877</v>
          </cell>
          <cell r="I277">
            <v>22790.96040079034</v>
          </cell>
          <cell r="J277">
            <v>22868.071136585651</v>
          </cell>
          <cell r="K277">
            <v>22928.284149413474</v>
          </cell>
          <cell r="L277">
            <v>22711.628351579398</v>
          </cell>
          <cell r="M277">
            <v>22413.899018702621</v>
          </cell>
          <cell r="N277">
            <v>23011.11850794945</v>
          </cell>
          <cell r="O277">
            <v>22814.176099940669</v>
          </cell>
          <cell r="P277">
            <v>23375.130757053677</v>
          </cell>
          <cell r="Q277">
            <v>23896.822558612297</v>
          </cell>
          <cell r="R277">
            <v>24211.389711297299</v>
          </cell>
          <cell r="S277">
            <v>25207.663927671896</v>
          </cell>
          <cell r="T277">
            <v>25829.18581318625</v>
          </cell>
          <cell r="U277">
            <v>26979.898652314874</v>
          </cell>
          <cell r="V277">
            <v>28041.214996658913</v>
          </cell>
          <cell r="W277">
            <v>28999.35536976318</v>
          </cell>
          <cell r="X277">
            <v>29542.401693661457</v>
          </cell>
          <cell r="Y277">
            <v>30323.988303401613</v>
          </cell>
          <cell r="Z277">
            <v>31006.105312805237</v>
          </cell>
          <cell r="AA277">
            <v>31737.357087980727</v>
          </cell>
          <cell r="AB277">
            <v>31853.529467166318</v>
          </cell>
          <cell r="AC277">
            <v>32575.680823859493</v>
          </cell>
          <cell r="AD277">
            <v>33518.523530953906</v>
          </cell>
          <cell r="AE277">
            <v>34882.341931854091</v>
          </cell>
        </row>
        <row r="278">
          <cell r="G278">
            <v>26854.378313423978</v>
          </cell>
          <cell r="H278">
            <v>26617.32886145165</v>
          </cell>
          <cell r="I278">
            <v>26742.250139372747</v>
          </cell>
          <cell r="J278">
            <v>26832.72963426046</v>
          </cell>
          <cell r="K278">
            <v>26903.381832428946</v>
          </cell>
          <cell r="L278">
            <v>26649.16421992223</v>
          </cell>
          <cell r="M278">
            <v>26299.817279134986</v>
          </cell>
          <cell r="N278">
            <v>27000.577259789123</v>
          </cell>
          <cell r="O278">
            <v>26769.490765608803</v>
          </cell>
          <cell r="P278">
            <v>27427.698646872188</v>
          </cell>
          <cell r="Q278">
            <v>28039.836635250114</v>
          </cell>
          <cell r="R278">
            <v>28408.940584131567</v>
          </cell>
          <cell r="S278">
            <v>29577.939776494393</v>
          </cell>
          <cell r="T278">
            <v>30307.215482179141</v>
          </cell>
          <cell r="U278">
            <v>31657.428463177443</v>
          </cell>
          <cell r="V278">
            <v>32902.746196978107</v>
          </cell>
          <cell r="W278">
            <v>34027.00024663622</v>
          </cell>
          <cell r="X278">
            <v>34664.19501050633</v>
          </cell>
          <cell r="Y278">
            <v>35581.286008678158</v>
          </cell>
          <cell r="Z278">
            <v>36083.497426165137</v>
          </cell>
          <cell r="AA278">
            <v>36494.12300096816</v>
          </cell>
          <cell r="AB278">
            <v>36205.695140698299</v>
          </cell>
          <cell r="AC278">
            <v>36506.780251500866</v>
          </cell>
          <cell r="AD278">
            <v>37031.665828922414</v>
          </cell>
          <cell r="AE278">
            <v>37945.836580810574</v>
          </cell>
        </row>
        <row r="279">
          <cell r="G279">
            <v>2899.3137186553386</v>
          </cell>
          <cell r="H279">
            <v>4653.2063275829678</v>
          </cell>
          <cell r="I279">
            <v>4722.1827958588665</v>
          </cell>
          <cell r="J279">
            <v>4803.0505198635774</v>
          </cell>
          <cell r="K279">
            <v>4864.1054718609148</v>
          </cell>
          <cell r="L279">
            <v>4847.1465088239911</v>
          </cell>
          <cell r="M279">
            <v>4921.2901977497777</v>
          </cell>
          <cell r="N279">
            <v>5132.826898850004</v>
          </cell>
          <cell r="O279">
            <v>5165.3941277993135</v>
          </cell>
          <cell r="P279">
            <v>5307.180926289423</v>
          </cell>
          <cell r="Q279">
            <v>5413.9324826064094</v>
          </cell>
          <cell r="R279">
            <v>5527.7892431994651</v>
          </cell>
          <cell r="S279">
            <v>5793.8879649185292</v>
          </cell>
          <cell r="T279">
            <v>6012.6273752844645</v>
          </cell>
          <cell r="U279">
            <v>6396.3583829453282</v>
          </cell>
          <cell r="V279">
            <v>6644.3243452930392</v>
          </cell>
          <cell r="W279">
            <v>6897.2765527024421</v>
          </cell>
          <cell r="X279">
            <v>7099.8649378566442</v>
          </cell>
          <cell r="Y279">
            <v>7280.7841604239902</v>
          </cell>
          <cell r="Z279">
            <v>7440.8024860006608</v>
          </cell>
          <cell r="AA279">
            <v>7753.3183815559305</v>
          </cell>
          <cell r="AB279">
            <v>7831.6449985303652</v>
          </cell>
          <cell r="AC279">
            <v>8006.5157584517292</v>
          </cell>
          <cell r="AD279">
            <v>8228.1687845852503</v>
          </cell>
          <cell r="AE279">
            <v>8541.3880336494094</v>
          </cell>
        </row>
        <row r="280">
          <cell r="G280">
            <v>9277.8038996970827</v>
          </cell>
          <cell r="H280">
            <v>8594.3945235766678</v>
          </cell>
          <cell r="I280">
            <v>8721.7929107257623</v>
          </cell>
          <cell r="J280">
            <v>8871.1542489927488</v>
          </cell>
          <cell r="K280">
            <v>8983.9217276176933</v>
          </cell>
          <cell r="L280">
            <v>8952.5988055744328</v>
          </cell>
          <cell r="M280">
            <v>9089.5409631323892</v>
          </cell>
          <cell r="N280">
            <v>9480.2457239968408</v>
          </cell>
          <cell r="O280">
            <v>9540.3968530088641</v>
          </cell>
          <cell r="P280">
            <v>9802.2747064011619</v>
          </cell>
          <cell r="Q280">
            <v>9999.4430514959204</v>
          </cell>
          <cell r="R280">
            <v>10209.734590453189</v>
          </cell>
          <cell r="S280">
            <v>10701.214493916017</v>
          </cell>
          <cell r="T280">
            <v>11105.222538733551</v>
          </cell>
          <cell r="U280">
            <v>11813.967313539215</v>
          </cell>
          <cell r="V280">
            <v>12271.956312694891</v>
          </cell>
          <cell r="W280">
            <v>12739.154823364681</v>
          </cell>
          <cell r="X280">
            <v>13113.332193834716</v>
          </cell>
          <cell r="Y280">
            <v>13447.486982206243</v>
          </cell>
          <cell r="Z280">
            <v>13640.857864027112</v>
          </cell>
          <cell r="AA280">
            <v>13872.69083053642</v>
          </cell>
          <cell r="AB280">
            <v>13796.657277388424</v>
          </cell>
          <cell r="AC280">
            <v>13921.166336675924</v>
          </cell>
          <cell r="AD280">
            <v>14127.797044953708</v>
          </cell>
          <cell r="AE280">
            <v>14478.709794728822</v>
          </cell>
        </row>
        <row r="281">
          <cell r="G281">
            <v>2319.4509749242707</v>
          </cell>
          <cell r="H281">
            <v>2148.5986308941669</v>
          </cell>
          <cell r="I281">
            <v>2180.4482276814406</v>
          </cell>
          <cell r="J281">
            <v>2217.7885622481872</v>
          </cell>
          <cell r="K281">
            <v>2245.9804319044233</v>
          </cell>
          <cell r="L281">
            <v>2238.1497013936082</v>
          </cell>
          <cell r="M281">
            <v>2272.3852407830973</v>
          </cell>
          <cell r="N281">
            <v>2370.0614309992102</v>
          </cell>
          <cell r="O281">
            <v>2385.099213252216</v>
          </cell>
          <cell r="P281">
            <v>2450.5686766002905</v>
          </cell>
          <cell r="Q281">
            <v>2499.8607628739801</v>
          </cell>
          <cell r="R281">
            <v>2552.4336476132971</v>
          </cell>
          <cell r="S281">
            <v>2675.3036234790043</v>
          </cell>
          <cell r="T281">
            <v>2776.3056346833878</v>
          </cell>
          <cell r="U281">
            <v>2953.4918283848037</v>
          </cell>
          <cell r="V281">
            <v>3067.9890781737226</v>
          </cell>
          <cell r="W281">
            <v>3184.7887058411702</v>
          </cell>
          <cell r="X281">
            <v>3278.3330484586791</v>
          </cell>
          <cell r="Y281">
            <v>3361.8717455515607</v>
          </cell>
          <cell r="Z281">
            <v>3632.5223696265007</v>
          </cell>
          <cell r="AA281">
            <v>4441.9015054216325</v>
          </cell>
          <cell r="AB281">
            <v>4903.0609251577835</v>
          </cell>
          <cell r="AC281">
            <v>5365.9975567944002</v>
          </cell>
          <cell r="AD281">
            <v>5858.7859645388498</v>
          </cell>
          <cell r="AE281">
            <v>6441.6862271514865</v>
          </cell>
        </row>
        <row r="282">
          <cell r="G282">
            <v>4832.1895310922318</v>
          </cell>
          <cell r="H282">
            <v>4148.337474535304</v>
          </cell>
          <cell r="I282">
            <v>4209.8300557934908</v>
          </cell>
          <cell r="J282">
            <v>4281.9237018415006</v>
          </cell>
          <cell r="K282">
            <v>4336.3542444708164</v>
          </cell>
          <cell r="L282">
            <v>4321.2353142230195</v>
          </cell>
          <cell r="M282">
            <v>4387.3344771696347</v>
          </cell>
          <cell r="N282">
            <v>4575.9196295648571</v>
          </cell>
          <cell r="O282">
            <v>4604.9533424031115</v>
          </cell>
          <cell r="P282">
            <v>4731.3563961607624</v>
          </cell>
          <cell r="Q282">
            <v>4826.5255011518029</v>
          </cell>
          <cell r="R282">
            <v>4928.0289019138954</v>
          </cell>
          <cell r="S282">
            <v>5165.2561429862953</v>
          </cell>
          <cell r="T282">
            <v>5360.2625169353532</v>
          </cell>
          <cell r="U282">
            <v>5702.3590428909547</v>
          </cell>
          <cell r="V282">
            <v>5923.4209132659416</v>
          </cell>
          <cell r="W282">
            <v>6148.928025435609</v>
          </cell>
          <cell r="X282">
            <v>6329.5357464083654</v>
          </cell>
          <cell r="Y282">
            <v>6490.8253901516618</v>
          </cell>
          <cell r="Z282">
            <v>6641.7124607483611</v>
          </cell>
          <cell r="AA282">
            <v>6948.1408095370089</v>
          </cell>
          <cell r="AB282">
            <v>7035.7465017183213</v>
          </cell>
          <cell r="AC282">
            <v>7207.6309870677396</v>
          </cell>
          <cell r="AD282">
            <v>7421.5670118882181</v>
          </cell>
          <cell r="AE282">
            <v>7719.1351981849666</v>
          </cell>
        </row>
        <row r="283">
          <cell r="G283">
            <v>52715.95523740026</v>
          </cell>
          <cell r="H283">
            <v>52972.193082349717</v>
          </cell>
          <cell r="I283">
            <v>53212.466582069668</v>
          </cell>
          <cell r="J283">
            <v>53938.137008894228</v>
          </cell>
          <cell r="K283">
            <v>54658.14918677666</v>
          </cell>
          <cell r="L283">
            <v>54742.833531026023</v>
          </cell>
          <cell r="M283">
            <v>54443.844986943564</v>
          </cell>
          <cell r="N283">
            <v>55849.634953873981</v>
          </cell>
          <cell r="O283">
            <v>55878.248310892755</v>
          </cell>
          <cell r="P283">
            <v>57396.258918086387</v>
          </cell>
          <cell r="Q283">
            <v>58035.309287294032</v>
          </cell>
          <cell r="R283">
            <v>59654.398509755512</v>
          </cell>
          <cell r="S283">
            <v>62104.8709686109</v>
          </cell>
          <cell r="T283">
            <v>63526.574546607473</v>
          </cell>
          <cell r="U283">
            <v>65957.962889180169</v>
          </cell>
          <cell r="V283">
            <v>68171.241513705259</v>
          </cell>
          <cell r="W283">
            <v>70617.724740144578</v>
          </cell>
          <cell r="X283">
            <v>71464.039108899116</v>
          </cell>
          <cell r="Y283">
            <v>72789.143125892486</v>
          </cell>
          <cell r="Z283">
            <v>75215.745131270101</v>
          </cell>
          <cell r="AA283">
            <v>76186.560911929831</v>
          </cell>
          <cell r="AB283">
            <v>76853.980700327316</v>
          </cell>
          <cell r="AC283">
            <v>77917.122126248083</v>
          </cell>
          <cell r="AD283">
            <v>79216.483772401363</v>
          </cell>
          <cell r="AE283">
            <v>81328.70406933871</v>
          </cell>
        </row>
        <row r="284">
          <cell r="G284">
            <v>12325.222891105739</v>
          </cell>
          <cell r="H284">
            <v>12411.478571584297</v>
          </cell>
          <cell r="I284">
            <v>12492.3602782791</v>
          </cell>
          <cell r="J284">
            <v>12736.637997994008</v>
          </cell>
          <cell r="K284">
            <v>12979.011018139992</v>
          </cell>
          <cell r="L284">
            <v>13082.905311561863</v>
          </cell>
          <cell r="M284">
            <v>13062.787028174751</v>
          </cell>
          <cell r="N284">
            <v>13424.845554871805</v>
          </cell>
          <cell r="O284">
            <v>13548.59001540821</v>
          </cell>
          <cell r="P284">
            <v>13980.657672693853</v>
          </cell>
          <cell r="Q284">
            <v>14151.634240852109</v>
          </cell>
          <cell r="R284">
            <v>14662.608287554143</v>
          </cell>
          <cell r="S284">
            <v>15342.221667490938</v>
          </cell>
          <cell r="T284">
            <v>15752.539658883021</v>
          </cell>
          <cell r="U284">
            <v>16413.182641424464</v>
          </cell>
          <cell r="V284">
            <v>17008.725904970168</v>
          </cell>
          <cell r="W284">
            <v>17714.846912884725</v>
          </cell>
          <cell r="X284">
            <v>18311.517709238116</v>
          </cell>
          <cell r="Y284">
            <v>18790.104072193208</v>
          </cell>
          <cell r="Z284">
            <v>19448.410032238226</v>
          </cell>
          <cell r="AA284">
            <v>20279.403781524616</v>
          </cell>
          <cell r="AB284">
            <v>20865.767577195416</v>
          </cell>
          <cell r="AC284">
            <v>21460.307798955622</v>
          </cell>
          <cell r="AD284">
            <v>22071.159594989709</v>
          </cell>
          <cell r="AE284">
            <v>22914.833275438461</v>
          </cell>
        </row>
        <row r="285">
          <cell r="G285">
            <v>4064.3381986614581</v>
          </cell>
          <cell r="H285">
            <v>4110.6155283892722</v>
          </cell>
          <cell r="I285">
            <v>4130.4447133594185</v>
          </cell>
          <cell r="J285">
            <v>4205.0534065292159</v>
          </cell>
          <cell r="K285">
            <v>4217.0450784455206</v>
          </cell>
          <cell r="L285">
            <v>4170.9267556090681</v>
          </cell>
          <cell r="M285">
            <v>4134.7945018280743</v>
          </cell>
          <cell r="N285">
            <v>4282.9160340500976</v>
          </cell>
          <cell r="O285">
            <v>4275.4670964137213</v>
          </cell>
          <cell r="P285">
            <v>4429.7057135800214</v>
          </cell>
          <cell r="Q285">
            <v>4571.3057004235488</v>
          </cell>
          <cell r="R285">
            <v>4650.7392960571424</v>
          </cell>
          <cell r="S285">
            <v>4871.7140546202527</v>
          </cell>
          <cell r="T285">
            <v>5071.655054028929</v>
          </cell>
          <cell r="U285">
            <v>5305.9233944586949</v>
          </cell>
          <cell r="V285">
            <v>5510.6914731726365</v>
          </cell>
          <cell r="W285">
            <v>5667.2540484688725</v>
          </cell>
          <cell r="X285">
            <v>5754.0571342942558</v>
          </cell>
          <cell r="Y285">
            <v>5912.2142025016201</v>
          </cell>
          <cell r="Z285">
            <v>6003.5111888109896</v>
          </cell>
          <cell r="AA285">
            <v>6134.9943818498568</v>
          </cell>
          <cell r="AB285">
            <v>6108.7349988576152</v>
          </cell>
          <cell r="AC285">
            <v>6173.6786485485254</v>
          </cell>
          <cell r="AD285">
            <v>6269.9374728963212</v>
          </cell>
          <cell r="AE285">
            <v>6430.4101834982612</v>
          </cell>
        </row>
        <row r="286">
          <cell r="G286">
            <v>23923.707463310635</v>
          </cell>
          <cell r="H286">
            <v>21647.641659652782</v>
          </cell>
          <cell r="I286">
            <v>22128.313168026249</v>
          </cell>
          <cell r="J286">
            <v>22691.850441645358</v>
          </cell>
          <cell r="K286">
            <v>23117.319831479061</v>
          </cell>
          <cell r="L286">
            <v>23149.057701051199</v>
          </cell>
          <cell r="M286">
            <v>23825.879336971771</v>
          </cell>
          <cell r="N286">
            <v>25078.936527734691</v>
          </cell>
          <cell r="O286">
            <v>25532.814116989506</v>
          </cell>
          <cell r="P286">
            <v>26363.909867431343</v>
          </cell>
          <cell r="Q286">
            <v>27020.037905563124</v>
          </cell>
          <cell r="R286">
            <v>27745.751550098303</v>
          </cell>
          <cell r="S286">
            <v>29311.199170970409</v>
          </cell>
          <cell r="T286">
            <v>30699.76709413149</v>
          </cell>
          <cell r="U286">
            <v>33060.000699184602</v>
          </cell>
          <cell r="V286">
            <v>34490.685630520056</v>
          </cell>
          <cell r="W286">
            <v>35472.814235427039</v>
          </cell>
          <cell r="X286">
            <v>35945.792596740102</v>
          </cell>
          <cell r="Y286">
            <v>36599.196670922705</v>
          </cell>
          <cell r="Z286">
            <v>37338.175449304828</v>
          </cell>
          <cell r="AA286">
            <v>37764.39848142652</v>
          </cell>
          <cell r="AB286">
            <v>37576.372594239103</v>
          </cell>
          <cell r="AC286">
            <v>37973.19540543147</v>
          </cell>
          <cell r="AD286">
            <v>38602.990098158494</v>
          </cell>
          <cell r="AE286">
            <v>39622.564281848492</v>
          </cell>
        </row>
        <row r="287">
          <cell r="G287">
            <v>996.27006530550568</v>
          </cell>
          <cell r="H287">
            <v>1459.1695219378896</v>
          </cell>
          <cell r="I287">
            <v>1491.5694122404775</v>
          </cell>
          <cell r="J287">
            <v>1529.5549086316887</v>
          </cell>
          <cell r="K287">
            <v>1558.2338740323387</v>
          </cell>
          <cell r="L287">
            <v>1560.3731801377803</v>
          </cell>
          <cell r="M287">
            <v>1605.9946625352893</v>
          </cell>
          <cell r="N287">
            <v>1690.4575749741171</v>
          </cell>
          <cell r="O287">
            <v>1721.0514084892775</v>
          </cell>
          <cell r="P287">
            <v>1777.0718105230519</v>
          </cell>
          <cell r="Q287">
            <v>1821.2984311768487</v>
          </cell>
          <cell r="R287">
            <v>1870.2155025331188</v>
          </cell>
          <cell r="S287">
            <v>1975.7352396241201</v>
          </cell>
          <cell r="T287">
            <v>2069.3323170551284</v>
          </cell>
          <cell r="U287">
            <v>2228.4249792163846</v>
          </cell>
          <cell r="V287">
            <v>2324.8609734979896</v>
          </cell>
          <cell r="W287">
            <v>2391.0618165013484</v>
          </cell>
          <cell r="X287">
            <v>2422.9431465887023</v>
          </cell>
          <cell r="Y287">
            <v>2466.986157164506</v>
          </cell>
          <cell r="Z287">
            <v>2548.1271595340168</v>
          </cell>
          <cell r="AA287">
            <v>2591.155501135403</v>
          </cell>
          <cell r="AB287">
            <v>2602.4683840851649</v>
          </cell>
          <cell r="AC287">
            <v>2654.8483583836405</v>
          </cell>
          <cell r="AD287">
            <v>2724.2999372452</v>
          </cell>
          <cell r="AE287">
            <v>2822.2253817942296</v>
          </cell>
        </row>
        <row r="288">
          <cell r="G288">
            <v>6892.3787896395215</v>
          </cell>
          <cell r="H288">
            <v>6928.1609750366788</v>
          </cell>
          <cell r="I288">
            <v>6982.6206747894967</v>
          </cell>
          <cell r="J288">
            <v>7002.6744270450472</v>
          </cell>
          <cell r="K288">
            <v>7017.2232277010353</v>
          </cell>
          <cell r="L288">
            <v>6982.0498196612562</v>
          </cell>
          <cell r="M288">
            <v>6901.8684594309616</v>
          </cell>
          <cell r="N288">
            <v>7198.137989982336</v>
          </cell>
          <cell r="O288">
            <v>7124.1508540068598</v>
          </cell>
          <cell r="P288">
            <v>7324.0058826836794</v>
          </cell>
          <cell r="Q288">
            <v>7473.4110288347356</v>
          </cell>
          <cell r="R288">
            <v>7621.4968117202607</v>
          </cell>
          <cell r="S288">
            <v>7927.3463352318622</v>
          </cell>
          <cell r="T288">
            <v>8076.0865137607298</v>
          </cell>
          <cell r="U288">
            <v>8366.4477846220634</v>
          </cell>
          <cell r="V288">
            <v>8638.4901170356188</v>
          </cell>
          <cell r="W288">
            <v>8983.0887739326063</v>
          </cell>
          <cell r="X288">
            <v>9271.6822999805772</v>
          </cell>
          <cell r="Y288">
            <v>9518.2206653226694</v>
          </cell>
          <cell r="Z288">
            <v>10391.498689374765</v>
          </cell>
          <cell r="AA288">
            <v>13044.720292089158</v>
          </cell>
          <cell r="AB288">
            <v>14581.489120295437</v>
          </cell>
          <cell r="AC288">
            <v>16100.012982795835</v>
          </cell>
          <cell r="AD288">
            <v>17707.540694802836</v>
          </cell>
          <cell r="AE288">
            <v>19596.207526869926</v>
          </cell>
        </row>
        <row r="289">
          <cell r="G289">
            <v>1781.7556093565017</v>
          </cell>
          <cell r="H289">
            <v>1783.0538360074877</v>
          </cell>
          <cell r="I289">
            <v>1788.8878421921647</v>
          </cell>
          <cell r="J289">
            <v>1807.4316475648882</v>
          </cell>
          <cell r="K289">
            <v>1812.4722930184073</v>
          </cell>
          <cell r="L289">
            <v>1793.6088525783809</v>
          </cell>
          <cell r="M289">
            <v>1774.6486729597157</v>
          </cell>
          <cell r="N289">
            <v>1823.0509687537462</v>
          </cell>
          <cell r="O289">
            <v>1794.2995981969964</v>
          </cell>
          <cell r="P289">
            <v>1840.40380825741</v>
          </cell>
          <cell r="Q289">
            <v>1872.8279339126823</v>
          </cell>
          <cell r="R289">
            <v>1897.4249208326673</v>
          </cell>
          <cell r="S289">
            <v>1968.2360718720968</v>
          </cell>
          <cell r="T289">
            <v>2005.124253123417</v>
          </cell>
          <cell r="U289">
            <v>2074.6913217054471</v>
          </cell>
          <cell r="V289">
            <v>2157.0993395020882</v>
          </cell>
          <cell r="W289">
            <v>2230.5387643737845</v>
          </cell>
          <cell r="X289">
            <v>2244.3283016341893</v>
          </cell>
          <cell r="Y289">
            <v>2286.2415552117754</v>
          </cell>
          <cell r="Z289">
            <v>2326.3694648036135</v>
          </cell>
          <cell r="AA289">
            <v>2374.7982364656368</v>
          </cell>
          <cell r="AB289">
            <v>2372.028004997203</v>
          </cell>
          <cell r="AC289">
            <v>2401.8374704377493</v>
          </cell>
          <cell r="AD289">
            <v>2445.1309775396853</v>
          </cell>
          <cell r="AE289">
            <v>2516.1911582055527</v>
          </cell>
        </row>
        <row r="290">
          <cell r="G290">
            <v>2766.2306421587773</v>
          </cell>
          <cell r="H290">
            <v>2818.4580776956645</v>
          </cell>
          <cell r="I290">
            <v>2891.2487001949826</v>
          </cell>
          <cell r="J290">
            <v>2928.2449547405686</v>
          </cell>
          <cell r="K290">
            <v>2963.6022730245368</v>
          </cell>
          <cell r="L290">
            <v>2967.139006534268</v>
          </cell>
          <cell r="M290">
            <v>2966.3889493279867</v>
          </cell>
          <cell r="N290">
            <v>3122.6086524580405</v>
          </cell>
          <cell r="O290">
            <v>3102.4778216604896</v>
          </cell>
          <cell r="P290">
            <v>3203.2341197678347</v>
          </cell>
          <cell r="Q290">
            <v>3308.1437877260823</v>
          </cell>
          <cell r="R290">
            <v>3416.7948674728191</v>
          </cell>
          <cell r="S290">
            <v>3565.1526112071565</v>
          </cell>
          <cell r="T290">
            <v>3680.8949130500373</v>
          </cell>
          <cell r="U290">
            <v>3890.9266215566536</v>
          </cell>
          <cell r="V290">
            <v>4108.0317271811991</v>
          </cell>
          <cell r="W290">
            <v>4297.4681162204697</v>
          </cell>
          <cell r="X290">
            <v>4366.5805978291328</v>
          </cell>
          <cell r="Y290">
            <v>4487.4959667609901</v>
          </cell>
          <cell r="Z290">
            <v>4926.8541427762138</v>
          </cell>
          <cell r="AA290">
            <v>5327.6338130134527</v>
          </cell>
          <cell r="AB290">
            <v>5467.5606581810716</v>
          </cell>
          <cell r="AC290">
            <v>5692.4167839611218</v>
          </cell>
          <cell r="AD290">
            <v>6015.7371534228814</v>
          </cell>
          <cell r="AE290">
            <v>6447.6555798742547</v>
          </cell>
        </row>
        <row r="291">
          <cell r="G291">
            <v>4846.9173570763787</v>
          </cell>
          <cell r="H291">
            <v>5008.2207596646458</v>
          </cell>
          <cell r="I291">
            <v>5233.033158836829</v>
          </cell>
          <cell r="J291">
            <v>5347.2953599171369</v>
          </cell>
          <cell r="K291">
            <v>5456.4957387404911</v>
          </cell>
          <cell r="L291">
            <v>5518.8324925047837</v>
          </cell>
          <cell r="M291">
            <v>5571.4355115558528</v>
          </cell>
          <cell r="N291">
            <v>5978.1045452741855</v>
          </cell>
          <cell r="O291">
            <v>5993.7545762651171</v>
          </cell>
          <cell r="P291">
            <v>6251.1086086014566</v>
          </cell>
          <cell r="Q291">
            <v>6545.0150556943636</v>
          </cell>
          <cell r="R291">
            <v>6857.360364281305</v>
          </cell>
          <cell r="S291">
            <v>7216.4853030157956</v>
          </cell>
          <cell r="T291">
            <v>7527.399842884297</v>
          </cell>
          <cell r="U291">
            <v>8068.4471852160214</v>
          </cell>
          <cell r="V291">
            <v>8637.0155147854675</v>
          </cell>
          <cell r="W291">
            <v>9132.2699067393223</v>
          </cell>
          <cell r="X291">
            <v>9334.210585621915</v>
          </cell>
          <cell r="Y291">
            <v>9652.3734184585046</v>
          </cell>
          <cell r="Z291">
            <v>10129.531809913426</v>
          </cell>
          <cell r="AA291">
            <v>10549.414687247838</v>
          </cell>
          <cell r="AB291">
            <v>10617.785206666567</v>
          </cell>
          <cell r="AC291">
            <v>10850.415661333316</v>
          </cell>
          <cell r="AD291">
            <v>11208.394192480373</v>
          </cell>
          <cell r="AE291">
            <v>11723.25428099248</v>
          </cell>
        </row>
        <row r="292">
          <cell r="G292">
            <v>8982.682049718147</v>
          </cell>
          <cell r="H292">
            <v>9133.9571886090871</v>
          </cell>
          <cell r="I292">
            <v>9228.0551391407607</v>
          </cell>
          <cell r="J292">
            <v>9325.9303391624871</v>
          </cell>
          <cell r="K292">
            <v>9435.3594788008522</v>
          </cell>
          <cell r="L292">
            <v>9402.5029670648019</v>
          </cell>
          <cell r="M292">
            <v>9317.0133829133265</v>
          </cell>
          <cell r="N292">
            <v>9594.8534284338602</v>
          </cell>
          <cell r="O292">
            <v>9549.1543135264837</v>
          </cell>
          <cell r="P292">
            <v>9905.9247494187312</v>
          </cell>
          <cell r="Q292">
            <v>10179.873946420012</v>
          </cell>
          <cell r="R292">
            <v>10570.47967384969</v>
          </cell>
          <cell r="S292">
            <v>11214.050773343295</v>
          </cell>
          <cell r="T292">
            <v>11613.829592872014</v>
          </cell>
          <cell r="U292">
            <v>12097.143965452469</v>
          </cell>
          <cell r="V292">
            <v>12642.748453845543</v>
          </cell>
          <cell r="W292">
            <v>13013.240075139931</v>
          </cell>
          <cell r="X292">
            <v>13291.521251566393</v>
          </cell>
          <cell r="Y292">
            <v>13704.521907588638</v>
          </cell>
          <cell r="Z292">
            <v>14204.638505637235</v>
          </cell>
          <cell r="AA292">
            <v>14704.160551185496</v>
          </cell>
          <cell r="AB292">
            <v>14715.028570659057</v>
          </cell>
          <cell r="AC292">
            <v>14928.119440779048</v>
          </cell>
          <cell r="AD292">
            <v>15215.031073933886</v>
          </cell>
          <cell r="AE292">
            <v>15656.809695717346</v>
          </cell>
        </row>
        <row r="293">
          <cell r="G293">
            <v>11026.806939503975</v>
          </cell>
          <cell r="H293">
            <v>11212.506682861736</v>
          </cell>
          <cell r="I293">
            <v>11328.017832891619</v>
          </cell>
          <cell r="J293">
            <v>11448.165794138758</v>
          </cell>
          <cell r="K293">
            <v>11582.496942638683</v>
          </cell>
          <cell r="L293">
            <v>11542.163508858694</v>
          </cell>
          <cell r="M293">
            <v>11437.219669751494</v>
          </cell>
          <cell r="N293">
            <v>11778.285792882729</v>
          </cell>
          <cell r="O293">
            <v>11722.187256320849</v>
          </cell>
          <cell r="P293">
            <v>12160.145395831078</v>
          </cell>
          <cell r="Q293">
            <v>12496.43525779497</v>
          </cell>
          <cell r="R293">
            <v>12975.92834482533</v>
          </cell>
          <cell r="S293">
            <v>13765.952329497366</v>
          </cell>
          <cell r="T293">
            <v>14256.705963773478</v>
          </cell>
          <cell r="U293">
            <v>14850.004741135788</v>
          </cell>
          <cell r="V293">
            <v>15519.768551714615</v>
          </cell>
          <cell r="W293">
            <v>15983.555698489869</v>
          </cell>
          <cell r="X293">
            <v>16194.710846388716</v>
          </cell>
          <cell r="Y293">
            <v>16576.532245536484</v>
          </cell>
          <cell r="Z293">
            <v>16934.510115706671</v>
          </cell>
          <cell r="AA293">
            <v>17217.490214471542</v>
          </cell>
          <cell r="AB293">
            <v>17241.166059223928</v>
          </cell>
          <cell r="AC293">
            <v>17506.071071606191</v>
          </cell>
          <cell r="AD293">
            <v>17889.73979428424</v>
          </cell>
          <cell r="AE293">
            <v>18472.572870047712</v>
          </cell>
        </row>
      </sheetData>
      <sheetData sheetId="7">
        <row r="20">
          <cell r="H20">
            <v>0.54056403834827815</v>
          </cell>
          <cell r="I20">
            <v>0.48200277076100684</v>
          </cell>
          <cell r="J20">
            <v>0.56609879065860214</v>
          </cell>
          <cell r="K20">
            <v>0.38751242004584513</v>
          </cell>
          <cell r="L20">
            <v>0.37711808922827855</v>
          </cell>
          <cell r="M20">
            <v>0.25636734424005708</v>
          </cell>
          <cell r="N20">
            <v>0.44466162759752242</v>
          </cell>
          <cell r="O20">
            <v>0.45536974953410997</v>
          </cell>
          <cell r="P20">
            <v>0.70573583862289258</v>
          </cell>
          <cell r="Q20">
            <v>0.32030228474056088</v>
          </cell>
          <cell r="R20">
            <v>0.45656607817537698</v>
          </cell>
          <cell r="S20">
            <v>0.54274096423648555</v>
          </cell>
          <cell r="T20">
            <v>0.5468986965635122</v>
          </cell>
          <cell r="U20">
            <v>0.68988938711233838</v>
          </cell>
          <cell r="V20">
            <v>0.53901469469811258</v>
          </cell>
          <cell r="W20">
            <v>0.3806850435515966</v>
          </cell>
          <cell r="X20">
            <v>0.49257182617893736</v>
          </cell>
          <cell r="Y20">
            <v>0.47062937090000179</v>
          </cell>
          <cell r="Z20">
            <v>0.56590400000000007</v>
          </cell>
          <cell r="AA20">
            <v>0.63572800000000007</v>
          </cell>
          <cell r="AB20">
            <v>0.55195677698180112</v>
          </cell>
          <cell r="AC20">
            <v>0.49509450059010646</v>
          </cell>
          <cell r="AD20">
            <v>0.48926806425812347</v>
          </cell>
          <cell r="AE20">
            <v>0.50707539425908554</v>
          </cell>
        </row>
        <row r="21">
          <cell r="H21">
            <v>0.40814400000000001</v>
          </cell>
          <cell r="I21">
            <v>0.39798</v>
          </cell>
          <cell r="J21">
            <v>0.425238</v>
          </cell>
          <cell r="K21">
            <v>0.88486200000000004</v>
          </cell>
          <cell r="L21">
            <v>0.683562</v>
          </cell>
          <cell r="M21">
            <v>0.85707600000000006</v>
          </cell>
          <cell r="N21">
            <v>0.88373999999999997</v>
          </cell>
          <cell r="O21">
            <v>1.075866</v>
          </cell>
          <cell r="P21">
            <v>1.041018</v>
          </cell>
          <cell r="Q21">
            <v>0.91416599999999992</v>
          </cell>
          <cell r="R21">
            <v>1.1944680000000001</v>
          </cell>
          <cell r="S21">
            <v>0.82579200000000008</v>
          </cell>
          <cell r="T21">
            <v>1.2765060000000001</v>
          </cell>
          <cell r="U21">
            <v>1.201794</v>
          </cell>
          <cell r="V21">
            <v>1.6133040000000001</v>
          </cell>
          <cell r="W21">
            <v>2.0698000000000003</v>
          </cell>
          <cell r="X21">
            <v>1.415</v>
          </cell>
          <cell r="Y21">
            <v>1.1031</v>
          </cell>
          <cell r="Z21">
            <v>1.0355000000000001</v>
          </cell>
          <cell r="AA21">
            <v>0.28970000000000001</v>
          </cell>
          <cell r="AB21">
            <v>0.96416996977002289</v>
          </cell>
          <cell r="AC21">
            <v>1.0474829794917409</v>
          </cell>
          <cell r="AD21">
            <v>1.0602062008599469</v>
          </cell>
          <cell r="AE21">
            <v>1.0741061198150028</v>
          </cell>
        </row>
        <row r="22">
          <cell r="H22">
            <v>0.210256</v>
          </cell>
          <cell r="I22">
            <v>0.20502000000000001</v>
          </cell>
          <cell r="J22">
            <v>0.21906200000000001</v>
          </cell>
          <cell r="K22">
            <v>0.45583800000000002</v>
          </cell>
          <cell r="L22">
            <v>0.35213800000000001</v>
          </cell>
          <cell r="M22">
            <v>0.44152400000000003</v>
          </cell>
          <cell r="N22">
            <v>0.45526000000000005</v>
          </cell>
          <cell r="O22">
            <v>0.554234</v>
          </cell>
          <cell r="P22">
            <v>0.53628200000000004</v>
          </cell>
          <cell r="Q22">
            <v>0.47093400000000002</v>
          </cell>
          <cell r="R22">
            <v>0.61533199999999999</v>
          </cell>
          <cell r="S22">
            <v>0.42540800000000006</v>
          </cell>
          <cell r="T22">
            <v>0.65759400000000001</v>
          </cell>
          <cell r="U22">
            <v>0.61910600000000016</v>
          </cell>
          <cell r="V22">
            <v>0.83109600000000017</v>
          </cell>
          <cell r="W22">
            <v>0.93820000000000003</v>
          </cell>
          <cell r="X22">
            <v>0.94359999999999999</v>
          </cell>
          <cell r="Y22">
            <v>0.53320000000000001</v>
          </cell>
          <cell r="Z22">
            <v>0.64049999999999996</v>
          </cell>
          <cell r="AA22">
            <v>0.29170000000000001</v>
          </cell>
          <cell r="AB22">
            <v>0.43694662123493522</v>
          </cell>
          <cell r="AC22">
            <v>0.58273476357135601</v>
          </cell>
          <cell r="AD22">
            <v>0.6086834810811409</v>
          </cell>
          <cell r="AE22">
            <v>0.64149366754371639</v>
          </cell>
        </row>
        <row r="23">
          <cell r="H23">
            <v>1.9095</v>
          </cell>
          <cell r="I23">
            <v>2.8365629999999999</v>
          </cell>
          <cell r="J23">
            <v>2.2281</v>
          </cell>
          <cell r="K23">
            <v>1.61</v>
          </cell>
          <cell r="L23">
            <v>1.4142000000000001</v>
          </cell>
          <cell r="M23">
            <v>1.5080250000000002</v>
          </cell>
          <cell r="N23">
            <v>0.83910000000000007</v>
          </cell>
          <cell r="O23">
            <v>1.2907</v>
          </cell>
          <cell r="P23">
            <v>3.8820000000000001</v>
          </cell>
          <cell r="Q23">
            <v>3.8363</v>
          </cell>
          <cell r="R23">
            <v>5.9918000000000005</v>
          </cell>
          <cell r="S23">
            <v>4.3921000000000001</v>
          </cell>
          <cell r="T23">
            <v>3.3323</v>
          </cell>
          <cell r="U23">
            <v>3.0750000000000002</v>
          </cell>
          <cell r="V23">
            <v>3.1429999999999998</v>
          </cell>
          <cell r="W23">
            <v>2.3030999999999997</v>
          </cell>
          <cell r="X23">
            <v>1.4487000000000001</v>
          </cell>
          <cell r="Y23">
            <v>2.0606</v>
          </cell>
          <cell r="Z23">
            <v>3.4781999999999997</v>
          </cell>
          <cell r="AA23">
            <v>2.6520000000000001</v>
          </cell>
          <cell r="AB23">
            <v>2.9438208100000005</v>
          </cell>
          <cell r="AC23">
            <v>2.7560084900000006</v>
          </cell>
          <cell r="AD23">
            <v>2.603018580000001</v>
          </cell>
          <cell r="AE23">
            <v>2.6672277900000001</v>
          </cell>
        </row>
        <row r="24">
          <cell r="H24">
            <v>0.14913168675370994</v>
          </cell>
          <cell r="I24">
            <v>0.1329757089339306</v>
          </cell>
          <cell r="J24">
            <v>0.15617625578296401</v>
          </cell>
          <cell r="K24">
            <v>0.1069075571805157</v>
          </cell>
          <cell r="L24">
            <v>0.10403995227613426</v>
          </cell>
          <cell r="M24">
            <v>7.0727040207687705E-2</v>
          </cell>
          <cell r="N24">
            <v>0.12267397357932248</v>
          </cell>
          <cell r="O24">
            <v>0.12562814768836453</v>
          </cell>
          <cell r="P24">
            <v>0.19469955185691878</v>
          </cell>
          <cell r="Q24">
            <v>8.8365515657279348E-2</v>
          </cell>
          <cell r="R24">
            <v>0.12595819278113293</v>
          </cell>
          <cell r="S24">
            <v>0.14973226061104264</v>
          </cell>
          <cell r="T24">
            <v>0.15087930257279522</v>
          </cell>
          <cell r="U24">
            <v>0.19032780702155982</v>
          </cell>
          <cell r="V24">
            <v>0.14870425130569837</v>
          </cell>
          <cell r="W24">
            <v>0.16880282991010148</v>
          </cell>
          <cell r="X24">
            <v>0.21751936506571806</v>
          </cell>
          <cell r="Y24">
            <v>0.19732937621560423</v>
          </cell>
          <cell r="Z24">
            <v>0.10970000000000001</v>
          </cell>
          <cell r="AA24">
            <v>9.4200000000000006E-2</v>
          </cell>
          <cell r="AB24">
            <v>9.8923323863743931E-2</v>
          </cell>
          <cell r="AC24">
            <v>0.10283212131183471</v>
          </cell>
          <cell r="AD24">
            <v>0.11325872838672849</v>
          </cell>
          <cell r="AE24">
            <v>0.12860505588071519</v>
          </cell>
        </row>
        <row r="25">
          <cell r="H25">
            <v>6.0347113246290073E-2</v>
          </cell>
          <cell r="I25">
            <v>5.3809491066069394E-2</v>
          </cell>
          <cell r="J25">
            <v>6.3197744217035973E-2</v>
          </cell>
          <cell r="K25">
            <v>4.326084281948428E-2</v>
          </cell>
          <cell r="L25">
            <v>4.2100447723865751E-2</v>
          </cell>
          <cell r="M25">
            <v>2.8620159792312291E-2</v>
          </cell>
          <cell r="N25">
            <v>4.9640826420677527E-2</v>
          </cell>
          <cell r="O25">
            <v>5.0836252311635494E-2</v>
          </cell>
          <cell r="P25">
            <v>7.8786448143081236E-2</v>
          </cell>
          <cell r="Q25">
            <v>3.5757684342720655E-2</v>
          </cell>
          <cell r="R25">
            <v>5.0969807218867055E-2</v>
          </cell>
          <cell r="S25">
            <v>6.059013938895734E-2</v>
          </cell>
          <cell r="T25">
            <v>6.1054297427204751E-2</v>
          </cell>
          <cell r="U25">
            <v>7.7017392978440125E-2</v>
          </cell>
          <cell r="V25">
            <v>6.0174148694301641E-2</v>
          </cell>
          <cell r="W25">
            <v>6.8307170089898533E-2</v>
          </cell>
          <cell r="X25">
            <v>8.8020634934281985E-2</v>
          </cell>
          <cell r="Y25">
            <v>7.9850623784395738E-2</v>
          </cell>
          <cell r="Z25">
            <v>0.10970000000000001</v>
          </cell>
          <cell r="AA25">
            <v>9.4200000000000006E-2</v>
          </cell>
          <cell r="AB25">
            <v>9.8923323863743931E-2</v>
          </cell>
          <cell r="AC25">
            <v>0.10283212131183471</v>
          </cell>
          <cell r="AD25">
            <v>0.11325872838672849</v>
          </cell>
          <cell r="AE25">
            <v>0.12860505588071519</v>
          </cell>
        </row>
        <row r="26">
          <cell r="H26">
            <v>6.7900000000000002E-2</v>
          </cell>
          <cell r="I26">
            <v>9.3099999999999988E-2</v>
          </cell>
          <cell r="J26">
            <v>0.17349999999999999</v>
          </cell>
          <cell r="K26">
            <v>0.1865</v>
          </cell>
          <cell r="L26">
            <v>9.8900000000000002E-2</v>
          </cell>
          <cell r="M26">
            <v>0.1036</v>
          </cell>
          <cell r="N26">
            <v>0.1033</v>
          </cell>
          <cell r="O26">
            <v>0.10299999999999999</v>
          </cell>
          <cell r="P26">
            <v>0.16839999999999999</v>
          </cell>
          <cell r="Q26">
            <v>9.3099999999999988E-2</v>
          </cell>
          <cell r="R26">
            <v>0.1729</v>
          </cell>
          <cell r="S26">
            <v>0.18819999999999998</v>
          </cell>
          <cell r="T26">
            <v>0.14849999999999999</v>
          </cell>
          <cell r="U26">
            <v>0.13639999999999999</v>
          </cell>
          <cell r="V26">
            <v>0.11509999999999999</v>
          </cell>
          <cell r="W26">
            <v>0.34855169999999996</v>
          </cell>
          <cell r="X26">
            <v>0.44914379999999998</v>
          </cell>
          <cell r="Y26">
            <v>0.4074546</v>
          </cell>
          <cell r="Z26">
            <v>3.5369000000000002</v>
          </cell>
          <cell r="AA26">
            <v>3.9733000000000001</v>
          </cell>
          <cell r="AB26">
            <v>3.449729856136257</v>
          </cell>
          <cell r="AC26">
            <v>3.0943406286881654</v>
          </cell>
          <cell r="AD26">
            <v>3.0579254016132715</v>
          </cell>
          <cell r="AE26">
            <v>3.1692212141192844</v>
          </cell>
        </row>
        <row r="27">
          <cell r="H27">
            <v>0.34329999999999999</v>
          </cell>
          <cell r="I27">
            <v>0.83960000000000001</v>
          </cell>
          <cell r="J27">
            <v>0.4824</v>
          </cell>
          <cell r="K27">
            <v>0.71140000000000003</v>
          </cell>
          <cell r="L27">
            <v>0.39800000000000002</v>
          </cell>
          <cell r="M27">
            <v>0.2858</v>
          </cell>
          <cell r="N27">
            <v>0.30269999999999997</v>
          </cell>
          <cell r="O27">
            <v>0.52510000000000001</v>
          </cell>
          <cell r="P27">
            <v>0.63970000000000005</v>
          </cell>
          <cell r="Q27">
            <v>0.7984</v>
          </cell>
          <cell r="R27">
            <v>2.4916999999999998</v>
          </cell>
          <cell r="S27">
            <v>1.8120000000000001</v>
          </cell>
          <cell r="T27">
            <v>1.2810999999999999</v>
          </cell>
          <cell r="U27">
            <v>1.1297999999999999</v>
          </cell>
          <cell r="V27">
            <v>0.46079999999999999</v>
          </cell>
          <cell r="W27">
            <v>0.1757</v>
          </cell>
          <cell r="X27">
            <v>0.44230000000000003</v>
          </cell>
          <cell r="Y27">
            <v>0.30010000000000003</v>
          </cell>
          <cell r="Z27">
            <v>0.32750000000000001</v>
          </cell>
          <cell r="AA27">
            <v>0.47720000000000001</v>
          </cell>
          <cell r="AB27">
            <v>0.55912742999999965</v>
          </cell>
          <cell r="AC27">
            <v>0.54529235000000031</v>
          </cell>
          <cell r="AD27">
            <v>0.40671768999999997</v>
          </cell>
          <cell r="AE27">
            <v>0.44228138999999994</v>
          </cell>
        </row>
        <row r="28">
          <cell r="H28">
            <v>0.20303249999999998</v>
          </cell>
          <cell r="I28">
            <v>0.28772999999999999</v>
          </cell>
          <cell r="J28">
            <v>0.3148125</v>
          </cell>
          <cell r="K28">
            <v>0.34934699999999996</v>
          </cell>
          <cell r="L28">
            <v>0.195408</v>
          </cell>
          <cell r="M28">
            <v>0.33637499999999998</v>
          </cell>
          <cell r="N28">
            <v>0.13727549999999999</v>
          </cell>
          <cell r="O28">
            <v>0.35469449999999997</v>
          </cell>
          <cell r="P28">
            <v>0.25029750000000001</v>
          </cell>
          <cell r="Q28">
            <v>0.1968915</v>
          </cell>
          <cell r="R28">
            <v>0.43252649999999998</v>
          </cell>
          <cell r="S28">
            <v>0.54820499999999994</v>
          </cell>
          <cell r="T28">
            <v>0.97724699999999987</v>
          </cell>
          <cell r="U28">
            <v>0.84756149999999986</v>
          </cell>
          <cell r="V28">
            <v>0.64639199999999997</v>
          </cell>
          <cell r="W28">
            <v>0.33719399999999999</v>
          </cell>
          <cell r="X28">
            <v>0.39087360000000004</v>
          </cell>
          <cell r="Y28">
            <v>0.30558060000000004</v>
          </cell>
          <cell r="Z28">
            <v>3.7835000000000001</v>
          </cell>
          <cell r="AA28">
            <v>1.3673</v>
          </cell>
          <cell r="AB28">
            <v>1.8872418900000005</v>
          </cell>
          <cell r="AC28">
            <v>1.84246679</v>
          </cell>
          <cell r="AD28">
            <v>1.9964261199999997</v>
          </cell>
          <cell r="AE28">
            <v>2.11022474</v>
          </cell>
        </row>
        <row r="29">
          <cell r="H29">
            <v>0.38546750000000002</v>
          </cell>
          <cell r="I29">
            <v>0.54627000000000003</v>
          </cell>
          <cell r="J29">
            <v>0.59768750000000004</v>
          </cell>
          <cell r="K29">
            <v>0.66325300000000009</v>
          </cell>
          <cell r="L29">
            <v>0.37099200000000004</v>
          </cell>
          <cell r="M29">
            <v>0.638625</v>
          </cell>
          <cell r="N29">
            <v>0.26062450000000004</v>
          </cell>
          <cell r="O29">
            <v>0.67340549999999999</v>
          </cell>
          <cell r="P29">
            <v>0.47520250000000003</v>
          </cell>
          <cell r="Q29">
            <v>0.37380850000000004</v>
          </cell>
          <cell r="R29">
            <v>0.82117350000000011</v>
          </cell>
          <cell r="S29">
            <v>1.0407950000000001</v>
          </cell>
          <cell r="T29">
            <v>1.855353</v>
          </cell>
          <cell r="U29">
            <v>1.6091385</v>
          </cell>
          <cell r="V29">
            <v>1.2272080000000001</v>
          </cell>
          <cell r="W29">
            <v>1.1038060000000001</v>
          </cell>
          <cell r="X29">
            <v>1.2795264000000002</v>
          </cell>
          <cell r="Y29">
            <v>1.0003194000000002</v>
          </cell>
          <cell r="Z29">
            <v>3.7835000000000001</v>
          </cell>
          <cell r="AA29">
            <v>1.3673</v>
          </cell>
          <cell r="AB29">
            <v>1.8872418900000005</v>
          </cell>
          <cell r="AC29">
            <v>1.84246679</v>
          </cell>
          <cell r="AD29">
            <v>1.9964261199999997</v>
          </cell>
          <cell r="AE29">
            <v>2.11022474</v>
          </cell>
        </row>
        <row r="30">
          <cell r="H30">
            <v>0.66609400000000007</v>
          </cell>
          <cell r="I30">
            <v>1.1484180000000002</v>
          </cell>
          <cell r="J30">
            <v>0.55253399999999997</v>
          </cell>
          <cell r="K30">
            <v>0.6476320000000001</v>
          </cell>
          <cell r="L30">
            <v>0.68836400000000009</v>
          </cell>
          <cell r="M30">
            <v>0.40613802400000004</v>
          </cell>
          <cell r="N30">
            <v>0.97611110000000012</v>
          </cell>
          <cell r="O30">
            <v>0.44944599999999996</v>
          </cell>
          <cell r="P30">
            <v>1.0394595600000001</v>
          </cell>
          <cell r="Q30">
            <v>1.9108285600000001</v>
          </cell>
          <cell r="R30">
            <v>2.0233162</v>
          </cell>
          <cell r="S30">
            <v>1.5876980000000001</v>
          </cell>
          <cell r="T30">
            <v>1.3800260000000002</v>
          </cell>
          <cell r="U30">
            <v>1.4298360000000001</v>
          </cell>
          <cell r="V30">
            <v>1.3088299999999999</v>
          </cell>
          <cell r="W30">
            <v>1.4430000000000001</v>
          </cell>
          <cell r="X30">
            <v>1.3551</v>
          </cell>
          <cell r="Y30">
            <v>1.248</v>
          </cell>
          <cell r="Z30">
            <v>1.1154000000000002</v>
          </cell>
          <cell r="AA30">
            <v>1.0509999999999999</v>
          </cell>
          <cell r="AB30">
            <v>1.2799544001277074</v>
          </cell>
          <cell r="AC30">
            <v>1.4046792195590034</v>
          </cell>
          <cell r="AD30">
            <v>1.4878548079657998</v>
          </cell>
          <cell r="AE30">
            <v>1.4917427808967407</v>
          </cell>
        </row>
        <row r="31">
          <cell r="H31">
            <v>1.2930060000000001</v>
          </cell>
          <cell r="I31">
            <v>2.229282</v>
          </cell>
          <cell r="J31">
            <v>1.0725660000000001</v>
          </cell>
          <cell r="K31">
            <v>1.2571680000000001</v>
          </cell>
          <cell r="L31">
            <v>1.3362360000000002</v>
          </cell>
          <cell r="M31">
            <v>0.78838557600000003</v>
          </cell>
          <cell r="N31">
            <v>1.8948039000000001</v>
          </cell>
          <cell r="O31">
            <v>0.87245399999999995</v>
          </cell>
          <cell r="P31">
            <v>2.0177744400000002</v>
          </cell>
          <cell r="Q31">
            <v>3.7092554399999997</v>
          </cell>
          <cell r="R31">
            <v>3.9276137999999996</v>
          </cell>
          <cell r="S31">
            <v>3.0820020000000001</v>
          </cell>
          <cell r="T31">
            <v>2.6788740000000009</v>
          </cell>
          <cell r="U31">
            <v>2.7755639999999997</v>
          </cell>
          <cell r="V31">
            <v>2.5406699999999995</v>
          </cell>
          <cell r="W31">
            <v>1.5496500000000002</v>
          </cell>
          <cell r="X31">
            <v>3.1783999999999999</v>
          </cell>
          <cell r="Y31">
            <v>3.2438500000000001</v>
          </cell>
          <cell r="Z31">
            <v>1.3588</v>
          </cell>
          <cell r="AA31">
            <v>0.66200000000000003</v>
          </cell>
          <cell r="AB31">
            <v>1.2854712808283151</v>
          </cell>
          <cell r="AC31">
            <v>1.5350817518422488</v>
          </cell>
          <cell r="AD31">
            <v>1.3825302212329729</v>
          </cell>
          <cell r="AE31">
            <v>1.2973344781524432</v>
          </cell>
        </row>
        <row r="53">
          <cell r="H53">
            <v>4.6720565328458212</v>
          </cell>
          <cell r="I53">
            <v>1.5093528080297529</v>
          </cell>
          <cell r="J53">
            <v>1.6326353993862486</v>
          </cell>
          <cell r="K53">
            <v>2.6697249363466713</v>
          </cell>
          <cell r="L53">
            <v>1.9057770751539596</v>
          </cell>
          <cell r="M53">
            <v>1.3124038157725313</v>
          </cell>
          <cell r="N53">
            <v>1.0072288765130091</v>
          </cell>
          <cell r="O53">
            <v>1.7837576251023464</v>
          </cell>
          <cell r="P53">
            <v>1.8651544507889506</v>
          </cell>
          <cell r="Q53">
            <v>2.2166108874593542</v>
          </cell>
          <cell r="R53">
            <v>2.5878733797903091</v>
          </cell>
          <cell r="S53">
            <v>4.1569475087148886</v>
          </cell>
          <cell r="T53">
            <v>5.6567509684797317</v>
          </cell>
          <cell r="U53">
            <v>5.4289813283833865</v>
          </cell>
          <cell r="V53">
            <v>3.5235074071425996</v>
          </cell>
          <cell r="W53">
            <v>2.4352050691170355</v>
          </cell>
          <cell r="X53">
            <v>2.1414388221232086</v>
          </cell>
          <cell r="Y53">
            <v>2.302555021843534</v>
          </cell>
          <cell r="Z53">
            <v>1.4488319999999999</v>
          </cell>
          <cell r="AA53">
            <v>4.2056000000000004</v>
          </cell>
          <cell r="AB53">
            <v>2.5994797107084047</v>
          </cell>
          <cell r="AC53">
            <v>2.6698126381317313</v>
          </cell>
          <cell r="AD53">
            <v>2.4533274635786939</v>
          </cell>
          <cell r="AE53">
            <v>2.3671787571438605</v>
          </cell>
        </row>
        <row r="54">
          <cell r="H54">
            <v>2.1049529227503614</v>
          </cell>
          <cell r="I54">
            <v>0.68002529130110145</v>
          </cell>
          <cell r="J54">
            <v>0.7355691506648977</v>
          </cell>
          <cell r="K54">
            <v>1.2028204856244402</v>
          </cell>
          <cell r="L54">
            <v>0.85863066858321024</v>
          </cell>
          <cell r="M54">
            <v>0.59129169957975791</v>
          </cell>
          <cell r="N54">
            <v>0.45379788377757357</v>
          </cell>
          <cell r="O54">
            <v>0.80365590613912508</v>
          </cell>
          <cell r="P54">
            <v>0.84032851164530364</v>
          </cell>
          <cell r="Q54">
            <v>0.99867403858570003</v>
          </cell>
          <cell r="R54">
            <v>1.1659430052271653</v>
          </cell>
          <cell r="S54">
            <v>1.8728751988922039</v>
          </cell>
          <cell r="T54">
            <v>2.5485981174802896</v>
          </cell>
          <cell r="U54">
            <v>2.4459785609179971</v>
          </cell>
          <cell r="V54">
            <v>1.587484475595518</v>
          </cell>
          <cell r="W54">
            <v>1.0971596751232116</v>
          </cell>
          <cell r="X54">
            <v>0.96480594269985731</v>
          </cell>
          <cell r="Y54">
            <v>1.0373953930028383</v>
          </cell>
          <cell r="Z54">
            <v>0.90551999999999988</v>
          </cell>
          <cell r="AA54">
            <v>2.6284999999999998</v>
          </cell>
          <cell r="AB54">
            <v>1.6246748191927527</v>
          </cell>
          <cell r="AC54">
            <v>1.668632898832332</v>
          </cell>
          <cell r="AD54">
            <v>1.5333296647366834</v>
          </cell>
          <cell r="AE54">
            <v>1.4794867232149127</v>
          </cell>
        </row>
        <row r="55">
          <cell r="H55">
            <v>2.4698905444038184</v>
          </cell>
          <cell r="I55">
            <v>0.79792190066914614</v>
          </cell>
          <cell r="J55">
            <v>0.86309544994885412</v>
          </cell>
          <cell r="K55">
            <v>1.4113545780288896</v>
          </cell>
          <cell r="L55">
            <v>1.0074922562628299</v>
          </cell>
          <cell r="M55">
            <v>0.69380448464771105</v>
          </cell>
          <cell r="N55">
            <v>0.53247323970941751</v>
          </cell>
          <cell r="O55">
            <v>0.94298646875852898</v>
          </cell>
          <cell r="P55">
            <v>0.98601703756574599</v>
          </cell>
          <cell r="Q55">
            <v>1.1718150739549462</v>
          </cell>
          <cell r="R55">
            <v>1.368083614982526</v>
          </cell>
          <cell r="S55">
            <v>2.1975772923929076</v>
          </cell>
          <cell r="T55">
            <v>2.9904509140399775</v>
          </cell>
          <cell r="U55">
            <v>2.8700401106986155</v>
          </cell>
          <cell r="V55">
            <v>1.8627081172618836</v>
          </cell>
          <cell r="W55">
            <v>1.2873752557597529</v>
          </cell>
          <cell r="X55">
            <v>1.1320752351769341</v>
          </cell>
          <cell r="Y55">
            <v>1.2172495851536278</v>
          </cell>
          <cell r="Z55">
            <v>0.23284799999999997</v>
          </cell>
          <cell r="AA55">
            <v>0.67589999999999995</v>
          </cell>
          <cell r="AB55">
            <v>0.41777352493527931</v>
          </cell>
          <cell r="AC55">
            <v>0.42907703112831391</v>
          </cell>
          <cell r="AD55">
            <v>0.39428477093229003</v>
          </cell>
          <cell r="AE55">
            <v>0.38043944311240613</v>
          </cell>
        </row>
        <row r="56">
          <cell r="H56">
            <v>1.1645465043915073</v>
          </cell>
          <cell r="I56">
            <v>1.1001820295846425</v>
          </cell>
          <cell r="J56">
            <v>0.77513011814390298</v>
          </cell>
          <cell r="K56">
            <v>0.68998963836582305</v>
          </cell>
          <cell r="L56">
            <v>0.47628477138962716</v>
          </cell>
          <cell r="M56">
            <v>0.72979317264235954</v>
          </cell>
          <cell r="N56">
            <v>1.1207523315363412</v>
          </cell>
          <cell r="O56">
            <v>1.7296949802124721</v>
          </cell>
          <cell r="P56">
            <v>1.2091017784188862</v>
          </cell>
          <cell r="Q56">
            <v>0.64730626181604856</v>
          </cell>
          <cell r="R56">
            <v>0.79226517966966792</v>
          </cell>
          <cell r="S56">
            <v>1.1545493376429821</v>
          </cell>
          <cell r="T56">
            <v>1.6151595389454148</v>
          </cell>
          <cell r="U56">
            <v>1.1894365697530624</v>
          </cell>
          <cell r="V56">
            <v>1.2257225823958589</v>
          </cell>
          <cell r="W56">
            <v>1.0573849449768578</v>
          </cell>
          <cell r="X56">
            <v>0.72875294390060763</v>
          </cell>
          <cell r="Y56">
            <v>0.92132453975849626</v>
          </cell>
          <cell r="Z56">
            <v>1.6346550000000002</v>
          </cell>
          <cell r="AA56">
            <v>2.0905169999999997</v>
          </cell>
          <cell r="AB56">
            <v>1.7691131441651935</v>
          </cell>
          <cell r="AC56">
            <v>1.7050112905317358</v>
          </cell>
          <cell r="AD56">
            <v>1.6258923167686812</v>
          </cell>
          <cell r="AE56">
            <v>1.7031142550524103</v>
          </cell>
        </row>
        <row r="57">
          <cell r="H57">
            <v>2.1508979819924536</v>
          </cell>
          <cell r="I57">
            <v>2.0320178699041631</v>
          </cell>
          <cell r="J57">
            <v>1.4316524077056443</v>
          </cell>
          <cell r="K57">
            <v>1.2743993607470525</v>
          </cell>
          <cell r="L57">
            <v>0.87969003365045617</v>
          </cell>
          <cell r="M57">
            <v>1.3479158250777785</v>
          </cell>
          <cell r="N57">
            <v>2.0700108747262438</v>
          </cell>
          <cell r="O57">
            <v>3.1947177964742988</v>
          </cell>
          <cell r="P57">
            <v>2.2331908304370804</v>
          </cell>
          <cell r="Q57">
            <v>1.195563875741235</v>
          </cell>
          <cell r="R57">
            <v>1.4633005807224375</v>
          </cell>
          <cell r="S57">
            <v>2.1324333816489229</v>
          </cell>
          <cell r="T57">
            <v>2.983172745624953</v>
          </cell>
          <cell r="U57">
            <v>2.1968695178271713</v>
          </cell>
          <cell r="V57">
            <v>2.2638891783333217</v>
          </cell>
          <cell r="W57">
            <v>1.9529723680105797</v>
          </cell>
          <cell r="X57">
            <v>1.3459945399311508</v>
          </cell>
          <cell r="Y57">
            <v>1.701671067538973</v>
          </cell>
          <cell r="Z57">
            <v>0.59441999999999995</v>
          </cell>
          <cell r="AA57">
            <v>0.76018799999999986</v>
          </cell>
          <cell r="AB57">
            <v>0.64331387060552492</v>
          </cell>
          <cell r="AC57">
            <v>0.62000410564790387</v>
          </cell>
          <cell r="AD57">
            <v>0.59123356973406582</v>
          </cell>
          <cell r="AE57">
            <v>0.61931427456451282</v>
          </cell>
        </row>
        <row r="58">
          <cell r="H58">
            <v>0.53772449549811341</v>
          </cell>
          <cell r="I58">
            <v>0.50800446747604078</v>
          </cell>
          <cell r="J58">
            <v>0.35791310192641107</v>
          </cell>
          <cell r="K58">
            <v>0.31859984018676313</v>
          </cell>
          <cell r="L58">
            <v>0.21992250841261404</v>
          </cell>
          <cell r="M58">
            <v>0.33697895626944463</v>
          </cell>
          <cell r="N58">
            <v>0.51750271868156095</v>
          </cell>
          <cell r="O58">
            <v>0.79867944911857469</v>
          </cell>
          <cell r="P58">
            <v>0.55829770760927011</v>
          </cell>
          <cell r="Q58">
            <v>0.29889096893530875</v>
          </cell>
          <cell r="R58">
            <v>0.36582514518060938</v>
          </cell>
          <cell r="S58">
            <v>0.53310834541223073</v>
          </cell>
          <cell r="T58">
            <v>0.74579318640623826</v>
          </cell>
          <cell r="U58">
            <v>0.54921737945679283</v>
          </cell>
          <cell r="V58">
            <v>0.56597229458333043</v>
          </cell>
          <cell r="W58">
            <v>0.48824309200264493</v>
          </cell>
          <cell r="X58">
            <v>0.3364986349827877</v>
          </cell>
          <cell r="Y58">
            <v>0.42541776688474325</v>
          </cell>
          <cell r="Z58">
            <v>2.1300050000000001</v>
          </cell>
          <cell r="AA58">
            <v>2.7240069999999998</v>
          </cell>
          <cell r="AB58">
            <v>2.305208036336464</v>
          </cell>
          <cell r="AC58">
            <v>2.2216813785716556</v>
          </cell>
          <cell r="AD58">
            <v>2.118586958213736</v>
          </cell>
          <cell r="AE58">
            <v>2.2192094838561709</v>
          </cell>
        </row>
        <row r="59">
          <cell r="H59">
            <v>1.0381942181179253</v>
          </cell>
          <cell r="I59">
            <v>0.980813233035153</v>
          </cell>
          <cell r="J59">
            <v>0.69102917222404159</v>
          </cell>
          <cell r="K59">
            <v>0.61512636070036175</v>
          </cell>
          <cell r="L59">
            <v>0.42460828654730265</v>
          </cell>
          <cell r="M59">
            <v>0.65061124601041742</v>
          </cell>
          <cell r="N59">
            <v>0.99915167505585367</v>
          </cell>
          <cell r="O59">
            <v>1.542024574194655</v>
          </cell>
          <cell r="P59">
            <v>1.077915283534763</v>
          </cell>
          <cell r="Q59">
            <v>0.57707409350740779</v>
          </cell>
          <cell r="R59">
            <v>0.70630509442728517</v>
          </cell>
          <cell r="S59">
            <v>1.029281735295865</v>
          </cell>
          <cell r="T59">
            <v>1.4399161290233935</v>
          </cell>
          <cell r="U59">
            <v>1.0603837329629731</v>
          </cell>
          <cell r="V59">
            <v>1.092732744687489</v>
          </cell>
          <cell r="W59">
            <v>0.94265959500991836</v>
          </cell>
          <cell r="X59">
            <v>0.64968388118545384</v>
          </cell>
          <cell r="Y59">
            <v>0.82136162581778727</v>
          </cell>
          <cell r="Z59">
            <v>0.59441999999999995</v>
          </cell>
          <cell r="AA59">
            <v>0.76018799999999986</v>
          </cell>
          <cell r="AB59">
            <v>0.64331387060552492</v>
          </cell>
          <cell r="AC59">
            <v>0.62000410564790387</v>
          </cell>
          <cell r="AD59">
            <v>0.59123356973406582</v>
          </cell>
          <cell r="AE59">
            <v>0.61931427456451282</v>
          </cell>
        </row>
        <row r="60">
          <cell r="H60">
            <v>1.6924380000000001</v>
          </cell>
          <cell r="I60">
            <v>1.484802</v>
          </cell>
          <cell r="J60">
            <v>2.0873819999999998</v>
          </cell>
          <cell r="K60">
            <v>2.0856660000000002</v>
          </cell>
          <cell r="L60">
            <v>2.3110560000000002</v>
          </cell>
          <cell r="M60">
            <v>3.1661519999999999</v>
          </cell>
          <cell r="N60">
            <v>2.39778</v>
          </cell>
          <cell r="O60">
            <v>1.4201721599999999</v>
          </cell>
          <cell r="P60">
            <v>2.9824739999999998</v>
          </cell>
          <cell r="Q60">
            <v>1.9324140000000003</v>
          </cell>
          <cell r="R60">
            <v>1.907796</v>
          </cell>
          <cell r="S60">
            <v>2.3078220000000003</v>
          </cell>
          <cell r="T60">
            <v>2.4817980000000004</v>
          </cell>
          <cell r="U60">
            <v>2.3626019999999999</v>
          </cell>
          <cell r="V60">
            <v>2.16249</v>
          </cell>
          <cell r="W60">
            <v>2.6243000000000003</v>
          </cell>
          <cell r="X60">
            <v>3.7761</v>
          </cell>
          <cell r="Y60">
            <v>2.5621999999999998</v>
          </cell>
          <cell r="Z60">
            <v>3.0191999999999997</v>
          </cell>
          <cell r="AA60">
            <v>2.9931000000000001</v>
          </cell>
          <cell r="AB60">
            <v>2.8918301090794269</v>
          </cell>
          <cell r="AC60">
            <v>3.782360064278282</v>
          </cell>
          <cell r="AD60">
            <v>3.4705377413257055</v>
          </cell>
          <cell r="AE60">
            <v>3.2160116321090824</v>
          </cell>
        </row>
        <row r="61">
          <cell r="H61">
            <v>0.87186200000000003</v>
          </cell>
          <cell r="I61">
            <v>0.76489800000000008</v>
          </cell>
          <cell r="J61">
            <v>1.075318</v>
          </cell>
          <cell r="K61">
            <v>1.0744339999999999</v>
          </cell>
          <cell r="L61">
            <v>1.190544</v>
          </cell>
          <cell r="M61">
            <v>1.6310480000000001</v>
          </cell>
          <cell r="N61">
            <v>1.23522</v>
          </cell>
          <cell r="O61">
            <v>0.73160384000000001</v>
          </cell>
          <cell r="P61">
            <v>1.5364259999999998</v>
          </cell>
          <cell r="Q61">
            <v>0.99548600000000009</v>
          </cell>
          <cell r="R61">
            <v>0.98280400000000012</v>
          </cell>
          <cell r="S61">
            <v>1.1888779999999999</v>
          </cell>
          <cell r="T61">
            <v>1.2785020000000002</v>
          </cell>
          <cell r="U61">
            <v>1.217098</v>
          </cell>
          <cell r="V61">
            <v>1.1140099999999999</v>
          </cell>
          <cell r="W61">
            <v>1.2012</v>
          </cell>
          <cell r="X61">
            <v>1.5534000000000001</v>
          </cell>
          <cell r="Y61">
            <v>0.81710000000000005</v>
          </cell>
          <cell r="Z61">
            <v>1.2970999999999999</v>
          </cell>
          <cell r="AA61">
            <v>1.4250999999999998</v>
          </cell>
          <cell r="AB61">
            <v>1.3376018689940781</v>
          </cell>
          <cell r="AC61">
            <v>1.4693053926132156</v>
          </cell>
          <cell r="AD61">
            <v>1.3354667382339562</v>
          </cell>
          <cell r="AE61">
            <v>1.249250206816515</v>
          </cell>
        </row>
        <row r="62">
          <cell r="H62">
            <v>5.2438000000000002</v>
          </cell>
          <cell r="I62">
            <v>3.0779999999999998</v>
          </cell>
          <cell r="J62">
            <v>3.5724999999999998</v>
          </cell>
          <cell r="K62">
            <v>4.5848000000000004</v>
          </cell>
          <cell r="L62">
            <v>3.4581999999999997</v>
          </cell>
          <cell r="M62">
            <v>3.2988000000000004</v>
          </cell>
          <cell r="N62">
            <v>3.1168</v>
          </cell>
          <cell r="O62">
            <v>3.8371</v>
          </cell>
          <cell r="P62">
            <v>5.0454999999999997</v>
          </cell>
          <cell r="Q62">
            <v>6.3580129999999997</v>
          </cell>
          <cell r="R62">
            <v>4.7816999999999998</v>
          </cell>
          <cell r="S62">
            <v>6.0843999999999996</v>
          </cell>
          <cell r="T62">
            <v>5.7608000000000006</v>
          </cell>
          <cell r="U62">
            <v>5.1916000000000002</v>
          </cell>
          <cell r="V62">
            <v>6.0718000000000005</v>
          </cell>
          <cell r="W62">
            <v>2.7429000000000001</v>
          </cell>
          <cell r="X62">
            <v>4.8205</v>
          </cell>
          <cell r="Y62">
            <v>3.1579999999999999</v>
          </cell>
          <cell r="Z62">
            <v>4.7521000000000004</v>
          </cell>
          <cell r="AA62">
            <v>4.5863000000000005</v>
          </cell>
          <cell r="AB62">
            <v>4.2521218800000069</v>
          </cell>
          <cell r="AC62">
            <v>4.1643903399999962</v>
          </cell>
          <cell r="AD62">
            <v>4.2213762000000035</v>
          </cell>
          <cell r="AE62">
            <v>4.5285378099999987</v>
          </cell>
        </row>
        <row r="63">
          <cell r="H63">
            <v>0.5481317139383739</v>
          </cell>
          <cell r="I63">
            <v>0.5178364790468617</v>
          </cell>
          <cell r="J63">
            <v>0.36484021769957081</v>
          </cell>
          <cell r="K63">
            <v>0.32476607988686124</v>
          </cell>
          <cell r="L63">
            <v>0.22417892894792907</v>
          </cell>
          <cell r="M63">
            <v>0.34350090875073974</v>
          </cell>
          <cell r="N63">
            <v>0.52751856114705731</v>
          </cell>
          <cell r="O63">
            <v>0.81413723755914813</v>
          </cell>
          <cell r="P63">
            <v>0.56910310376739748</v>
          </cell>
          <cell r="Q63">
            <v>0.30467575952895537</v>
          </cell>
          <cell r="R63">
            <v>0.37290539208903378</v>
          </cell>
          <cell r="S63">
            <v>0.54342622203767876</v>
          </cell>
          <cell r="T63">
            <v>0.76022740442525871</v>
          </cell>
          <cell r="U63">
            <v>0.55984703327961061</v>
          </cell>
          <cell r="V63">
            <v>0.57692622610435551</v>
          </cell>
          <cell r="W63">
            <v>0.37201976634398637</v>
          </cell>
          <cell r="X63">
            <v>0.26963174813441793</v>
          </cell>
          <cell r="Y63">
            <v>0.34990048025184839</v>
          </cell>
          <cell r="Z63">
            <v>0.25180000000000002</v>
          </cell>
          <cell r="AA63">
            <v>0.24840000000000001</v>
          </cell>
          <cell r="AB63">
            <v>0.2696633082872934</v>
          </cell>
          <cell r="AC63">
            <v>0.33187896960079466</v>
          </cell>
          <cell r="AD63">
            <v>0.24932755554944439</v>
          </cell>
          <cell r="AE63">
            <v>0.2462404319623952</v>
          </cell>
        </row>
        <row r="64">
          <cell r="H64">
            <v>0.22180508606162622</v>
          </cell>
          <cell r="I64">
            <v>0.20954592095313826</v>
          </cell>
          <cell r="J64">
            <v>0.14763498230042921</v>
          </cell>
          <cell r="K64">
            <v>0.13141872011313882</v>
          </cell>
          <cell r="L64">
            <v>9.0715471052070965E-2</v>
          </cell>
          <cell r="M64">
            <v>0.13899989124926035</v>
          </cell>
          <cell r="N64">
            <v>0.21346383885294262</v>
          </cell>
          <cell r="O64">
            <v>0.32944596244085222</v>
          </cell>
          <cell r="P64">
            <v>0.23029129623260253</v>
          </cell>
          <cell r="Q64">
            <v>0.12328904047104472</v>
          </cell>
          <cell r="R64">
            <v>0.15089860791096629</v>
          </cell>
          <cell r="S64">
            <v>0.2199009779623213</v>
          </cell>
          <cell r="T64">
            <v>0.30763099557474127</v>
          </cell>
          <cell r="U64">
            <v>0.22654576672038956</v>
          </cell>
          <cell r="V64">
            <v>0.23345697389564446</v>
          </cell>
          <cell r="W64">
            <v>0.15054023365601354</v>
          </cell>
          <cell r="X64">
            <v>0.1091082518655821</v>
          </cell>
          <cell r="Y64">
            <v>0.14158951974815162</v>
          </cell>
          <cell r="Z64">
            <v>0.25180000000000002</v>
          </cell>
          <cell r="AA64">
            <v>0.24840000000000001</v>
          </cell>
          <cell r="AB64">
            <v>0.2696633082872934</v>
          </cell>
          <cell r="AC64">
            <v>0.33187896960079466</v>
          </cell>
          <cell r="AD64">
            <v>0.24932755554944439</v>
          </cell>
          <cell r="AE64">
            <v>0.2462404319623952</v>
          </cell>
        </row>
        <row r="65">
          <cell r="H65">
            <v>0.23799999999999999</v>
          </cell>
          <cell r="I65">
            <v>0.17499999999999999</v>
          </cell>
          <cell r="J65">
            <v>0.22190000000000001</v>
          </cell>
          <cell r="K65">
            <v>0.18659999999999999</v>
          </cell>
          <cell r="L65">
            <v>0.33439999999999998</v>
          </cell>
          <cell r="M65">
            <v>0.22409999999999999</v>
          </cell>
          <cell r="N65">
            <v>0.1966</v>
          </cell>
          <cell r="O65">
            <v>0.28989999999999999</v>
          </cell>
          <cell r="P65">
            <v>0.19939999999999999</v>
          </cell>
          <cell r="Q65">
            <v>0.25030000000000002</v>
          </cell>
          <cell r="R65">
            <v>0.33189999999999997</v>
          </cell>
          <cell r="S65">
            <v>0.25900000000000001</v>
          </cell>
          <cell r="T65">
            <v>0.33539999999999998</v>
          </cell>
          <cell r="U65">
            <v>0.30019999999999997</v>
          </cell>
          <cell r="V65">
            <v>0.20430000000000001</v>
          </cell>
          <cell r="W65">
            <v>0.76816319999999993</v>
          </cell>
          <cell r="X65">
            <v>0.55674780000000001</v>
          </cell>
          <cell r="Y65">
            <v>0.72249029999999992</v>
          </cell>
          <cell r="Z65">
            <v>4.9535</v>
          </cell>
          <cell r="AA65">
            <v>6.3348999999999993</v>
          </cell>
          <cell r="AB65">
            <v>5.3609489217127075</v>
          </cell>
          <cell r="AC65">
            <v>5.1667008803991994</v>
          </cell>
          <cell r="AD65">
            <v>4.9269464144505486</v>
          </cell>
          <cell r="AE65">
            <v>5.1609522880376071</v>
          </cell>
        </row>
        <row r="66">
          <cell r="H66">
            <v>0.61850000000000005</v>
          </cell>
          <cell r="I66">
            <v>2.2084999999999999</v>
          </cell>
          <cell r="J66">
            <v>1.4847000000000001</v>
          </cell>
          <cell r="K66">
            <v>0.95320000000000005</v>
          </cell>
          <cell r="L66">
            <v>0.90810000000000002</v>
          </cell>
          <cell r="M66">
            <v>0.42230000000000001</v>
          </cell>
          <cell r="N66">
            <v>0.60639999999999994</v>
          </cell>
          <cell r="O66">
            <v>0.6167999999999999</v>
          </cell>
          <cell r="P66">
            <v>1.0635999999999999</v>
          </cell>
          <cell r="Q66">
            <v>1.0459000000000001</v>
          </cell>
          <cell r="R66">
            <v>2.0405000000000002</v>
          </cell>
          <cell r="S66">
            <v>2.3144</v>
          </cell>
          <cell r="T66">
            <v>1.7478</v>
          </cell>
          <cell r="U66">
            <v>1.9861</v>
          </cell>
          <cell r="V66">
            <v>1.1522000000000001</v>
          </cell>
          <cell r="W66">
            <v>0.38150000000000001</v>
          </cell>
          <cell r="X66">
            <v>0.92549999999999999</v>
          </cell>
          <cell r="Y66">
            <v>1.1422999999999999</v>
          </cell>
          <cell r="Z66">
            <v>1.5630999999999999</v>
          </cell>
          <cell r="AA66">
            <v>1.7925</v>
          </cell>
          <cell r="AB66">
            <v>1.7621433593581584</v>
          </cell>
          <cell r="AC66">
            <v>1.4336343163011998</v>
          </cell>
          <cell r="AD66">
            <v>1.3691762784064214</v>
          </cell>
          <cell r="AE66">
            <v>1.5800612145564872</v>
          </cell>
        </row>
        <row r="67">
          <cell r="H67">
            <v>0.43003140000000001</v>
          </cell>
          <cell r="I67">
            <v>0.38538420000000001</v>
          </cell>
          <cell r="J67">
            <v>0.66239400000000004</v>
          </cell>
          <cell r="K67">
            <v>0.43521479999999996</v>
          </cell>
          <cell r="L67">
            <v>0.36477779999999993</v>
          </cell>
          <cell r="M67">
            <v>0.67629059999999996</v>
          </cell>
          <cell r="N67">
            <v>0.52988339999999989</v>
          </cell>
          <cell r="O67">
            <v>0.50167679999999992</v>
          </cell>
          <cell r="P67">
            <v>0.38506620000000003</v>
          </cell>
          <cell r="Q67">
            <v>0.32744460000000003</v>
          </cell>
          <cell r="R67">
            <v>0.54336660000000003</v>
          </cell>
          <cell r="S67">
            <v>0.64827480000000004</v>
          </cell>
          <cell r="T67">
            <v>0.97781820000000008</v>
          </cell>
          <cell r="U67">
            <v>0.78724080000000007</v>
          </cell>
          <cell r="V67">
            <v>0.68166479999999996</v>
          </cell>
          <cell r="W67">
            <v>0.47345219999999999</v>
          </cell>
          <cell r="X67">
            <v>0.48302279999999997</v>
          </cell>
          <cell r="Y67">
            <v>0.4790682</v>
          </cell>
          <cell r="Z67">
            <v>3.056</v>
          </cell>
          <cell r="AA67">
            <v>2.3259000000000003</v>
          </cell>
          <cell r="AB67">
            <v>2.0441822700000003</v>
          </cell>
          <cell r="AC67">
            <v>2.0585218499999991</v>
          </cell>
          <cell r="AD67">
            <v>2.2333007499999997</v>
          </cell>
          <cell r="AE67">
            <v>2.33822785</v>
          </cell>
        </row>
        <row r="68">
          <cell r="H68">
            <v>0.92226859999999999</v>
          </cell>
          <cell r="I68">
            <v>0.82651580000000013</v>
          </cell>
          <cell r="J68">
            <v>1.420606</v>
          </cell>
          <cell r="K68">
            <v>0.93338520000000003</v>
          </cell>
          <cell r="L68">
            <v>0.78232219999999997</v>
          </cell>
          <cell r="M68">
            <v>1.4504094000000001</v>
          </cell>
          <cell r="N68">
            <v>1.1364166</v>
          </cell>
          <cell r="O68">
            <v>1.0759231999999999</v>
          </cell>
          <cell r="P68">
            <v>0.82583380000000006</v>
          </cell>
          <cell r="Q68">
            <v>0.70225540000000009</v>
          </cell>
          <cell r="R68">
            <v>1.1653334000000002</v>
          </cell>
          <cell r="S68">
            <v>1.3903251999999999</v>
          </cell>
          <cell r="T68">
            <v>2.0970818000000002</v>
          </cell>
          <cell r="U68">
            <v>1.6883592000000001</v>
          </cell>
          <cell r="V68">
            <v>1.4619352000000001</v>
          </cell>
          <cell r="W68">
            <v>1.5498478</v>
          </cell>
          <cell r="X68">
            <v>1.5811771999999999</v>
          </cell>
          <cell r="Y68">
            <v>1.5682318</v>
          </cell>
          <cell r="Z68">
            <v>3.056</v>
          </cell>
          <cell r="AA68">
            <v>2.3259000000000003</v>
          </cell>
          <cell r="AB68">
            <v>2.0441822700000003</v>
          </cell>
          <cell r="AC68">
            <v>2.0585218499999991</v>
          </cell>
          <cell r="AD68">
            <v>2.2333007499999997</v>
          </cell>
          <cell r="AE68">
            <v>2.33822785</v>
          </cell>
        </row>
        <row r="69">
          <cell r="H69">
            <v>1.112582</v>
          </cell>
          <cell r="I69">
            <v>0.80331799999999998</v>
          </cell>
          <cell r="J69">
            <v>0.79209799999999997</v>
          </cell>
          <cell r="K69">
            <v>1.4170180000000003</v>
          </cell>
          <cell r="L69">
            <v>2.0118140000000002</v>
          </cell>
          <cell r="M69">
            <v>1.9682630600000002</v>
          </cell>
          <cell r="N69">
            <v>1.356931568</v>
          </cell>
          <cell r="O69">
            <v>1.6115660000000003</v>
          </cell>
          <cell r="P69">
            <v>2.0560044800000004</v>
          </cell>
          <cell r="Q69">
            <v>2.2904100000000001</v>
          </cell>
          <cell r="R69">
            <v>2.4596072599999999</v>
          </cell>
          <cell r="S69">
            <v>3.8090502600000002</v>
          </cell>
          <cell r="T69">
            <v>4.7729200000000009</v>
          </cell>
          <cell r="U69">
            <v>4.5525319999999994</v>
          </cell>
          <cell r="V69">
            <v>3.3850400000000009</v>
          </cell>
          <cell r="W69">
            <v>2.8653000000000004</v>
          </cell>
          <cell r="X69">
            <v>1.9470999999999998</v>
          </cell>
          <cell r="Y69">
            <v>3.2425000000000002</v>
          </cell>
          <cell r="Z69">
            <v>1.5354000000000001</v>
          </cell>
          <cell r="AA69">
            <v>1.9370000000000001</v>
          </cell>
          <cell r="AB69">
            <v>2.3703669220352253</v>
          </cell>
          <cell r="AC69">
            <v>1.9890497993605087</v>
          </cell>
          <cell r="AD69">
            <v>2.1600621794832904</v>
          </cell>
          <cell r="AE69">
            <v>2.2621435716444833</v>
          </cell>
        </row>
        <row r="70">
          <cell r="H70">
            <v>2.1597179999999998</v>
          </cell>
          <cell r="I70">
            <v>1.559382</v>
          </cell>
          <cell r="J70">
            <v>1.5376019999999999</v>
          </cell>
          <cell r="K70">
            <v>2.7506820000000007</v>
          </cell>
          <cell r="L70">
            <v>3.9052860000000007</v>
          </cell>
          <cell r="M70">
            <v>3.8207459400000001</v>
          </cell>
          <cell r="N70">
            <v>2.634043632</v>
          </cell>
          <cell r="O70">
            <v>3.1283340000000002</v>
          </cell>
          <cell r="P70">
            <v>3.991067520000001</v>
          </cell>
          <cell r="Q70">
            <v>4.446089999999999</v>
          </cell>
          <cell r="R70">
            <v>4.7745317399999996</v>
          </cell>
          <cell r="S70">
            <v>7.3940387400000001</v>
          </cell>
          <cell r="T70">
            <v>9.2650800000000011</v>
          </cell>
          <cell r="U70">
            <v>8.8372679999999981</v>
          </cell>
          <cell r="V70">
            <v>6.5709600000000021</v>
          </cell>
          <cell r="W70">
            <v>4.5552000000000001</v>
          </cell>
          <cell r="X70">
            <v>5.4093999999999998</v>
          </cell>
          <cell r="Y70">
            <v>5.1186000000000007</v>
          </cell>
          <cell r="Z70">
            <v>1.7812999999999999</v>
          </cell>
          <cell r="AA70">
            <v>2.95</v>
          </cell>
          <cell r="AB70">
            <v>2.2861592609503698</v>
          </cell>
          <cell r="AC70">
            <v>2.5053125556405771</v>
          </cell>
          <cell r="AD70">
            <v>2.4712945670254456</v>
          </cell>
          <cell r="AE70">
            <v>2.4438312461536253</v>
          </cell>
        </row>
        <row r="92">
          <cell r="H92">
            <v>0.41436087365353341</v>
          </cell>
          <cell r="I92">
            <v>0.17461665398690543</v>
          </cell>
          <cell r="J92">
            <v>0.26404705837256015</v>
          </cell>
          <cell r="K92">
            <v>0.26172287837157698</v>
          </cell>
          <cell r="L92">
            <v>0.20771095617481719</v>
          </cell>
          <cell r="M92">
            <v>0.24565572097347629</v>
          </cell>
          <cell r="N92">
            <v>0.38202445624855086</v>
          </cell>
          <cell r="O92">
            <v>0.43265115974822654</v>
          </cell>
          <cell r="P92">
            <v>0.44386785453557986</v>
          </cell>
          <cell r="Q92">
            <v>0.36903936363436263</v>
          </cell>
          <cell r="R92">
            <v>0.5218289358729048</v>
          </cell>
          <cell r="S92">
            <v>0.56649361241353691</v>
          </cell>
          <cell r="T92">
            <v>0.68866463942173628</v>
          </cell>
          <cell r="U92">
            <v>1.031127510001379</v>
          </cell>
          <cell r="V92">
            <v>0.57467876806917317</v>
          </cell>
          <cell r="W92">
            <v>0.49454508368745087</v>
          </cell>
          <cell r="X92">
            <v>0.57525981306941887</v>
          </cell>
          <cell r="Y92">
            <v>0.81019904321227521</v>
          </cell>
          <cell r="Z92">
            <v>0.6358950000000001</v>
          </cell>
          <cell r="AA92">
            <v>0.73733399999999993</v>
          </cell>
          <cell r="AB92">
            <v>0.6518964294875611</v>
          </cell>
          <cell r="AC92">
            <v>0.67716166468748484</v>
          </cell>
          <cell r="AD92">
            <v>0.61357820737900048</v>
          </cell>
          <cell r="AE92">
            <v>0.62155831420158214</v>
          </cell>
        </row>
        <row r="93">
          <cell r="H93">
            <v>0.18668655354200558</v>
          </cell>
          <cell r="I93">
            <v>7.8671958180852486E-2</v>
          </cell>
          <cell r="J93">
            <v>0.11896402009639327</v>
          </cell>
          <cell r="K93">
            <v>0.11791688176412496</v>
          </cell>
          <cell r="L93">
            <v>9.3582297477281418E-2</v>
          </cell>
          <cell r="M93">
            <v>0.11067796894540068</v>
          </cell>
          <cell r="N93">
            <v>0.17211767239740325</v>
          </cell>
          <cell r="O93">
            <v>0.19492707693942124</v>
          </cell>
          <cell r="P93">
            <v>0.19998065758645517</v>
          </cell>
          <cell r="Q93">
            <v>0.1662673560627739</v>
          </cell>
          <cell r="R93">
            <v>0.23510531947101979</v>
          </cell>
          <cell r="S93">
            <v>0.25522858655200176</v>
          </cell>
          <cell r="T93">
            <v>0.31027164062645235</v>
          </cell>
          <cell r="U93">
            <v>0.46456519749850622</v>
          </cell>
          <cell r="V93">
            <v>0.25891633459172925</v>
          </cell>
          <cell r="W93">
            <v>0.22281282600526162</v>
          </cell>
          <cell r="X93">
            <v>0.25917811917479627</v>
          </cell>
          <cell r="Y93">
            <v>0.3650278698533686</v>
          </cell>
          <cell r="Z93">
            <v>0.79894500000000002</v>
          </cell>
          <cell r="AA93">
            <v>0.92639399999999994</v>
          </cell>
          <cell r="AB93">
            <v>0.81904936012539731</v>
          </cell>
          <cell r="AC93">
            <v>0.85079286076119875</v>
          </cell>
          <cell r="AD93">
            <v>0.77090595286079544</v>
          </cell>
          <cell r="AE93">
            <v>0.78093224091993652</v>
          </cell>
        </row>
        <row r="94">
          <cell r="H94">
            <v>0.21905257280446114</v>
          </cell>
          <cell r="I94">
            <v>9.2311387832242131E-2</v>
          </cell>
          <cell r="J94">
            <v>0.13958892153104671</v>
          </cell>
          <cell r="K94">
            <v>0.1383602398642981</v>
          </cell>
          <cell r="L94">
            <v>0.10980674634790144</v>
          </cell>
          <cell r="M94">
            <v>0.12986631008112301</v>
          </cell>
          <cell r="N94">
            <v>0.20195787135404591</v>
          </cell>
          <cell r="O94">
            <v>0.22872176331235222</v>
          </cell>
          <cell r="P94">
            <v>0.234651487877965</v>
          </cell>
          <cell r="Q94">
            <v>0.19509328030286358</v>
          </cell>
          <cell r="R94">
            <v>0.27586574465607538</v>
          </cell>
          <cell r="S94">
            <v>0.29947780103446142</v>
          </cell>
          <cell r="T94">
            <v>0.36406371995181136</v>
          </cell>
          <cell r="U94">
            <v>0.54510729250011491</v>
          </cell>
          <cell r="V94">
            <v>0.30380489733909782</v>
          </cell>
          <cell r="W94">
            <v>0.2614420903072876</v>
          </cell>
          <cell r="X94">
            <v>0.30411206775578492</v>
          </cell>
          <cell r="Y94">
            <v>0.42831308693435627</v>
          </cell>
          <cell r="Z94">
            <v>0.19566</v>
          </cell>
          <cell r="AA94">
            <v>0.22687199999999996</v>
          </cell>
          <cell r="AB94">
            <v>0.20058351676540342</v>
          </cell>
          <cell r="AC94">
            <v>0.20835743528845685</v>
          </cell>
          <cell r="AD94">
            <v>0.188793294578154</v>
          </cell>
          <cell r="AE94">
            <v>0.19124871206202526</v>
          </cell>
        </row>
        <row r="95">
          <cell r="H95">
            <v>0.16229015911096059</v>
          </cell>
          <cell r="I95">
            <v>0.13689095496788101</v>
          </cell>
          <cell r="J95">
            <v>0.1464880483900218</v>
          </cell>
          <cell r="K95">
            <v>0.12630105877793252</v>
          </cell>
          <cell r="L95">
            <v>5.3578256036020636E-2</v>
          </cell>
          <cell r="M95">
            <v>0.14473409683356164</v>
          </cell>
          <cell r="N95">
            <v>0.20832311411164292</v>
          </cell>
          <cell r="O95">
            <v>0.18181528021117813</v>
          </cell>
          <cell r="P95">
            <v>0.25346254662129836</v>
          </cell>
          <cell r="Q95">
            <v>0.21457777154883126</v>
          </cell>
          <cell r="R95">
            <v>0.21891301030159141</v>
          </cell>
          <cell r="S95">
            <v>0.34506514866435284</v>
          </cell>
          <cell r="T95">
            <v>0.4237613147259075</v>
          </cell>
          <cell r="U95">
            <v>0.29486242203887825</v>
          </cell>
          <cell r="V95">
            <v>0.25132802067051191</v>
          </cell>
          <cell r="W95">
            <v>0.19929265632196788</v>
          </cell>
          <cell r="X95">
            <v>0.28278808334118855</v>
          </cell>
          <cell r="Y95">
            <v>0.28374874501219671</v>
          </cell>
          <cell r="Z95">
            <v>0.38990000000000008</v>
          </cell>
          <cell r="AA95">
            <v>0.61124000000000001</v>
          </cell>
          <cell r="AB95">
            <v>0.48311013099802608</v>
          </cell>
          <cell r="AC95">
            <v>0.44265568341819511</v>
          </cell>
          <cell r="AD95">
            <v>0.44279982054836869</v>
          </cell>
          <cell r="AE95">
            <v>0.46242683685728003</v>
          </cell>
        </row>
        <row r="96">
          <cell r="H96">
            <v>0.29974721869213228</v>
          </cell>
          <cell r="I96">
            <v>0.25283531201468296</v>
          </cell>
          <cell r="J96">
            <v>0.27056098359313285</v>
          </cell>
          <cell r="K96">
            <v>0.23327595027294512</v>
          </cell>
          <cell r="L96">
            <v>9.8958145812104853E-2</v>
          </cell>
          <cell r="M96">
            <v>0.26732146430465759</v>
          </cell>
          <cell r="N96">
            <v>0.38476931926324892</v>
          </cell>
          <cell r="O96">
            <v>0.33580979190346144</v>
          </cell>
          <cell r="P96">
            <v>0.46814109868740644</v>
          </cell>
          <cell r="Q96">
            <v>0.39632156729196283</v>
          </cell>
          <cell r="R96">
            <v>0.40432868100498676</v>
          </cell>
          <cell r="S96">
            <v>0.63732957775343879</v>
          </cell>
          <cell r="T96">
            <v>0.78268008469672801</v>
          </cell>
          <cell r="U96">
            <v>0.54460597849651282</v>
          </cell>
          <cell r="V96">
            <v>0.46419866483633754</v>
          </cell>
          <cell r="W96">
            <v>0.36809021425281468</v>
          </cell>
          <cell r="X96">
            <v>0.52230487618688526</v>
          </cell>
          <cell r="Y96">
            <v>0.52407920228013871</v>
          </cell>
          <cell r="Z96">
            <v>0.18102500000000002</v>
          </cell>
          <cell r="AA96">
            <v>0.28378999999999999</v>
          </cell>
          <cell r="AB96">
            <v>0.22430113224908352</v>
          </cell>
          <cell r="AC96">
            <v>0.20551871015844772</v>
          </cell>
          <cell r="AD96">
            <v>0.20558563096888544</v>
          </cell>
          <cell r="AE96">
            <v>0.21469817425516571</v>
          </cell>
        </row>
        <row r="97">
          <cell r="H97">
            <v>7.4936804673033069E-2</v>
          </cell>
          <cell r="I97">
            <v>6.3208828003670739E-2</v>
          </cell>
          <cell r="J97">
            <v>6.7640245898283213E-2</v>
          </cell>
          <cell r="K97">
            <v>5.831898756823628E-2</v>
          </cell>
          <cell r="L97">
            <v>2.4739536453026213E-2</v>
          </cell>
          <cell r="M97">
            <v>6.6830366076164396E-2</v>
          </cell>
          <cell r="N97">
            <v>9.619232981581223E-2</v>
          </cell>
          <cell r="O97">
            <v>8.395244797586536E-2</v>
          </cell>
          <cell r="P97">
            <v>0.11703527467185161</v>
          </cell>
          <cell r="Q97">
            <v>9.9080391822990707E-2</v>
          </cell>
          <cell r="R97">
            <v>0.10108217025124669</v>
          </cell>
          <cell r="S97">
            <v>0.1593323944383597</v>
          </cell>
          <cell r="T97">
            <v>0.195670021174182</v>
          </cell>
          <cell r="U97">
            <v>0.13615149462412821</v>
          </cell>
          <cell r="V97">
            <v>0.11604966620908438</v>
          </cell>
          <cell r="W97">
            <v>9.2022553563203671E-2</v>
          </cell>
          <cell r="X97">
            <v>0.13057621904672131</v>
          </cell>
          <cell r="Y97">
            <v>0.13101980057003468</v>
          </cell>
          <cell r="Z97">
            <v>0.6266250000000001</v>
          </cell>
          <cell r="AA97">
            <v>0.98234999999999995</v>
          </cell>
          <cell r="AB97">
            <v>0.77642699624682754</v>
          </cell>
          <cell r="AC97">
            <v>0.71141091977924209</v>
          </cell>
          <cell r="AD97">
            <v>0.71164256873844955</v>
          </cell>
          <cell r="AE97">
            <v>0.74318598780634293</v>
          </cell>
        </row>
        <row r="98">
          <cell r="H98">
            <v>0.14468181752387402</v>
          </cell>
          <cell r="I98">
            <v>0.12203840501376527</v>
          </cell>
          <cell r="J98">
            <v>0.13059422211856206</v>
          </cell>
          <cell r="K98">
            <v>0.11259750338088605</v>
          </cell>
          <cell r="L98">
            <v>4.7765061698848296E-2</v>
          </cell>
          <cell r="M98">
            <v>0.12903057278561647</v>
          </cell>
          <cell r="N98">
            <v>0.18572023680929586</v>
          </cell>
          <cell r="O98">
            <v>0.1620884799094951</v>
          </cell>
          <cell r="P98">
            <v>0.22596208001944354</v>
          </cell>
          <cell r="Q98">
            <v>0.19129626933621519</v>
          </cell>
          <cell r="R98">
            <v>0.19516113844217509</v>
          </cell>
          <cell r="S98">
            <v>0.30762587914384881</v>
          </cell>
          <cell r="T98">
            <v>0.37778357940318252</v>
          </cell>
          <cell r="U98">
            <v>0.26287010484048079</v>
          </cell>
          <cell r="V98">
            <v>0.2240591482840664</v>
          </cell>
          <cell r="W98">
            <v>0.17766957586201376</v>
          </cell>
          <cell r="X98">
            <v>0.25210582142520493</v>
          </cell>
          <cell r="Y98">
            <v>0.25296225213763002</v>
          </cell>
          <cell r="Z98">
            <v>0.19495000000000004</v>
          </cell>
          <cell r="AA98">
            <v>0.30562</v>
          </cell>
          <cell r="AB98">
            <v>0.24155506549901304</v>
          </cell>
          <cell r="AC98">
            <v>0.22132784170909756</v>
          </cell>
          <cell r="AD98">
            <v>0.22139991027418435</v>
          </cell>
          <cell r="AE98">
            <v>0.23121341842864002</v>
          </cell>
        </row>
        <row r="99">
          <cell r="H99">
            <v>0.18433800000000003</v>
          </cell>
          <cell r="I99">
            <v>0.206844</v>
          </cell>
          <cell r="J99">
            <v>0.137214</v>
          </cell>
          <cell r="K99">
            <v>0.61676999999999993</v>
          </cell>
          <cell r="L99">
            <v>0.68554199999999998</v>
          </cell>
          <cell r="M99">
            <v>0.40642800000000001</v>
          </cell>
          <cell r="N99">
            <v>0.53598599999999996</v>
          </cell>
          <cell r="O99">
            <v>1.033296</v>
          </cell>
          <cell r="P99">
            <v>0.77985599999999999</v>
          </cell>
          <cell r="Q99">
            <v>0.64818600000000004</v>
          </cell>
          <cell r="R99">
            <v>0.78117599999999998</v>
          </cell>
          <cell r="S99">
            <v>0.39857400000000004</v>
          </cell>
          <cell r="T99">
            <v>0.61709999999999998</v>
          </cell>
          <cell r="U99">
            <v>0.37732200000000005</v>
          </cell>
          <cell r="V99">
            <v>0.84011400000000014</v>
          </cell>
          <cell r="W99">
            <v>0.93320000000000003</v>
          </cell>
          <cell r="X99">
            <v>1.1757</v>
          </cell>
          <cell r="Y99">
            <v>0.60420000000000007</v>
          </cell>
          <cell r="Z99">
            <v>0.75339999999999996</v>
          </cell>
          <cell r="AA99">
            <v>1.5335999999999999</v>
          </cell>
          <cell r="AB99">
            <v>1.2076663465344608</v>
          </cell>
          <cell r="AC99">
            <v>0.88413198109065294</v>
          </cell>
          <cell r="AD99">
            <v>0.97240838928959727</v>
          </cell>
          <cell r="AE99">
            <v>1.0165069098294888</v>
          </cell>
        </row>
        <row r="100">
          <cell r="H100">
            <v>9.4962000000000019E-2</v>
          </cell>
          <cell r="I100">
            <v>0.106556</v>
          </cell>
          <cell r="J100">
            <v>7.0686000000000013E-2</v>
          </cell>
          <cell r="K100">
            <v>0.31773000000000001</v>
          </cell>
          <cell r="L100">
            <v>0.35315800000000003</v>
          </cell>
          <cell r="M100">
            <v>0.20937199999999997</v>
          </cell>
          <cell r="N100">
            <v>0.27611400000000003</v>
          </cell>
          <cell r="O100">
            <v>0.532304</v>
          </cell>
          <cell r="P100">
            <v>0.40174399999999999</v>
          </cell>
          <cell r="Q100">
            <v>0.33391400000000004</v>
          </cell>
          <cell r="R100">
            <v>0.402424</v>
          </cell>
          <cell r="S100">
            <v>0.20532599999999998</v>
          </cell>
          <cell r="T100">
            <v>0.31790000000000002</v>
          </cell>
          <cell r="U100">
            <v>0.19437800000000005</v>
          </cell>
          <cell r="V100">
            <v>0.43278600000000006</v>
          </cell>
          <cell r="W100">
            <v>0.53679999999999994</v>
          </cell>
          <cell r="X100">
            <v>0.58729999999999993</v>
          </cell>
          <cell r="Y100">
            <v>0.3029</v>
          </cell>
          <cell r="Z100">
            <v>0.19550000000000001</v>
          </cell>
          <cell r="AA100">
            <v>0.11359999999999999</v>
          </cell>
          <cell r="AB100">
            <v>0.23634605624237559</v>
          </cell>
          <cell r="AC100">
            <v>0.27313452288332429</v>
          </cell>
          <cell r="AD100">
            <v>0.28219361090513184</v>
          </cell>
          <cell r="AE100">
            <v>0.26393138211722167</v>
          </cell>
        </row>
        <row r="101">
          <cell r="H101">
            <v>0.51962010000000003</v>
          </cell>
          <cell r="I101">
            <v>0.2356029</v>
          </cell>
          <cell r="J101">
            <v>0.29530000000000001</v>
          </cell>
          <cell r="K101">
            <v>0.39574090000000001</v>
          </cell>
          <cell r="L101">
            <v>0.68245239999999996</v>
          </cell>
          <cell r="M101">
            <v>0.37956290000000004</v>
          </cell>
          <cell r="N101">
            <v>0.31980000000000003</v>
          </cell>
          <cell r="O101">
            <v>0.7399</v>
          </cell>
          <cell r="P101">
            <v>0.63590000000000002</v>
          </cell>
          <cell r="Q101">
            <v>0.7046</v>
          </cell>
          <cell r="R101">
            <v>0.49339999999999995</v>
          </cell>
          <cell r="S101">
            <v>1.1999000000000002</v>
          </cell>
          <cell r="T101">
            <v>1.5182</v>
          </cell>
          <cell r="U101">
            <v>1.0499000000000001</v>
          </cell>
          <cell r="V101">
            <v>1.0911</v>
          </cell>
          <cell r="W101">
            <v>0.79139999999999999</v>
          </cell>
          <cell r="X101">
            <v>0.41299999999999998</v>
          </cell>
          <cell r="Y101">
            <v>0.74629999999999996</v>
          </cell>
          <cell r="Z101">
            <v>0.95779999999999998</v>
          </cell>
          <cell r="AA101">
            <v>1.0682</v>
          </cell>
          <cell r="AB101">
            <v>0.76954163000000042</v>
          </cell>
          <cell r="AC101">
            <v>0.65636095000000005</v>
          </cell>
          <cell r="AD101">
            <v>0.53005643999999963</v>
          </cell>
          <cell r="AE101">
            <v>0.52549197000000003</v>
          </cell>
        </row>
        <row r="102">
          <cell r="H102">
            <v>0.21296593880742018</v>
          </cell>
          <cell r="I102">
            <v>0.17963572713639753</v>
          </cell>
          <cell r="J102">
            <v>0.19222955304466666</v>
          </cell>
          <cell r="K102">
            <v>0.16573909165141087</v>
          </cell>
          <cell r="L102">
            <v>7.0308290156854247E-2</v>
          </cell>
          <cell r="M102">
            <v>0.18992792279246576</v>
          </cell>
          <cell r="N102">
            <v>0.27337287618122147</v>
          </cell>
          <cell r="O102">
            <v>0.23858786048286421</v>
          </cell>
          <cell r="P102">
            <v>0.33260728493597691</v>
          </cell>
          <cell r="Q102">
            <v>0.28158057651454166</v>
          </cell>
          <cell r="R102">
            <v>0.28726951166620807</v>
          </cell>
          <cell r="S102">
            <v>0.45281318188111136</v>
          </cell>
          <cell r="T102">
            <v>0.55608255432891829</v>
          </cell>
          <cell r="U102">
            <v>0.38693444428509655</v>
          </cell>
          <cell r="V102">
            <v>0.32980624434603434</v>
          </cell>
          <cell r="W102">
            <v>7.7976356796648869E-2</v>
          </cell>
          <cell r="X102">
            <v>0.10613982502339432</v>
          </cell>
          <cell r="Y102">
            <v>0.10925090581588365</v>
          </cell>
          <cell r="Z102">
            <v>0.1041</v>
          </cell>
          <cell r="AA102">
            <v>0.14449999999999999</v>
          </cell>
          <cell r="AB102">
            <v>0.12252214500704957</v>
          </cell>
          <cell r="AC102">
            <v>0.11151282493501802</v>
          </cell>
          <cell r="AD102">
            <v>0.10818632947011167</v>
          </cell>
          <cell r="AE102">
            <v>0.10758392265257145</v>
          </cell>
        </row>
        <row r="103">
          <cell r="H103">
            <v>8.6178061192579855E-2</v>
          </cell>
          <cell r="I103">
            <v>7.2690772863602482E-2</v>
          </cell>
          <cell r="J103">
            <v>7.7786946955333336E-2</v>
          </cell>
          <cell r="K103">
            <v>6.7067408348589097E-2</v>
          </cell>
          <cell r="L103">
            <v>2.8450709843145752E-2</v>
          </cell>
          <cell r="M103">
            <v>7.6855577207534248E-2</v>
          </cell>
          <cell r="N103">
            <v>0.11062212381877858</v>
          </cell>
          <cell r="O103">
            <v>9.6546139517135726E-2</v>
          </cell>
          <cell r="P103">
            <v>0.13459171506402304</v>
          </cell>
          <cell r="Q103">
            <v>0.11394342348545834</v>
          </cell>
          <cell r="R103">
            <v>0.11624548833379195</v>
          </cell>
          <cell r="S103">
            <v>0.18323381811888867</v>
          </cell>
          <cell r="T103">
            <v>0.22502244567108176</v>
          </cell>
          <cell r="U103">
            <v>0.15657555571490342</v>
          </cell>
          <cell r="V103">
            <v>0.13345825565396569</v>
          </cell>
          <cell r="W103">
            <v>3.1553643203351134E-2</v>
          </cell>
          <cell r="X103">
            <v>4.2950174976605679E-2</v>
          </cell>
          <cell r="Y103">
            <v>4.4209094184116358E-2</v>
          </cell>
          <cell r="Z103">
            <v>0.1041</v>
          </cell>
          <cell r="AA103">
            <v>0.14449999999999999</v>
          </cell>
          <cell r="AB103">
            <v>0.12252214500704957</v>
          </cell>
          <cell r="AC103">
            <v>0.11151282493501802</v>
          </cell>
          <cell r="AD103">
            <v>0.10818632947011167</v>
          </cell>
          <cell r="AE103">
            <v>0.10758392265257145</v>
          </cell>
        </row>
        <row r="104">
          <cell r="H104">
            <v>8.6474074074074148E-2</v>
          </cell>
          <cell r="I104">
            <v>8.6474074074074037E-2</v>
          </cell>
          <cell r="J104">
            <v>8.6474074074074148E-2</v>
          </cell>
          <cell r="K104">
            <v>8.6474074074074148E-2</v>
          </cell>
          <cell r="L104">
            <v>8.6474074074073926E-2</v>
          </cell>
          <cell r="M104">
            <v>8.6474074074074148E-2</v>
          </cell>
          <cell r="N104">
            <v>8.6474074074074148E-2</v>
          </cell>
          <cell r="O104">
            <v>8.6474074074073926E-2</v>
          </cell>
          <cell r="P104">
            <v>8.6474074074074148E-2</v>
          </cell>
          <cell r="Q104">
            <v>8.6474074074074148E-2</v>
          </cell>
          <cell r="R104">
            <v>8.6474074074073926E-2</v>
          </cell>
          <cell r="S104">
            <v>8.6474074074074148E-2</v>
          </cell>
          <cell r="T104">
            <v>8.6474074074074148E-2</v>
          </cell>
          <cell r="U104">
            <v>8.6474074074073926E-2</v>
          </cell>
          <cell r="V104">
            <v>8.6474074074073926E-2</v>
          </cell>
          <cell r="W104">
            <v>8.647407407407437E-2</v>
          </cell>
          <cell r="X104">
            <v>8.6474074074073926E-2</v>
          </cell>
          <cell r="Y104">
            <v>8.647407407407437E-2</v>
          </cell>
          <cell r="Z104">
            <v>8.6474074074073926E-2</v>
          </cell>
          <cell r="AA104">
            <v>8.6474074074073926E-2</v>
          </cell>
          <cell r="AB104">
            <v>8.6474074074073926E-2</v>
          </cell>
          <cell r="AC104">
            <v>8.647407407407437E-2</v>
          </cell>
          <cell r="AD104">
            <v>8.6474074074073926E-2</v>
          </cell>
          <cell r="AE104">
            <v>8.647407407407437E-2</v>
          </cell>
        </row>
        <row r="105">
          <cell r="H105">
            <v>0.29699999999999999</v>
          </cell>
          <cell r="I105">
            <v>0.18059999999999998</v>
          </cell>
          <cell r="J105">
            <v>9.4500000000000001E-2</v>
          </cell>
          <cell r="K105">
            <v>0.46850000000000003</v>
          </cell>
          <cell r="L105">
            <v>0.1009</v>
          </cell>
          <cell r="M105">
            <v>0.13689999999999999</v>
          </cell>
          <cell r="N105">
            <v>0.37169999999999997</v>
          </cell>
          <cell r="O105">
            <v>0.29910000000000003</v>
          </cell>
          <cell r="P105">
            <v>0.4612</v>
          </cell>
          <cell r="Q105">
            <v>0.78410000000000002</v>
          </cell>
          <cell r="R105">
            <v>0.1585</v>
          </cell>
          <cell r="S105">
            <v>0.14169999999999999</v>
          </cell>
          <cell r="T105">
            <v>0.24959999999999999</v>
          </cell>
          <cell r="U105">
            <v>0.2296</v>
          </cell>
          <cell r="V105">
            <v>0.22839999999999999</v>
          </cell>
          <cell r="W105">
            <v>0.24010000000000001</v>
          </cell>
          <cell r="X105">
            <v>0.247</v>
          </cell>
          <cell r="Y105">
            <v>0.36219999999999997</v>
          </cell>
          <cell r="Z105">
            <v>0.39089999999999997</v>
          </cell>
          <cell r="AA105">
            <v>0.62470000000000003</v>
          </cell>
          <cell r="AB105">
            <v>0.54312269999999974</v>
          </cell>
          <cell r="AC105">
            <v>0.43204304999999998</v>
          </cell>
          <cell r="AD105">
            <v>0.39338529000000044</v>
          </cell>
          <cell r="AE105">
            <v>0.43886131999999956</v>
          </cell>
        </row>
        <row r="106">
          <cell r="H106">
            <v>9.4114999999999976E-2</v>
          </cell>
          <cell r="I106">
            <v>3.5979999999999998E-2</v>
          </cell>
          <cell r="J106">
            <v>4.9454999999999999E-2</v>
          </cell>
          <cell r="K106">
            <v>1.6729999999999998E-2</v>
          </cell>
          <cell r="L106">
            <v>8.9494999999999991E-2</v>
          </cell>
          <cell r="M106">
            <v>0.18592000000000003</v>
          </cell>
          <cell r="N106">
            <v>0.22197</v>
          </cell>
          <cell r="O106">
            <v>6.1249999999999999E-2</v>
          </cell>
          <cell r="P106">
            <v>0.23075499999999996</v>
          </cell>
          <cell r="Q106">
            <v>0.19785499999999995</v>
          </cell>
          <cell r="R106">
            <v>0.15771000000000002</v>
          </cell>
          <cell r="S106">
            <v>0.15168999999999996</v>
          </cell>
          <cell r="T106">
            <v>0.16621499999999997</v>
          </cell>
          <cell r="U106">
            <v>0.24384500000000001</v>
          </cell>
          <cell r="V106">
            <v>0.190085</v>
          </cell>
          <cell r="W106">
            <v>0.16197999999999999</v>
          </cell>
          <cell r="X106">
            <v>0.14038499999999998</v>
          </cell>
          <cell r="Y106">
            <v>0.31633</v>
          </cell>
          <cell r="Z106">
            <v>0.6502</v>
          </cell>
          <cell r="AA106">
            <v>0.64700000000000002</v>
          </cell>
          <cell r="AB106">
            <v>0.45748749999999927</v>
          </cell>
          <cell r="AC106">
            <v>0.5602725700000003</v>
          </cell>
          <cell r="AD106">
            <v>0.47068721000000047</v>
          </cell>
          <cell r="AE106">
            <v>0.54478340999999997</v>
          </cell>
        </row>
        <row r="107">
          <cell r="H107">
            <v>0.174785</v>
          </cell>
          <cell r="I107">
            <v>6.6820000000000004E-2</v>
          </cell>
          <cell r="J107">
            <v>9.184500000000001E-2</v>
          </cell>
          <cell r="K107">
            <v>3.107E-2</v>
          </cell>
          <cell r="L107">
            <v>0.16620499999999999</v>
          </cell>
          <cell r="M107">
            <v>0.34528000000000003</v>
          </cell>
          <cell r="N107">
            <v>0.41223000000000004</v>
          </cell>
          <cell r="O107">
            <v>0.11375</v>
          </cell>
          <cell r="P107">
            <v>0.42854499999999995</v>
          </cell>
          <cell r="Q107">
            <v>0.36744499999999997</v>
          </cell>
          <cell r="R107">
            <v>0.29289000000000004</v>
          </cell>
          <cell r="S107">
            <v>0.28170999999999996</v>
          </cell>
          <cell r="T107">
            <v>0.30868499999999999</v>
          </cell>
          <cell r="U107">
            <v>0.45285500000000001</v>
          </cell>
          <cell r="V107">
            <v>0.35301500000000002</v>
          </cell>
          <cell r="W107">
            <v>0.35450480000000001</v>
          </cell>
          <cell r="X107">
            <v>0.30724260000000003</v>
          </cell>
          <cell r="Y107">
            <v>0.6923108</v>
          </cell>
          <cell r="Z107">
            <v>0.6502</v>
          </cell>
          <cell r="AA107">
            <v>0.64700000000000002</v>
          </cell>
          <cell r="AB107">
            <v>0.45748749999999927</v>
          </cell>
          <cell r="AC107">
            <v>0.5602725700000003</v>
          </cell>
          <cell r="AD107">
            <v>0.47068721000000047</v>
          </cell>
          <cell r="AE107">
            <v>0.54478340999999997</v>
          </cell>
        </row>
        <row r="108">
          <cell r="H108">
            <v>0.16187400000000002</v>
          </cell>
          <cell r="I108">
            <v>0.40232200000000001</v>
          </cell>
          <cell r="J108">
            <v>0.21423400000000004</v>
          </cell>
          <cell r="K108">
            <v>0.16636200000000001</v>
          </cell>
          <cell r="L108">
            <v>0.14161000000000001</v>
          </cell>
          <cell r="M108">
            <v>0.21616506400000002</v>
          </cell>
          <cell r="N108">
            <v>0.43234400000000001</v>
          </cell>
          <cell r="O108">
            <v>0.29482056200000006</v>
          </cell>
          <cell r="P108">
            <v>0.20296021200000003</v>
          </cell>
          <cell r="Q108">
            <v>0.39565800000000001</v>
          </cell>
          <cell r="R108">
            <v>0.36665600000000004</v>
          </cell>
          <cell r="S108">
            <v>0.54201909199999998</v>
          </cell>
          <cell r="T108">
            <v>0.55654331400000001</v>
          </cell>
          <cell r="U108">
            <v>0.70082122600000007</v>
          </cell>
          <cell r="V108">
            <v>0.47504799999999997</v>
          </cell>
          <cell r="W108">
            <v>0.35580000000000001</v>
          </cell>
          <cell r="X108">
            <v>0.66449999999999998</v>
          </cell>
          <cell r="Y108">
            <v>1.038</v>
          </cell>
          <cell r="Z108">
            <v>0.46650000000000003</v>
          </cell>
          <cell r="AA108">
            <v>0.95889999999999997</v>
          </cell>
          <cell r="AB108">
            <v>0.46645769387703823</v>
          </cell>
          <cell r="AC108">
            <v>0.49047162329837557</v>
          </cell>
          <cell r="AD108">
            <v>0.51237945405876495</v>
          </cell>
          <cell r="AE108">
            <v>0.52849590625857834</v>
          </cell>
        </row>
        <row r="109">
          <cell r="H109">
            <v>0.31422600000000006</v>
          </cell>
          <cell r="I109">
            <v>1.1833</v>
          </cell>
          <cell r="J109">
            <v>0.63009999999999999</v>
          </cell>
          <cell r="K109">
            <v>0.48930000000000001</v>
          </cell>
          <cell r="L109">
            <v>0.41649999999999998</v>
          </cell>
          <cell r="M109">
            <v>0.63577960000000011</v>
          </cell>
          <cell r="N109">
            <v>1.2715999999999998</v>
          </cell>
          <cell r="O109">
            <v>0.86711930000000004</v>
          </cell>
          <cell r="P109">
            <v>0.59694180000000008</v>
          </cell>
          <cell r="Q109">
            <v>1.1637</v>
          </cell>
          <cell r="R109">
            <v>1.0784</v>
          </cell>
          <cell r="S109">
            <v>1.5941737999999999</v>
          </cell>
          <cell r="T109">
            <v>1.6368920999999999</v>
          </cell>
          <cell r="U109">
            <v>2.0612388999999998</v>
          </cell>
          <cell r="V109">
            <v>1.3971999999999998</v>
          </cell>
          <cell r="W109">
            <v>1.0427</v>
          </cell>
          <cell r="X109">
            <v>0.80215000000000003</v>
          </cell>
          <cell r="Y109">
            <v>0.2843</v>
          </cell>
          <cell r="Z109">
            <v>0.34749999999999998</v>
          </cell>
          <cell r="AA109">
            <v>0.2964</v>
          </cell>
          <cell r="AB109">
            <v>0.53927991626881955</v>
          </cell>
          <cell r="AC109">
            <v>0.4102555079683779</v>
          </cell>
          <cell r="AD109">
            <v>0.42249327104785911</v>
          </cell>
          <cell r="AE109">
            <v>0.42234898958167211</v>
          </cell>
        </row>
        <row r="131">
          <cell r="H131">
            <v>2.7637531750820971E-2</v>
          </cell>
          <cell r="I131">
            <v>6.7805425246072637E-2</v>
          </cell>
          <cell r="J131">
            <v>4.9110933933817151E-2</v>
          </cell>
          <cell r="K131">
            <v>3.8348970016221416E-2</v>
          </cell>
          <cell r="L131">
            <v>6.6037027419237657E-2</v>
          </cell>
          <cell r="M131">
            <v>2.9153301316679522E-2</v>
          </cell>
          <cell r="N131">
            <v>7.9577902207574089E-2</v>
          </cell>
          <cell r="O131">
            <v>0.19129011921134953</v>
          </cell>
          <cell r="P131">
            <v>0.14137077484240779</v>
          </cell>
          <cell r="Q131">
            <v>0.21059091834994842</v>
          </cell>
          <cell r="R131">
            <v>0.10413336917448265</v>
          </cell>
          <cell r="S131">
            <v>0.21539085530850052</v>
          </cell>
          <cell r="T131">
            <v>0.19139117051574009</v>
          </cell>
          <cell r="U131">
            <v>0.25454823575984653</v>
          </cell>
          <cell r="V131">
            <v>0.21195511095922112</v>
          </cell>
          <cell r="W131">
            <v>0.19125980382003235</v>
          </cell>
          <cell r="X131">
            <v>0.26220792463265175</v>
          </cell>
          <cell r="Y131">
            <v>0.21725019930928702</v>
          </cell>
          <cell r="Z131">
            <v>2.7993000000000001E-2</v>
          </cell>
          <cell r="AA131">
            <v>4.1474999999999998E-2</v>
          </cell>
          <cell r="AB131">
            <v>4.0846333382852616E-2</v>
          </cell>
          <cell r="AC131">
            <v>5.0886648139373152E-2</v>
          </cell>
          <cell r="AD131">
            <v>5.2535476840249826E-2</v>
          </cell>
          <cell r="AE131">
            <v>5.8530607733513491E-2</v>
          </cell>
        </row>
        <row r="132">
          <cell r="H132">
            <v>1.245184060327729E-2</v>
          </cell>
          <cell r="I132">
            <v>3.0549122650087968E-2</v>
          </cell>
          <cell r="J132">
            <v>2.2126488238364762E-2</v>
          </cell>
          <cell r="K132">
            <v>1.7277782482426805E-2</v>
          </cell>
          <cell r="L132">
            <v>2.9752386962492529E-2</v>
          </cell>
          <cell r="M132">
            <v>1.3134756906930521E-2</v>
          </cell>
          <cell r="N132">
            <v>3.585310594179475E-2</v>
          </cell>
          <cell r="O132">
            <v>8.6184037521038065E-2</v>
          </cell>
          <cell r="P132">
            <v>6.3693327254058227E-2</v>
          </cell>
          <cell r="Q132">
            <v>9.4879838454222556E-2</v>
          </cell>
          <cell r="R132">
            <v>4.6916350060977136E-2</v>
          </cell>
          <cell r="S132">
            <v>9.7042406749124469E-2</v>
          </cell>
          <cell r="T132">
            <v>8.6229565274614936E-2</v>
          </cell>
          <cell r="U132">
            <v>0.11468441126016633</v>
          </cell>
          <cell r="V132">
            <v>9.5494463127510462E-2</v>
          </cell>
          <cell r="W132">
            <v>8.6170379194964994E-2</v>
          </cell>
          <cell r="X132">
            <v>0.11813541498129401</v>
          </cell>
          <cell r="Y132">
            <v>9.78801174149391E-2</v>
          </cell>
          <cell r="Z132">
            <v>8.2645999999999997E-2</v>
          </cell>
          <cell r="AA132">
            <v>0.12245</v>
          </cell>
          <cell r="AB132">
            <v>0.12059393665413629</v>
          </cell>
          <cell r="AC132">
            <v>0.15023677069719693</v>
          </cell>
          <cell r="AD132">
            <v>0.15510474114740425</v>
          </cell>
          <cell r="AE132">
            <v>0.17280465140370652</v>
          </cell>
        </row>
        <row r="133">
          <cell r="H133">
            <v>1.461062764590175E-2</v>
          </cell>
          <cell r="I133">
            <v>3.5845452103839388E-2</v>
          </cell>
          <cell r="J133">
            <v>2.5962577827818099E-2</v>
          </cell>
          <cell r="K133">
            <v>2.0273247501351788E-2</v>
          </cell>
          <cell r="L133">
            <v>3.4910585618269804E-2</v>
          </cell>
          <cell r="M133">
            <v>1.5411941776389961E-2</v>
          </cell>
          <cell r="N133">
            <v>4.2068991850631177E-2</v>
          </cell>
          <cell r="O133">
            <v>0.10112584326761248</v>
          </cell>
          <cell r="P133">
            <v>7.4735897903533979E-2</v>
          </cell>
          <cell r="Q133">
            <v>0.11132924319582904</v>
          </cell>
          <cell r="R133">
            <v>5.5050280764540223E-2</v>
          </cell>
          <cell r="S133">
            <v>0.11386673794237505</v>
          </cell>
          <cell r="T133">
            <v>0.10117926420964501</v>
          </cell>
          <cell r="U133">
            <v>0.13456735297998723</v>
          </cell>
          <cell r="V133">
            <v>0.11205042591326843</v>
          </cell>
          <cell r="W133">
            <v>0.10110981698500271</v>
          </cell>
          <cell r="X133">
            <v>0.13861666038605433</v>
          </cell>
          <cell r="Y133">
            <v>0.11484968327577393</v>
          </cell>
          <cell r="Z133">
            <v>2.2661000000000001E-2</v>
          </cell>
          <cell r="AA133">
            <v>3.3575000000000001E-2</v>
          </cell>
          <cell r="AB133">
            <v>3.3066079405166406E-2</v>
          </cell>
          <cell r="AC133">
            <v>4.1193953255683029E-2</v>
          </cell>
          <cell r="AD133">
            <v>4.2528719346868915E-2</v>
          </cell>
          <cell r="AE133">
            <v>4.7381920546177597E-2</v>
          </cell>
        </row>
        <row r="134">
          <cell r="H134">
            <v>4.7323598598832305E-2</v>
          </cell>
          <cell r="I134">
            <v>6.3539377139690933E-2</v>
          </cell>
          <cell r="J134">
            <v>7.4493301011168897E-2</v>
          </cell>
          <cell r="K134">
            <v>5.6242276796304551E-2</v>
          </cell>
          <cell r="L134">
            <v>4.7356692024425905E-2</v>
          </cell>
          <cell r="M134">
            <v>0.13958806915375851</v>
          </cell>
          <cell r="N134">
            <v>9.9958692005435654E-2</v>
          </cell>
          <cell r="O134">
            <v>0.13430966777158107</v>
          </cell>
          <cell r="P134">
            <v>6.0114207590754469E-2</v>
          </cell>
          <cell r="Q134">
            <v>5.8310615895903861E-2</v>
          </cell>
          <cell r="R134">
            <v>7.3368124540986873E-2</v>
          </cell>
          <cell r="S134">
            <v>0.10579968162270412</v>
          </cell>
          <cell r="T134">
            <v>0.13090104493544141</v>
          </cell>
          <cell r="U134">
            <v>0.18562102415444087</v>
          </cell>
          <cell r="V134">
            <v>6.9612020736114513E-2</v>
          </cell>
          <cell r="W134">
            <v>8.6866670950193486E-2</v>
          </cell>
          <cell r="X134">
            <v>0.15042390425477303</v>
          </cell>
          <cell r="Y134">
            <v>6.9917599237908579E-2</v>
          </cell>
          <cell r="Z134">
            <v>6.0696E-2</v>
          </cell>
          <cell r="AA134">
            <v>0.20314799999999997</v>
          </cell>
          <cell r="AB134">
            <v>0.13470040401937183</v>
          </cell>
          <cell r="AC134">
            <v>0.11643600922484103</v>
          </cell>
          <cell r="AD134">
            <v>0.11439186666203939</v>
          </cell>
          <cell r="AE134">
            <v>0.11940706859733403</v>
          </cell>
        </row>
        <row r="135">
          <cell r="H135">
            <v>8.7405897783390932E-2</v>
          </cell>
          <cell r="I135">
            <v>0.11735617045042701</v>
          </cell>
          <cell r="J135">
            <v>0.13758788525203705</v>
          </cell>
          <cell r="K135">
            <v>0.10387854775026077</v>
          </cell>
          <cell r="L135">
            <v>8.746702078883388E-2</v>
          </cell>
          <cell r="M135">
            <v>0.25781683695828184</v>
          </cell>
          <cell r="N135">
            <v>0.18462203794037227</v>
          </cell>
          <cell r="O135">
            <v>0.24806771759013438</v>
          </cell>
          <cell r="P135">
            <v>0.11102993938708366</v>
          </cell>
          <cell r="Q135">
            <v>0.10769873559044393</v>
          </cell>
          <cell r="R135">
            <v>0.1355097030669774</v>
          </cell>
          <cell r="S135">
            <v>0.19541024840104954</v>
          </cell>
          <cell r="T135">
            <v>0.24177204802951249</v>
          </cell>
          <cell r="U135">
            <v>0.34283893752939848</v>
          </cell>
          <cell r="V135">
            <v>0.12857224194920477</v>
          </cell>
          <cell r="W135">
            <v>0.16044129327991158</v>
          </cell>
          <cell r="X135">
            <v>0.27783044376924665</v>
          </cell>
          <cell r="Y135">
            <v>0.12913664034838468</v>
          </cell>
          <cell r="Z135">
            <v>3.0348E-2</v>
          </cell>
          <cell r="AA135">
            <v>0.10157399999999998</v>
          </cell>
          <cell r="AB135">
            <v>6.7350202009685917E-2</v>
          </cell>
          <cell r="AC135">
            <v>5.8218004612420514E-2</v>
          </cell>
          <cell r="AD135">
            <v>5.7195933331019695E-2</v>
          </cell>
          <cell r="AE135">
            <v>5.9703534298667017E-2</v>
          </cell>
        </row>
        <row r="136">
          <cell r="H136">
            <v>2.1851474445847733E-2</v>
          </cell>
          <cell r="I136">
            <v>2.9339042612606753E-2</v>
          </cell>
          <cell r="J136">
            <v>3.4396971313009263E-2</v>
          </cell>
          <cell r="K136">
            <v>2.5969636937565193E-2</v>
          </cell>
          <cell r="L136">
            <v>2.186675519720847E-2</v>
          </cell>
          <cell r="M136">
            <v>6.4454209239570459E-2</v>
          </cell>
          <cell r="N136">
            <v>4.6155509485093067E-2</v>
          </cell>
          <cell r="O136">
            <v>6.2016929397533595E-2</v>
          </cell>
          <cell r="P136">
            <v>2.7757484846770916E-2</v>
          </cell>
          <cell r="Q136">
            <v>2.6924683897610983E-2</v>
          </cell>
          <cell r="R136">
            <v>3.3877425766744351E-2</v>
          </cell>
          <cell r="S136">
            <v>4.8852562100262384E-2</v>
          </cell>
          <cell r="T136">
            <v>6.0443012007378123E-2</v>
          </cell>
          <cell r="U136">
            <v>8.570973438234962E-2</v>
          </cell>
          <cell r="V136">
            <v>3.2143060487301194E-2</v>
          </cell>
          <cell r="W136">
            <v>4.0110323319977895E-2</v>
          </cell>
          <cell r="X136">
            <v>6.9457610942311662E-2</v>
          </cell>
          <cell r="Y136">
            <v>3.228416008709617E-2</v>
          </cell>
          <cell r="Z136">
            <v>0.18546000000000001</v>
          </cell>
          <cell r="AA136">
            <v>0.62073</v>
          </cell>
          <cell r="AB136">
            <v>0.41158456783696956</v>
          </cell>
          <cell r="AC136">
            <v>0.35577669485368096</v>
          </cell>
          <cell r="AD136">
            <v>0.34953070368956485</v>
          </cell>
          <cell r="AE136">
            <v>0.36485493182518736</v>
          </cell>
        </row>
        <row r="137">
          <cell r="H137">
            <v>4.2189029171929009E-2</v>
          </cell>
          <cell r="I137">
            <v>5.6645409797275316E-2</v>
          </cell>
          <cell r="J137">
            <v>6.6410842423784755E-2</v>
          </cell>
          <cell r="K137">
            <v>5.0140038515869477E-2</v>
          </cell>
          <cell r="L137">
            <v>4.2218531989531759E-2</v>
          </cell>
          <cell r="M137">
            <v>0.12444288464838921</v>
          </cell>
          <cell r="N137">
            <v>8.9113260569099004E-2</v>
          </cell>
          <cell r="O137">
            <v>0.11973718524075097</v>
          </cell>
          <cell r="P137">
            <v>5.3591868175390939E-2</v>
          </cell>
          <cell r="Q137">
            <v>5.1983964616041198E-2</v>
          </cell>
          <cell r="R137">
            <v>6.5407746625291335E-2</v>
          </cell>
          <cell r="S137">
            <v>9.432050787598395E-2</v>
          </cell>
          <cell r="T137">
            <v>0.11669839502766798</v>
          </cell>
          <cell r="U137">
            <v>0.16548130393381105</v>
          </cell>
          <cell r="V137">
            <v>6.2059176827379478E-2</v>
          </cell>
          <cell r="W137">
            <v>7.7441712449917086E-2</v>
          </cell>
          <cell r="X137">
            <v>0.13410304103366871</v>
          </cell>
          <cell r="Y137">
            <v>6.2331600326610628E-2</v>
          </cell>
          <cell r="Z137">
            <v>6.0696E-2</v>
          </cell>
          <cell r="AA137">
            <v>0.20314799999999997</v>
          </cell>
          <cell r="AB137">
            <v>0.13470040401937183</v>
          </cell>
          <cell r="AC137">
            <v>0.11643600922484103</v>
          </cell>
          <cell r="AD137">
            <v>0.11439186666203939</v>
          </cell>
          <cell r="AE137">
            <v>0.11940706859733403</v>
          </cell>
        </row>
        <row r="138">
          <cell r="H138">
            <v>8.3687999999999999E-2</v>
          </cell>
          <cell r="I138">
            <v>7.8474000000000002E-2</v>
          </cell>
          <cell r="J138">
            <v>0.23700600000000002</v>
          </cell>
          <cell r="K138">
            <v>0.23515800000000001</v>
          </cell>
          <cell r="L138">
            <v>0.27984000000000003</v>
          </cell>
          <cell r="M138">
            <v>0.176814</v>
          </cell>
          <cell r="N138">
            <v>8.4347999999999992E-2</v>
          </cell>
          <cell r="O138">
            <v>0.40854000000000001</v>
          </cell>
          <cell r="P138">
            <v>0.225324</v>
          </cell>
          <cell r="Q138">
            <v>5.4120000000000001E-2</v>
          </cell>
          <cell r="R138">
            <v>0.40906799999999999</v>
          </cell>
          <cell r="S138">
            <v>0.27079799999999998</v>
          </cell>
          <cell r="T138">
            <v>0.207372</v>
          </cell>
          <cell r="U138">
            <v>0.19912200000000002</v>
          </cell>
          <cell r="V138">
            <v>0.15206400000000003</v>
          </cell>
          <cell r="W138">
            <v>0.27260000000000001</v>
          </cell>
          <cell r="X138">
            <v>0.189</v>
          </cell>
          <cell r="Y138">
            <v>0.1072</v>
          </cell>
          <cell r="Z138">
            <v>0.44969999999999999</v>
          </cell>
          <cell r="AA138">
            <v>0.112</v>
          </cell>
          <cell r="AB138">
            <v>0.4401652614761517</v>
          </cell>
          <cell r="AC138">
            <v>0.21984801303614007</v>
          </cell>
          <cell r="AD138">
            <v>0.15364627260124672</v>
          </cell>
          <cell r="AE138">
            <v>0.15855763042086438</v>
          </cell>
        </row>
        <row r="139">
          <cell r="H139">
            <v>4.3112000000000004E-2</v>
          </cell>
          <cell r="I139">
            <v>4.0426000000000004E-2</v>
          </cell>
          <cell r="J139">
            <v>0.12209400000000002</v>
          </cell>
          <cell r="K139">
            <v>0.12114200000000001</v>
          </cell>
          <cell r="L139">
            <v>0.14416000000000001</v>
          </cell>
          <cell r="M139">
            <v>9.1086E-2</v>
          </cell>
          <cell r="N139">
            <v>4.3452000000000005E-2</v>
          </cell>
          <cell r="O139">
            <v>0.21046000000000001</v>
          </cell>
          <cell r="P139">
            <v>0.11607600000000001</v>
          </cell>
          <cell r="Q139">
            <v>2.7880000000000002E-2</v>
          </cell>
          <cell r="R139">
            <v>0.210732</v>
          </cell>
          <cell r="S139">
            <v>0.13950200000000001</v>
          </cell>
          <cell r="T139">
            <v>0.10682800000000001</v>
          </cell>
          <cell r="U139">
            <v>0.102578</v>
          </cell>
          <cell r="V139">
            <v>7.8336000000000017E-2</v>
          </cell>
          <cell r="W139">
            <v>0.14680000000000001</v>
          </cell>
          <cell r="X139">
            <v>0.24359999999999998</v>
          </cell>
          <cell r="Y139">
            <v>0.1031</v>
          </cell>
          <cell r="Z139">
            <v>0.1915</v>
          </cell>
          <cell r="AA139">
            <v>0.29419999999999996</v>
          </cell>
          <cell r="AB139">
            <v>0.35744725178671727</v>
          </cell>
          <cell r="AC139">
            <v>0.22417923952580085</v>
          </cell>
          <cell r="AD139">
            <v>0.17356368464901417</v>
          </cell>
          <cell r="AE139">
            <v>0.17526384939785247</v>
          </cell>
        </row>
        <row r="140">
          <cell r="H140">
            <v>0.1671</v>
          </cell>
          <cell r="I140">
            <v>7.1599999999999997E-2</v>
          </cell>
          <cell r="J140">
            <v>0.26939999999999997</v>
          </cell>
          <cell r="K140">
            <v>4.3299999999999998E-2</v>
          </cell>
          <cell r="L140">
            <v>4.5899999999999996E-2</v>
          </cell>
          <cell r="M140">
            <v>9.9299999999999999E-2</v>
          </cell>
          <cell r="N140">
            <v>0.22140000000000001</v>
          </cell>
          <cell r="O140">
            <v>0.3105</v>
          </cell>
          <cell r="P140">
            <v>0.33019999999999999</v>
          </cell>
          <cell r="Q140">
            <v>0.38160000000000005</v>
          </cell>
          <cell r="R140">
            <v>0.1825</v>
          </cell>
          <cell r="S140">
            <v>0.3387</v>
          </cell>
          <cell r="T140">
            <v>0.48710000000000003</v>
          </cell>
          <cell r="U140">
            <v>0.3115</v>
          </cell>
          <cell r="V140">
            <v>0.2233</v>
          </cell>
          <cell r="W140">
            <v>0.1108</v>
          </cell>
          <cell r="X140">
            <v>0.22839999999999999</v>
          </cell>
          <cell r="Y140">
            <v>0.25869999999999999</v>
          </cell>
          <cell r="Z140">
            <v>7.1999999999999995E-2</v>
          </cell>
          <cell r="AA140">
            <v>0.26689999999999997</v>
          </cell>
          <cell r="AB140">
            <v>0.13994319</v>
          </cell>
          <cell r="AC140">
            <v>0.13183231000000001</v>
          </cell>
          <cell r="AD140">
            <v>0.11379148000000006</v>
          </cell>
          <cell r="AE140">
            <v>0.11830017999999998</v>
          </cell>
        </row>
        <row r="141">
          <cell r="H141">
            <v>6.2100589823534016E-2</v>
          </cell>
          <cell r="I141">
            <v>8.3379812909919804E-2</v>
          </cell>
          <cell r="J141">
            <v>9.7754145239702855E-2</v>
          </cell>
          <cell r="K141">
            <v>7.3804162521046185E-2</v>
          </cell>
          <cell r="L141">
            <v>6.2144016809424593E-2</v>
          </cell>
          <cell r="M141">
            <v>0.18317502648648007</v>
          </cell>
          <cell r="N141">
            <v>0.13117121088250666</v>
          </cell>
          <cell r="O141">
            <v>0.17624842223693205</v>
          </cell>
          <cell r="P141">
            <v>7.8885119870244436E-2</v>
          </cell>
          <cell r="Q141">
            <v>7.6518349139207631E-2</v>
          </cell>
          <cell r="R141">
            <v>9.6277627719423012E-2</v>
          </cell>
          <cell r="S141">
            <v>0.13883607389219457</v>
          </cell>
          <cell r="T141">
            <v>0.17177544269020198</v>
          </cell>
          <cell r="U141">
            <v>0.24358196386028133</v>
          </cell>
          <cell r="V141">
            <v>9.1348664820841821E-2</v>
          </cell>
          <cell r="W141">
            <v>3.3659473654209432E-2</v>
          </cell>
          <cell r="X141">
            <v>5.7814844658594489E-2</v>
          </cell>
          <cell r="Y141">
            <v>2.6639964131567617E-2</v>
          </cell>
          <cell r="Z141">
            <v>4.7600000000000003E-2</v>
          </cell>
          <cell r="AA141">
            <v>2.12E-2</v>
          </cell>
          <cell r="AB141">
            <v>3.7391982114600208E-2</v>
          </cell>
          <cell r="AC141">
            <v>3.8556202084216395E-2</v>
          </cell>
          <cell r="AD141">
            <v>3.9254739655337212E-2</v>
          </cell>
          <cell r="AE141">
            <v>3.9612886681477867E-2</v>
          </cell>
        </row>
        <row r="142">
          <cell r="H142">
            <v>2.5129410176465982E-2</v>
          </cell>
          <cell r="I142">
            <v>3.3740187090080198E-2</v>
          </cell>
          <cell r="J142">
            <v>3.9556854760297154E-2</v>
          </cell>
          <cell r="K142">
            <v>2.9865337478953799E-2</v>
          </cell>
          <cell r="L142">
            <v>2.5146983190575397E-2</v>
          </cell>
          <cell r="M142">
            <v>7.4122973513519944E-2</v>
          </cell>
          <cell r="N142">
            <v>5.3079289117493357E-2</v>
          </cell>
          <cell r="O142">
            <v>7.1320077763067966E-2</v>
          </cell>
          <cell r="P142">
            <v>3.1921380129755567E-2</v>
          </cell>
          <cell r="Q142">
            <v>3.0963650860792346E-2</v>
          </cell>
          <cell r="R142">
            <v>3.8959372280576977E-2</v>
          </cell>
          <cell r="S142">
            <v>5.6180926107805416E-2</v>
          </cell>
          <cell r="T142">
            <v>6.9510057309798035E-2</v>
          </cell>
          <cell r="U142">
            <v>9.8567036139718664E-2</v>
          </cell>
          <cell r="V142">
            <v>3.6964835179158176E-2</v>
          </cell>
          <cell r="W142">
            <v>1.3620526345790574E-2</v>
          </cell>
          <cell r="X142">
            <v>2.3395155341405505E-2</v>
          </cell>
          <cell r="Y142">
            <v>1.0780035868432387E-2</v>
          </cell>
          <cell r="Z142">
            <v>4.7600000000000003E-2</v>
          </cell>
          <cell r="AA142">
            <v>2.12E-2</v>
          </cell>
          <cell r="AB142">
            <v>3.7391982114600208E-2</v>
          </cell>
          <cell r="AC142">
            <v>3.8556202084216395E-2</v>
          </cell>
          <cell r="AD142">
            <v>3.9254739655337212E-2</v>
          </cell>
          <cell r="AE142">
            <v>3.9612886681477867E-2</v>
          </cell>
        </row>
        <row r="143">
          <cell r="H143">
            <v>1.8200000000000001E-2</v>
          </cell>
          <cell r="I143">
            <v>2.7699999999999999E-2</v>
          </cell>
          <cell r="J143">
            <v>1.0199999999999999E-2</v>
          </cell>
          <cell r="K143">
            <v>7.4000000000000003E-3</v>
          </cell>
          <cell r="L143">
            <v>3.2199999999999999E-2</v>
          </cell>
          <cell r="M143">
            <v>1.3099999999999999E-2</v>
          </cell>
          <cell r="N143">
            <v>7.7200000000000005E-2</v>
          </cell>
          <cell r="O143">
            <v>4.1299999999999996E-2</v>
          </cell>
          <cell r="P143">
            <v>4.8000000000000001E-2</v>
          </cell>
          <cell r="Q143">
            <v>4.5499999999999999E-2</v>
          </cell>
          <cell r="R143">
            <v>5.1299999999999998E-2</v>
          </cell>
          <cell r="S143">
            <v>5.0299999999999997E-2</v>
          </cell>
          <cell r="T143">
            <v>2.52E-2</v>
          </cell>
          <cell r="U143">
            <v>3.0499999999999999E-2</v>
          </cell>
          <cell r="V143">
            <v>2.5999999999999999E-2</v>
          </cell>
          <cell r="W143">
            <v>6.9501599999999997E-2</v>
          </cell>
          <cell r="X143">
            <v>0.11937869999999999</v>
          </cell>
          <cell r="Y143">
            <v>5.5007399999999998E-2</v>
          </cell>
          <cell r="Z143">
            <v>0.3372</v>
          </cell>
          <cell r="AA143">
            <v>1.1285999999999998</v>
          </cell>
          <cell r="AB143">
            <v>0.74833557788539917</v>
          </cell>
          <cell r="AC143">
            <v>0.64686671791578354</v>
          </cell>
          <cell r="AD143">
            <v>0.63551037034466329</v>
          </cell>
          <cell r="AE143">
            <v>0.66337260331852244</v>
          </cell>
        </row>
        <row r="144">
          <cell r="H144">
            <v>1.6199999999999999E-2</v>
          </cell>
          <cell r="I144">
            <v>7.2800000000000004E-2</v>
          </cell>
          <cell r="J144">
            <v>0.23139999999999999</v>
          </cell>
          <cell r="K144">
            <v>6.2899999999999998E-2</v>
          </cell>
          <cell r="L144">
            <v>8.0299999999999996E-2</v>
          </cell>
          <cell r="M144">
            <v>0.1036</v>
          </cell>
          <cell r="N144">
            <v>0.13750000000000001</v>
          </cell>
          <cell r="O144">
            <v>0.12790000000000001</v>
          </cell>
          <cell r="P144">
            <v>0.24299999999999999</v>
          </cell>
          <cell r="Q144">
            <v>0.21619999999999998</v>
          </cell>
          <cell r="R144">
            <v>0.15919999999999998</v>
          </cell>
          <cell r="S144">
            <v>0.2424</v>
          </cell>
          <cell r="T144">
            <v>0.153</v>
          </cell>
          <cell r="U144">
            <v>0.15630000000000002</v>
          </cell>
          <cell r="V144">
            <v>0.32839999999999997</v>
          </cell>
          <cell r="W144">
            <v>0.2853</v>
          </cell>
          <cell r="X144">
            <v>8.43E-2</v>
          </cell>
          <cell r="Y144">
            <v>0.13190000000000002</v>
          </cell>
          <cell r="Z144">
            <v>0.14849999999999999</v>
          </cell>
          <cell r="AA144">
            <v>0.33030000000000004</v>
          </cell>
          <cell r="AB144">
            <v>0.26767490999999999</v>
          </cell>
          <cell r="AC144">
            <v>0.22668945999999998</v>
          </cell>
          <cell r="AD144">
            <v>0.21574797999999998</v>
          </cell>
          <cell r="AE144">
            <v>0.248752</v>
          </cell>
        </row>
        <row r="145">
          <cell r="H145">
            <v>5.5926000000000003E-2</v>
          </cell>
          <cell r="I145">
            <v>7.7945400000000012E-2</v>
          </cell>
          <cell r="J145">
            <v>3.9616200000000004E-2</v>
          </cell>
          <cell r="K145">
            <v>3.7861200000000005E-2</v>
          </cell>
          <cell r="L145">
            <v>4.8601800000000001E-2</v>
          </cell>
          <cell r="M145">
            <v>4.8461400000000002E-2</v>
          </cell>
          <cell r="N145">
            <v>0.1010412</v>
          </cell>
          <cell r="O145">
            <v>5.0918399999999996E-2</v>
          </cell>
          <cell r="P145">
            <v>5.8921200000000007E-2</v>
          </cell>
          <cell r="Q145">
            <v>8.45442E-2</v>
          </cell>
          <cell r="R145">
            <v>9.3974400000000013E-2</v>
          </cell>
          <cell r="S145">
            <v>5.9202000000000005E-2</v>
          </cell>
          <cell r="T145">
            <v>7.4201400000000001E-2</v>
          </cell>
          <cell r="U145">
            <v>0.1071486</v>
          </cell>
          <cell r="V145">
            <v>0.11398140000000001</v>
          </cell>
          <cell r="W145">
            <v>9.4021200000000013E-2</v>
          </cell>
          <cell r="X145">
            <v>5.4498600000000001E-2</v>
          </cell>
          <cell r="Y145">
            <v>5.9061600000000006E-2</v>
          </cell>
          <cell r="Z145">
            <v>0.3604</v>
          </cell>
          <cell r="AA145">
            <v>0.33529999999999999</v>
          </cell>
          <cell r="AB145">
            <v>0.18800158000000008</v>
          </cell>
          <cell r="AC145">
            <v>0.1901061300000001</v>
          </cell>
          <cell r="AD145">
            <v>0.24725164000000002</v>
          </cell>
          <cell r="AE145">
            <v>0.28489977000000005</v>
          </cell>
        </row>
        <row r="146">
          <cell r="H146">
            <v>0.18307400000000001</v>
          </cell>
          <cell r="I146">
            <v>0.25515460000000001</v>
          </cell>
          <cell r="J146">
            <v>0.12968380000000002</v>
          </cell>
          <cell r="K146">
            <v>0.12393880000000002</v>
          </cell>
          <cell r="L146">
            <v>0.1590982</v>
          </cell>
          <cell r="M146">
            <v>0.15863859999999999</v>
          </cell>
          <cell r="N146">
            <v>0.33075880000000002</v>
          </cell>
          <cell r="O146">
            <v>0.16668160000000001</v>
          </cell>
          <cell r="P146">
            <v>0.19287880000000002</v>
          </cell>
          <cell r="Q146">
            <v>0.2767558</v>
          </cell>
          <cell r="R146">
            <v>0.3076256</v>
          </cell>
          <cell r="S146">
            <v>0.193798</v>
          </cell>
          <cell r="T146">
            <v>0.24289860000000002</v>
          </cell>
          <cell r="U146">
            <v>0.35075139999999999</v>
          </cell>
          <cell r="V146">
            <v>0.37311860000000002</v>
          </cell>
          <cell r="W146">
            <v>0.30777879999999996</v>
          </cell>
          <cell r="X146">
            <v>0.17840139999999999</v>
          </cell>
          <cell r="Y146">
            <v>0.19333839999999999</v>
          </cell>
          <cell r="Z146">
            <v>0.3604</v>
          </cell>
          <cell r="AA146">
            <v>0.33529999999999999</v>
          </cell>
          <cell r="AB146">
            <v>0.18800158000000008</v>
          </cell>
          <cell r="AC146">
            <v>0.1901061300000001</v>
          </cell>
          <cell r="AD146">
            <v>0.24725164000000002</v>
          </cell>
          <cell r="AE146">
            <v>0.28489977000000005</v>
          </cell>
        </row>
        <row r="147">
          <cell r="H147">
            <v>0.13889000000000001</v>
          </cell>
          <cell r="I147">
            <v>8.6394000000000026E-2</v>
          </cell>
          <cell r="J147">
            <v>8.9862000000000011E-2</v>
          </cell>
          <cell r="K147">
            <v>0.10047000000000002</v>
          </cell>
          <cell r="L147">
            <v>9.1595999999999997E-2</v>
          </cell>
          <cell r="M147">
            <v>5.3102692600000008E-2</v>
          </cell>
          <cell r="N147">
            <v>7.5077616799999997E-2</v>
          </cell>
          <cell r="O147">
            <v>0.14943000000000001</v>
          </cell>
          <cell r="P147">
            <v>0.19896800000000001</v>
          </cell>
          <cell r="Q147">
            <v>0.17751400000000001</v>
          </cell>
          <cell r="R147">
            <v>0.29961847200000008</v>
          </cell>
          <cell r="S147">
            <v>0.32215000000000005</v>
          </cell>
          <cell r="T147">
            <v>0.23167600000000005</v>
          </cell>
          <cell r="U147">
            <v>0.13569400000000001</v>
          </cell>
          <cell r="V147">
            <v>0.19543199999999999</v>
          </cell>
          <cell r="W147">
            <v>7.3900000000000007E-2</v>
          </cell>
          <cell r="X147">
            <v>0.19789999999999999</v>
          </cell>
          <cell r="Y147">
            <v>0.19040000000000001</v>
          </cell>
          <cell r="Z147">
            <v>0.27250000000000002</v>
          </cell>
          <cell r="AA147">
            <v>0.30969999999999998</v>
          </cell>
          <cell r="AB147">
            <v>0.14437921709174992</v>
          </cell>
          <cell r="AC147">
            <v>0.12593667786924057</v>
          </cell>
          <cell r="AD147">
            <v>0.11274781687252457</v>
          </cell>
          <cell r="AE147">
            <v>0.11357810546743598</v>
          </cell>
        </row>
        <row r="148">
          <cell r="H148">
            <v>0.26961000000000002</v>
          </cell>
          <cell r="I148">
            <v>0.16770600000000002</v>
          </cell>
          <cell r="J148">
            <v>0.17443800000000001</v>
          </cell>
          <cell r="K148">
            <v>0.19503000000000001</v>
          </cell>
          <cell r="L148">
            <v>0.17780399999999999</v>
          </cell>
          <cell r="M148">
            <v>0.10308169740000001</v>
          </cell>
          <cell r="N148">
            <v>0.14573890320000002</v>
          </cell>
          <cell r="O148">
            <v>0.29006999999999999</v>
          </cell>
          <cell r="P148">
            <v>0.38623200000000002</v>
          </cell>
          <cell r="Q148">
            <v>0.344586</v>
          </cell>
          <cell r="R148">
            <v>0.58161232800000007</v>
          </cell>
          <cell r="S148">
            <v>0.62535000000000007</v>
          </cell>
          <cell r="T148">
            <v>0.44972400000000012</v>
          </cell>
          <cell r="U148">
            <v>0.26340600000000003</v>
          </cell>
          <cell r="V148">
            <v>0.37936799999999998</v>
          </cell>
          <cell r="W148">
            <v>0.15509999999999999</v>
          </cell>
          <cell r="X148">
            <v>0.2155</v>
          </cell>
          <cell r="Y148">
            <v>0.21199999999999999</v>
          </cell>
          <cell r="Z148">
            <v>0.20980000000000001</v>
          </cell>
          <cell r="AA148">
            <v>0.19269999999999998</v>
          </cell>
          <cell r="AB148">
            <v>0.28119913349861531</v>
          </cell>
          <cell r="AC148">
            <v>0.25254892801661488</v>
          </cell>
          <cell r="AD148">
            <v>0.26806078039084402</v>
          </cell>
          <cell r="AE148">
            <v>0.28886737875496393</v>
          </cell>
        </row>
        <row r="168">
          <cell r="G168" t="str">
            <v>Western MT portion of state</v>
          </cell>
        </row>
        <row r="169">
          <cell r="H169">
            <v>5.8452515664333813</v>
          </cell>
          <cell r="I169">
            <v>2.3942560490388454</v>
          </cell>
          <cell r="J169">
            <v>3.2535508684892789</v>
          </cell>
          <cell r="K169">
            <v>3.8808061249763441</v>
          </cell>
          <cell r="L169">
            <v>2.6785158945721284</v>
          </cell>
          <cell r="M169">
            <v>2.1289433230787926</v>
          </cell>
          <cell r="N169">
            <v>1.9047034050448099</v>
          </cell>
          <cell r="O169">
            <v>2.9945048391710078</v>
          </cell>
          <cell r="P169">
            <v>3.7348996623363648</v>
          </cell>
          <cell r="Q169">
            <v>4.3096744291447084</v>
          </cell>
          <cell r="R169">
            <v>4.6932151602156393</v>
          </cell>
          <cell r="S169">
            <v>6.7040926655271003</v>
          </cell>
          <cell r="T169">
            <v>8.0155996509731651</v>
          </cell>
          <cell r="U169">
            <v>8.5121404979223296</v>
          </cell>
          <cell r="V169">
            <v>5.7106188925677364</v>
          </cell>
          <cell r="W169">
            <v>3.9531865469773946</v>
          </cell>
          <cell r="X169">
            <v>3.613957014984337</v>
          </cell>
          <cell r="Y169">
            <v>4.2577960031375479</v>
          </cell>
          <cell r="Z169">
            <v>2.9053730099999999</v>
          </cell>
          <cell r="AA169">
            <v>5.76397475</v>
          </cell>
          <cell r="AB169">
            <v>4.1477159651255757</v>
          </cell>
          <cell r="AC169">
            <v>4.3042855770003277</v>
          </cell>
          <cell r="AD169">
            <v>3.9757692712668407</v>
          </cell>
          <cell r="AE169">
            <v>3.9080659306945158</v>
          </cell>
        </row>
        <row r="170">
          <cell r="H170">
            <v>2.6335253613638385</v>
          </cell>
          <cell r="I170">
            <v>1.0787104635412517</v>
          </cell>
          <cell r="J170">
            <v>1.4658579924699486</v>
          </cell>
          <cell r="K170">
            <v>1.7484621896089618</v>
          </cell>
          <cell r="L170">
            <v>1.2067811725468609</v>
          </cell>
          <cell r="M170">
            <v>0.95917620833130801</v>
          </cell>
          <cell r="N170">
            <v>0.85814693620145599</v>
          </cell>
          <cell r="O170">
            <v>1.3491471408980753</v>
          </cell>
          <cell r="P170">
            <v>1.6827253491356049</v>
          </cell>
          <cell r="Q170">
            <v>1.9416849350932321</v>
          </cell>
          <cell r="R170">
            <v>2.1144857514330568</v>
          </cell>
          <cell r="S170">
            <v>3.0204684706789751</v>
          </cell>
          <cell r="T170">
            <v>3.6113561114457378</v>
          </cell>
          <cell r="U170">
            <v>3.8350681105841429</v>
          </cell>
          <cell r="V170">
            <v>2.5728678247182866</v>
          </cell>
          <cell r="W170">
            <v>1.7810725357744892</v>
          </cell>
          <cell r="X170">
            <v>1.628235730433635</v>
          </cell>
          <cell r="Y170">
            <v>1.9183115782676574</v>
          </cell>
          <cell r="Z170">
            <v>2.52049922</v>
          </cell>
          <cell r="AA170">
            <v>4.3866505</v>
          </cell>
          <cell r="AB170">
            <v>3.3467175863389964</v>
          </cell>
          <cell r="AC170">
            <v>3.4921085643107492</v>
          </cell>
          <cell r="AD170">
            <v>3.2325006595168051</v>
          </cell>
          <cell r="AE170">
            <v>3.2055077433563333</v>
          </cell>
        </row>
        <row r="171">
          <cell r="H171">
            <v>3.0901020722027819</v>
          </cell>
          <cell r="I171">
            <v>1.2657274874199036</v>
          </cell>
          <cell r="J171">
            <v>1.7199951390407733</v>
          </cell>
          <cell r="K171">
            <v>2.0515946854146958</v>
          </cell>
          <cell r="L171">
            <v>1.4160019328810107</v>
          </cell>
          <cell r="M171">
            <v>1.1254694685898994</v>
          </cell>
          <cell r="N171">
            <v>1.0069246587537342</v>
          </cell>
          <cell r="O171">
            <v>1.5830500199309174</v>
          </cell>
          <cell r="P171">
            <v>1.9744609885280306</v>
          </cell>
          <cell r="Q171">
            <v>2.2783166357620592</v>
          </cell>
          <cell r="R171">
            <v>2.4810760883513034</v>
          </cell>
          <cell r="S171">
            <v>3.5441298637939256</v>
          </cell>
          <cell r="T171">
            <v>4.2374602375810966</v>
          </cell>
          <cell r="U171">
            <v>4.4999573914935276</v>
          </cell>
          <cell r="V171">
            <v>3.0189282827139783</v>
          </cell>
          <cell r="W171">
            <v>2.0898587172481164</v>
          </cell>
          <cell r="X171">
            <v>1.9105244545820284</v>
          </cell>
          <cell r="Y171">
            <v>2.2508910185947957</v>
          </cell>
          <cell r="Z171">
            <v>0.65600877000000002</v>
          </cell>
          <cell r="AA171">
            <v>1.1345497499999999</v>
          </cell>
          <cell r="AB171">
            <v>0.87002001760199665</v>
          </cell>
          <cell r="AC171">
            <v>0.90846325570362163</v>
          </cell>
          <cell r="AD171">
            <v>0.8416976698075469</v>
          </cell>
          <cell r="AE171">
            <v>0.83495356000334453</v>
          </cell>
        </row>
        <row r="172">
          <cell r="H172">
            <v>1.9601639052244866</v>
          </cell>
          <cell r="I172">
            <v>1.8139548177464644</v>
          </cell>
          <cell r="J172">
            <v>1.5990745699068862</v>
          </cell>
          <cell r="K172">
            <v>1.2830229881440107</v>
          </cell>
          <cell r="L172">
            <v>0.979871173680254</v>
          </cell>
          <cell r="M172">
            <v>1.241660719000097</v>
          </cell>
          <cell r="N172">
            <v>1.8848305823635303</v>
          </cell>
          <cell r="O172">
            <v>2.4988567954738619</v>
          </cell>
          <cell r="P172">
            <v>2.288456066580165</v>
          </cell>
          <cell r="Q172">
            <v>1.2544054066975698</v>
          </cell>
          <cell r="R172">
            <v>1.5651299718837426</v>
          </cell>
          <cell r="S172">
            <v>2.1687149616138099</v>
          </cell>
          <cell r="T172">
            <v>2.726992850636329</v>
          </cell>
          <cell r="U172">
            <v>2.3639545922978495</v>
          </cell>
          <cell r="V172">
            <v>2.12134434059036</v>
          </cell>
          <cell r="W172">
            <v>1.7332075021200439</v>
          </cell>
          <cell r="X172">
            <v>1.6498023915828299</v>
          </cell>
          <cell r="Y172">
            <v>1.7728331175696301</v>
          </cell>
          <cell r="Z172">
            <v>3.0494837200000005</v>
          </cell>
          <cell r="AA172">
            <v>3.9300753599999996</v>
          </cell>
          <cell r="AB172">
            <v>3.2949268651724135</v>
          </cell>
          <cell r="AC172">
            <v>3.0804508752407767</v>
          </cell>
          <cell r="AD172">
            <v>2.9901146137661283</v>
          </cell>
          <cell r="AE172">
            <v>3.1209850609635708</v>
          </cell>
        </row>
        <row r="173">
          <cell r="H173">
            <v>3.620390059325949</v>
          </cell>
          <cell r="I173">
            <v>3.3503443118873304</v>
          </cell>
          <cell r="J173">
            <v>2.9534640759282804</v>
          </cell>
          <cell r="K173">
            <v>2.3697220726198811</v>
          </cell>
          <cell r="L173">
            <v>1.8098057244890269</v>
          </cell>
          <cell r="M173">
            <v>2.2933266509713843</v>
          </cell>
          <cell r="N173">
            <v>3.4812506677195292</v>
          </cell>
          <cell r="O173">
            <v>4.6153468482405211</v>
          </cell>
          <cell r="P173">
            <v>4.2267402091062101</v>
          </cell>
          <cell r="Q173">
            <v>2.3168658767096826</v>
          </cell>
          <cell r="R173">
            <v>2.8907689691960035</v>
          </cell>
          <cell r="S173">
            <v>4.0055803841765441</v>
          </cell>
          <cell r="T173">
            <v>5.0367103393662491</v>
          </cell>
          <cell r="U173">
            <v>4.366184727635269</v>
          </cell>
          <cell r="V173">
            <v>3.9180876367586932</v>
          </cell>
          <cell r="W173">
            <v>3.2012053658879802</v>
          </cell>
          <cell r="X173">
            <v>3.0471575169907066</v>
          </cell>
          <cell r="Y173">
            <v>3.2743932171110264</v>
          </cell>
          <cell r="Z173">
            <v>1.21717136</v>
          </cell>
          <cell r="AA173">
            <v>1.5786711799999997</v>
          </cell>
          <cell r="AB173">
            <v>1.3199722007364803</v>
          </cell>
          <cell r="AC173">
            <v>1.2300279538780112</v>
          </cell>
          <cell r="AD173">
            <v>1.196371930895225</v>
          </cell>
          <cell r="AE173">
            <v>1.248350009064233</v>
          </cell>
        </row>
        <row r="174">
          <cell r="H174">
            <v>0.90509751483148726</v>
          </cell>
          <cell r="I174">
            <v>0.8375860779718326</v>
          </cell>
          <cell r="J174">
            <v>0.7383660189820701</v>
          </cell>
          <cell r="K174">
            <v>0.59243051815497028</v>
          </cell>
          <cell r="L174">
            <v>0.45245143112225672</v>
          </cell>
          <cell r="M174">
            <v>0.57333166274284608</v>
          </cell>
          <cell r="N174">
            <v>0.87031266692988229</v>
          </cell>
          <cell r="O174">
            <v>1.1538367120601303</v>
          </cell>
          <cell r="P174">
            <v>1.0566850522765525</v>
          </cell>
          <cell r="Q174">
            <v>0.57921646917742065</v>
          </cell>
          <cell r="R174">
            <v>0.72269224229900086</v>
          </cell>
          <cell r="S174">
            <v>1.001395096044136</v>
          </cell>
          <cell r="T174">
            <v>1.2591775848415623</v>
          </cell>
          <cell r="U174">
            <v>1.0915461819088172</v>
          </cell>
          <cell r="V174">
            <v>0.9795219091896733</v>
          </cell>
          <cell r="W174">
            <v>0.80030134147199505</v>
          </cell>
          <cell r="X174">
            <v>0.76178937924767665</v>
          </cell>
          <cell r="Y174">
            <v>0.81859830427775659</v>
          </cell>
          <cell r="Z174">
            <v>4.4185782000000007</v>
          </cell>
          <cell r="AA174">
            <v>5.8084251000000009</v>
          </cell>
          <cell r="AB174">
            <v>4.8341193729503171</v>
          </cell>
          <cell r="AC174">
            <v>4.4973948910402894</v>
          </cell>
          <cell r="AD174">
            <v>4.3749492047650769</v>
          </cell>
          <cell r="AE174">
            <v>4.5648201170153557</v>
          </cell>
        </row>
        <row r="175">
          <cell r="H175">
            <v>1.7474878206180771</v>
          </cell>
          <cell r="I175">
            <v>1.6171422923943721</v>
          </cell>
          <cell r="J175">
            <v>1.4255763651827631</v>
          </cell>
          <cell r="K175">
            <v>1.1438161060811387</v>
          </cell>
          <cell r="L175">
            <v>0.87355600070846262</v>
          </cell>
          <cell r="M175">
            <v>1.1069416072856728</v>
          </cell>
          <cell r="N175">
            <v>1.6803280979870585</v>
          </cell>
          <cell r="O175">
            <v>2.2277329992254882</v>
          </cell>
          <cell r="P175">
            <v>2.0401605670370717</v>
          </cell>
          <cell r="Q175">
            <v>1.1183035074153274</v>
          </cell>
          <cell r="R175">
            <v>1.3953147266212531</v>
          </cell>
          <cell r="S175">
            <v>1.9334112681655102</v>
          </cell>
          <cell r="T175">
            <v>2.4311164901558593</v>
          </cell>
          <cell r="U175">
            <v>2.1074675681580644</v>
          </cell>
          <cell r="V175">
            <v>1.8911803184612741</v>
          </cell>
          <cell r="W175">
            <v>1.5451559905199812</v>
          </cell>
          <cell r="X175">
            <v>1.4708002621787872</v>
          </cell>
          <cell r="Y175">
            <v>1.580482261041587</v>
          </cell>
          <cell r="Z175">
            <v>1.38987072</v>
          </cell>
          <cell r="AA175">
            <v>1.8173303599999999</v>
          </cell>
          <cell r="AB175">
            <v>1.5136049433773811</v>
          </cell>
          <cell r="AC175">
            <v>1.4027949732052674</v>
          </cell>
          <cell r="AD175">
            <v>1.3671049082637361</v>
          </cell>
          <cell r="AE175">
            <v>1.4256651163527188</v>
          </cell>
        </row>
        <row r="176">
          <cell r="H176">
            <v>2.3326221600000001</v>
          </cell>
          <cell r="I176">
            <v>2.1343561800000002</v>
          </cell>
          <cell r="J176">
            <v>2.7849274200000003</v>
          </cell>
          <cell r="K176">
            <v>3.7213380599999999</v>
          </cell>
          <cell r="L176">
            <v>3.8396688000000001</v>
          </cell>
          <cell r="M176">
            <v>4.5304399799999997</v>
          </cell>
          <cell r="N176">
            <v>3.8655843599999997</v>
          </cell>
          <cell r="O176">
            <v>3.7622019600000001</v>
          </cell>
          <cell r="P176">
            <v>4.9317826799999995</v>
          </cell>
          <cell r="Q176">
            <v>3.5256144000000003</v>
          </cell>
          <cell r="R176">
            <v>4.1166087600000001</v>
          </cell>
          <cell r="S176">
            <v>3.6865428600000003</v>
          </cell>
          <cell r="T176">
            <v>4.4936060400000004</v>
          </cell>
          <cell r="U176">
            <v>4.0552175400000001</v>
          </cell>
          <cell r="V176">
            <v>4.7025844800000005</v>
          </cell>
          <cell r="W176">
            <v>5.7826820000000012</v>
          </cell>
          <cell r="X176">
            <v>6.4745300000000006</v>
          </cell>
          <cell r="Y176">
            <v>4.3306040000000001</v>
          </cell>
          <cell r="Z176">
            <v>5.0644289999999996</v>
          </cell>
          <cell r="AA176">
            <v>4.8802399999999997</v>
          </cell>
          <cell r="AB176">
            <v>5.314560624425317</v>
          </cell>
          <cell r="AC176">
            <v>5.8392883922912757</v>
          </cell>
          <cell r="AD176">
            <v>5.5907307068579604</v>
          </cell>
          <cell r="AE176">
            <v>5.3970025110934667</v>
          </cell>
        </row>
        <row r="177">
          <cell r="H177">
            <v>1.2016538399999999</v>
          </cell>
          <cell r="I177">
            <v>1.0995168200000001</v>
          </cell>
          <cell r="J177">
            <v>1.4346595800000002</v>
          </cell>
          <cell r="K177">
            <v>1.91705294</v>
          </cell>
          <cell r="L177">
            <v>1.9780112000000001</v>
          </cell>
          <cell r="M177">
            <v>2.3338630200000003</v>
          </cell>
          <cell r="N177">
            <v>1.99136164</v>
          </cell>
          <cell r="O177">
            <v>1.93810404</v>
          </cell>
          <cell r="P177">
            <v>2.5406153199999997</v>
          </cell>
          <cell r="Q177">
            <v>1.8162256000000001</v>
          </cell>
          <cell r="R177">
            <v>2.12067724</v>
          </cell>
          <cell r="S177">
            <v>1.8991281399999997</v>
          </cell>
          <cell r="T177">
            <v>2.3148879600000005</v>
          </cell>
          <cell r="U177">
            <v>2.0890514600000003</v>
          </cell>
          <cell r="V177">
            <v>2.4225435200000001</v>
          </cell>
          <cell r="W177">
            <v>2.7598760000000002</v>
          </cell>
          <cell r="X177">
            <v>3.2231519999999998</v>
          </cell>
          <cell r="Y177">
            <v>1.711967</v>
          </cell>
          <cell r="Z177">
            <v>2.2422549999999997</v>
          </cell>
          <cell r="AA177">
            <v>1.9980939999999998</v>
          </cell>
          <cell r="AB177">
            <v>2.2146394799898173</v>
          </cell>
          <cell r="AC177">
            <v>2.4529568455976025</v>
          </cell>
          <cell r="AD177">
            <v>2.3252751304701671</v>
          </cell>
          <cell r="AE177">
            <v>2.2545756506342292</v>
          </cell>
        </row>
        <row r="178">
          <cell r="H178">
            <v>7.7681670999999994</v>
          </cell>
          <cell r="I178">
            <v>6.1909778999999991</v>
          </cell>
          <cell r="J178">
            <v>6.2494579999999997</v>
          </cell>
          <cell r="K178">
            <v>6.6152219000000008</v>
          </cell>
          <cell r="L178">
            <v>5.5810154000000001</v>
          </cell>
          <cell r="M178">
            <v>5.2429889000000003</v>
          </cell>
          <cell r="N178">
            <v>4.4018980000000001</v>
          </cell>
          <cell r="O178">
            <v>6.0446849999999994</v>
          </cell>
          <cell r="P178">
            <v>9.751614</v>
          </cell>
          <cell r="Q178">
            <v>11.116424999999998</v>
          </cell>
          <cell r="R178">
            <v>11.370925</v>
          </cell>
          <cell r="S178">
            <v>11.869458999999999</v>
          </cell>
          <cell r="T178">
            <v>10.888947</v>
          </cell>
          <cell r="U178">
            <v>9.4940550000000012</v>
          </cell>
          <cell r="V178">
            <v>10.433181000000001</v>
          </cell>
          <cell r="W178">
            <v>5.9005559999999999</v>
          </cell>
          <cell r="X178">
            <v>6.8123880000000003</v>
          </cell>
          <cell r="Y178">
            <v>6.1123589999999997</v>
          </cell>
          <cell r="Z178">
            <v>9.229140000000001</v>
          </cell>
          <cell r="AA178">
            <v>8.458632999999999</v>
          </cell>
          <cell r="AB178">
            <v>8.0452519383000087</v>
          </cell>
          <cell r="AC178">
            <v>7.6519041966999959</v>
          </cell>
          <cell r="AD178">
            <v>7.4193123636000031</v>
          </cell>
          <cell r="AE178">
            <v>7.7886886725999984</v>
          </cell>
        </row>
        <row r="179">
          <cell r="H179">
            <v>0.94562667569891845</v>
          </cell>
          <cell r="I179">
            <v>0.87797440847584418</v>
          </cell>
          <cell r="J179">
            <v>0.76896588931383225</v>
          </cell>
          <cell r="K179">
            <v>0.63948110135578418</v>
          </cell>
          <cell r="L179">
            <v>0.43394926096228958</v>
          </cell>
          <cell r="M179">
            <v>0.70856563684818685</v>
          </cell>
          <cell r="N179">
            <v>0.99833300111063006</v>
          </cell>
          <cell r="O179">
            <v>1.2788148464054281</v>
          </cell>
          <cell r="P179">
            <v>1.1413744588863326</v>
          </cell>
          <cell r="Q179">
            <v>0.71823731071012475</v>
          </cell>
          <cell r="R179">
            <v>0.84101134433644587</v>
          </cell>
          <cell r="S179">
            <v>1.2251082266483837</v>
          </cell>
          <cell r="T179">
            <v>1.5651012636603874</v>
          </cell>
          <cell r="U179">
            <v>1.2759510039866273</v>
          </cell>
          <cell r="V179">
            <v>1.107505460703968</v>
          </cell>
          <cell r="W179">
            <v>0.63798485303363595</v>
          </cell>
          <cell r="X179">
            <v>0.62624539967892912</v>
          </cell>
          <cell r="Y179">
            <v>0.67166554183832972</v>
          </cell>
          <cell r="Z179">
            <v>0.492732</v>
          </cell>
          <cell r="AA179">
            <v>0.49918399999999996</v>
          </cell>
          <cell r="AB179">
            <v>0.51242220696340901</v>
          </cell>
          <cell r="AC179">
            <v>0.56820095103565071</v>
          </cell>
          <cell r="AD179">
            <v>0.49314781500982674</v>
          </cell>
          <cell r="AE179">
            <v>0.5050087559041242</v>
          </cell>
        </row>
        <row r="180">
          <cell r="H180">
            <v>0.38265402430108175</v>
          </cell>
          <cell r="I180">
            <v>0.35527809152415585</v>
          </cell>
          <cell r="J180">
            <v>0.31116708068616789</v>
          </cell>
          <cell r="K180">
            <v>0.25877021364421587</v>
          </cell>
          <cell r="L180">
            <v>0.17560040903771046</v>
          </cell>
          <cell r="M180">
            <v>0.28672572315181322</v>
          </cell>
          <cell r="N180">
            <v>0.4039819838893699</v>
          </cell>
          <cell r="O180">
            <v>0.51748079859457219</v>
          </cell>
          <cell r="P180">
            <v>0.46186464611366751</v>
          </cell>
          <cell r="Q180">
            <v>0.29063942928987535</v>
          </cell>
          <cell r="R180">
            <v>0.34032074566355414</v>
          </cell>
          <cell r="S180">
            <v>0.49574806335161636</v>
          </cell>
          <cell r="T180">
            <v>0.63332847133961268</v>
          </cell>
          <cell r="U180">
            <v>0.51632192601337268</v>
          </cell>
          <cell r="V180">
            <v>0.44815933429603194</v>
          </cell>
          <cell r="W180">
            <v>0.25816474696636388</v>
          </cell>
          <cell r="X180">
            <v>0.25341430032107087</v>
          </cell>
          <cell r="Y180">
            <v>0.27179385816167018</v>
          </cell>
          <cell r="Z180">
            <v>0.492732</v>
          </cell>
          <cell r="AA180">
            <v>0.49918399999999996</v>
          </cell>
          <cell r="AB180">
            <v>0.51242220696340901</v>
          </cell>
          <cell r="AC180">
            <v>0.56820095103565071</v>
          </cell>
          <cell r="AD180">
            <v>0.49314781500982674</v>
          </cell>
          <cell r="AE180">
            <v>0.5050087559041242</v>
          </cell>
        </row>
        <row r="181">
          <cell r="H181">
            <v>0.40274807407407415</v>
          </cell>
          <cell r="I181">
            <v>0.37036307407407404</v>
          </cell>
          <cell r="J181">
            <v>0.48768807407407411</v>
          </cell>
          <cell r="K181">
            <v>0.46379207407407413</v>
          </cell>
          <cell r="L181">
            <v>0.53812807407407393</v>
          </cell>
          <cell r="M181">
            <v>0.42164107407407414</v>
          </cell>
          <cell r="N181">
            <v>0.43037807407407414</v>
          </cell>
          <cell r="O181">
            <v>0.50291507407407388</v>
          </cell>
          <cell r="P181">
            <v>0.48163407407407416</v>
          </cell>
          <cell r="Q181">
            <v>0.45580907407407417</v>
          </cell>
          <cell r="R181">
            <v>0.6205150740740738</v>
          </cell>
          <cell r="S181">
            <v>0.56234507407407419</v>
          </cell>
          <cell r="T181">
            <v>0.58473807407407419</v>
          </cell>
          <cell r="U181">
            <v>0.5404590740740739</v>
          </cell>
          <cell r="V181">
            <v>0.42069407407407394</v>
          </cell>
          <cell r="W181">
            <v>1.2428048860740741</v>
          </cell>
          <cell r="X181">
            <v>1.1604115330740739</v>
          </cell>
          <cell r="Y181">
            <v>1.2477731920740742</v>
          </cell>
          <cell r="Z181">
            <v>8.7690780740740752</v>
          </cell>
          <cell r="AA181">
            <v>11.037976074074074</v>
          </cell>
          <cell r="AB181">
            <v>9.3237041313177169</v>
          </cell>
          <cell r="AC181">
            <v>8.7162296123734357</v>
          </cell>
          <cell r="AD181">
            <v>8.4335868012343536</v>
          </cell>
          <cell r="AE181">
            <v>8.7947699601225242</v>
          </cell>
        </row>
        <row r="182">
          <cell r="H182">
            <v>1.2680339999999999</v>
          </cell>
          <cell r="I182">
            <v>3.2701959999999999</v>
          </cell>
          <cell r="J182">
            <v>2.1934979999999999</v>
          </cell>
          <cell r="K182">
            <v>2.1689530000000001</v>
          </cell>
          <cell r="L182">
            <v>1.452771</v>
          </cell>
          <cell r="M182">
            <v>0.90405199999999997</v>
          </cell>
          <cell r="N182">
            <v>1.359175</v>
          </cell>
          <cell r="O182">
            <v>1.5139029999999998</v>
          </cell>
          <cell r="P182">
            <v>2.30301</v>
          </cell>
          <cell r="Q182">
            <v>2.7516340000000001</v>
          </cell>
          <cell r="R182">
            <v>4.7814439999999996</v>
          </cell>
          <cell r="S182">
            <v>4.4062680000000007</v>
          </cell>
          <cell r="T182">
            <v>3.36571</v>
          </cell>
          <cell r="U182">
            <v>3.4345909999999997</v>
          </cell>
          <cell r="V182">
            <v>2.0285880000000001</v>
          </cell>
          <cell r="W182">
            <v>0.95992100000000002</v>
          </cell>
          <cell r="X182">
            <v>1.6628509999999999</v>
          </cell>
          <cell r="Y182">
            <v>1.8797829999999998</v>
          </cell>
          <cell r="Z182">
            <v>2.3661449999999999</v>
          </cell>
          <cell r="AA182">
            <v>3.0826709999999999</v>
          </cell>
          <cell r="AB182">
            <v>3.0169681880581578</v>
          </cell>
          <cell r="AC182">
            <v>2.5401827085011996</v>
          </cell>
          <cell r="AD182">
            <v>2.2922556070064219</v>
          </cell>
          <cell r="AE182">
            <v>2.6029925645564869</v>
          </cell>
        </row>
        <row r="183">
          <cell r="H183">
            <v>0.75905672000000002</v>
          </cell>
          <cell r="I183">
            <v>0.75352307799999996</v>
          </cell>
          <cell r="J183">
            <v>1.0492427340000001</v>
          </cell>
          <cell r="K183">
            <v>0.82287268399999991</v>
          </cell>
          <cell r="L183">
            <v>0.67738382599999991</v>
          </cell>
          <cell r="M183">
            <v>1.2262085980000001</v>
          </cell>
          <cell r="N183">
            <v>0.94672238399999986</v>
          </cell>
          <cell r="O183">
            <v>0.94664478799999996</v>
          </cell>
          <cell r="P183">
            <v>0.89970378400000006</v>
          </cell>
          <cell r="Q183">
            <v>0.77038129399999988</v>
          </cell>
          <cell r="R183">
            <v>1.1871685080000001</v>
          </cell>
          <cell r="S183">
            <v>1.3819149399999999</v>
          </cell>
          <cell r="T183">
            <v>2.1635749979999996</v>
          </cell>
          <cell r="U183">
            <v>1.9397220020000001</v>
          </cell>
          <cell r="V183">
            <v>1.5831111979999999</v>
          </cell>
          <cell r="W183">
            <v>1.026218284</v>
          </cell>
          <cell r="X183">
            <v>1.045345602</v>
          </cell>
          <cell r="Y183">
            <v>1.134643912</v>
          </cell>
          <cell r="Z183">
            <v>7.6951280000000004</v>
          </cell>
          <cell r="AA183">
            <v>4.5313210000000002</v>
          </cell>
          <cell r="AB183">
            <v>4.4960725606</v>
          </cell>
          <cell r="AC183">
            <v>4.5696217040999993</v>
          </cell>
          <cell r="AD183">
            <v>4.8413475147999998</v>
          </cell>
          <cell r="AE183">
            <v>5.1556288689000001</v>
          </cell>
        </row>
        <row r="184">
          <cell r="H184">
            <v>1.5868732800000001</v>
          </cell>
          <cell r="I184">
            <v>1.5850439220000003</v>
          </cell>
          <cell r="J184">
            <v>2.1840582660000001</v>
          </cell>
          <cell r="K184">
            <v>1.6983533159999999</v>
          </cell>
          <cell r="L184">
            <v>1.4102051739999999</v>
          </cell>
          <cell r="M184">
            <v>2.5247384019999997</v>
          </cell>
          <cell r="N184">
            <v>1.9978036160000001</v>
          </cell>
          <cell r="O184">
            <v>1.9580872119999999</v>
          </cell>
          <cell r="P184">
            <v>1.839522216</v>
          </cell>
          <cell r="Q184">
            <v>1.601259706</v>
          </cell>
          <cell r="R184">
            <v>2.454743492</v>
          </cell>
          <cell r="S184">
            <v>2.82329506</v>
          </cell>
          <cell r="T184">
            <v>4.3995720020000002</v>
          </cell>
          <cell r="U184">
            <v>3.9502809980000002</v>
          </cell>
          <cell r="V184">
            <v>3.2548358020000001</v>
          </cell>
          <cell r="W184">
            <v>3.1835925159999996</v>
          </cell>
          <cell r="X184">
            <v>3.2696349979999999</v>
          </cell>
          <cell r="Y184">
            <v>3.3710648879999998</v>
          </cell>
          <cell r="Z184">
            <v>7.6951280000000004</v>
          </cell>
          <cell r="AA184">
            <v>4.5313210000000002</v>
          </cell>
          <cell r="AB184">
            <v>4.4960725606</v>
          </cell>
          <cell r="AC184">
            <v>4.5696217040999993</v>
          </cell>
          <cell r="AD184">
            <v>4.8413475147999998</v>
          </cell>
          <cell r="AE184">
            <v>5.1556288689000001</v>
          </cell>
        </row>
        <row r="185">
          <cell r="H185">
            <v>2.0197172999999999</v>
          </cell>
          <cell r="I185">
            <v>2.4033025800000001</v>
          </cell>
          <cell r="J185">
            <v>1.6100873399999998</v>
          </cell>
          <cell r="K185">
            <v>2.2882799</v>
          </cell>
          <cell r="L185">
            <v>2.8939977200000002</v>
          </cell>
          <cell r="M185">
            <v>2.6208346827820002</v>
          </cell>
          <cell r="N185">
            <v>2.808180909576</v>
          </cell>
          <cell r="O185">
            <v>2.4410076620000001</v>
          </cell>
          <cell r="P185">
            <v>3.4118360120000002</v>
          </cell>
          <cell r="Q185">
            <v>4.6980795400000002</v>
          </cell>
          <cell r="R185">
            <v>5.0203619890400004</v>
          </cell>
          <cell r="S185">
            <v>6.1223928520000008</v>
          </cell>
          <cell r="T185">
            <v>6.8415446340000008</v>
          </cell>
          <cell r="U185">
            <v>6.7605348059999999</v>
          </cell>
          <cell r="V185">
            <v>5.2803142400000009</v>
          </cell>
          <cell r="W185">
            <v>4.7062230000000014</v>
          </cell>
          <cell r="X185">
            <v>4.0795029999999999</v>
          </cell>
          <cell r="Y185">
            <v>5.6370279999999999</v>
          </cell>
          <cell r="Z185">
            <v>3.2726250000000001</v>
          </cell>
          <cell r="AA185">
            <v>4.1234289999999998</v>
          </cell>
          <cell r="AB185">
            <v>4.1990751697822688</v>
          </cell>
          <cell r="AC185">
            <v>3.9559845486033547</v>
          </cell>
          <cell r="AD185">
            <v>4.2245626971251937</v>
          </cell>
          <cell r="AE185">
            <v>4.3471217789162413</v>
          </cell>
        </row>
        <row r="186">
          <cell r="H186">
            <v>3.9206276999999998</v>
          </cell>
          <cell r="I186">
            <v>5.0675564199999998</v>
          </cell>
          <cell r="J186">
            <v>3.3396976600000001</v>
          </cell>
          <cell r="K186">
            <v>4.6083171000000016</v>
          </cell>
          <cell r="L186">
            <v>5.7593702800000006</v>
          </cell>
          <cell r="M186">
            <v>5.3036676835180003</v>
          </cell>
          <cell r="N186">
            <v>5.8835187068239998</v>
          </cell>
          <cell r="O186">
            <v>5.0332471999999999</v>
          </cell>
          <cell r="P186">
            <v>6.8259360000000013</v>
          </cell>
          <cell r="Q186">
            <v>9.5154594599999989</v>
          </cell>
          <cell r="R186">
            <v>10.112064566960001</v>
          </cell>
          <cell r="S186">
            <v>12.42666404</v>
          </cell>
          <cell r="T186">
            <v>13.837188780000002</v>
          </cell>
          <cell r="U186">
            <v>13.824212319999997</v>
          </cell>
          <cell r="V186">
            <v>10.725069760000002</v>
          </cell>
          <cell r="W186">
            <v>7.2359570000000009</v>
          </cell>
          <cell r="X186">
            <v>9.5127849999999992</v>
          </cell>
          <cell r="Y186">
            <v>8.7675900000000002</v>
          </cell>
          <cell r="Z186">
            <v>3.607186</v>
          </cell>
          <cell r="AA186">
            <v>4.0182390000000003</v>
          </cell>
          <cell r="AB186">
            <v>4.2711939641417151</v>
          </cell>
          <cell r="AC186">
            <v>4.5946027044206739</v>
          </cell>
          <cell r="AD186">
            <v>4.429112704129059</v>
          </cell>
          <cell r="AE186">
            <v>4.328169119778071</v>
          </cell>
        </row>
        <row r="207">
          <cell r="G207" t="str">
            <v>Base</v>
          </cell>
          <cell r="H207">
            <v>42.389799174074071</v>
          </cell>
          <cell r="I207">
            <v>36.465809974074077</v>
          </cell>
          <cell r="J207">
            <v>35.569335074074075</v>
          </cell>
          <cell r="K207">
            <v>38.272286974074078</v>
          </cell>
          <cell r="L207">
            <v>34.157084474074075</v>
          </cell>
          <cell r="M207">
            <v>35.53257534037408</v>
          </cell>
          <cell r="N207">
            <v>36.773434690474069</v>
          </cell>
          <cell r="O207">
            <v>42.359566936074067</v>
          </cell>
          <cell r="P207">
            <v>51.593021086074074</v>
          </cell>
          <cell r="Q207">
            <v>51.05823207407407</v>
          </cell>
          <cell r="R207">
            <v>58.828523630074066</v>
          </cell>
          <cell r="S207">
            <v>69.276658966074081</v>
          </cell>
          <cell r="T207">
            <v>78.406612488074074</v>
          </cell>
          <cell r="U207">
            <v>74.656716200074086</v>
          </cell>
          <cell r="V207">
            <v>62.619136074074078</v>
          </cell>
          <cell r="W207">
            <v>48.797968286074081</v>
          </cell>
          <cell r="X207">
            <v>52.20252758307408</v>
          </cell>
          <cell r="Y207">
            <v>51.00957789207407</v>
          </cell>
          <cell r="Z207">
            <v>67.083563074074078</v>
          </cell>
          <cell r="AA207">
            <v>72.079969074074057</v>
          </cell>
          <cell r="AB207">
            <v>65.729459982444979</v>
          </cell>
          <cell r="AC207">
            <v>64.942320409137878</v>
          </cell>
          <cell r="AD207">
            <v>63.362334928324181</v>
          </cell>
          <cell r="AE207">
            <v>65.142943044759335</v>
          </cell>
        </row>
        <row r="208">
          <cell r="G208" t="str">
            <v>Low</v>
          </cell>
          <cell r="H208">
            <v>42.389799174074071</v>
          </cell>
          <cell r="I208">
            <v>36.465809974074077</v>
          </cell>
          <cell r="J208">
            <v>35.569335074074075</v>
          </cell>
          <cell r="K208">
            <v>38.272286974074078</v>
          </cell>
          <cell r="L208">
            <v>34.157084474074075</v>
          </cell>
          <cell r="M208">
            <v>35.53257534037408</v>
          </cell>
          <cell r="N208">
            <v>36.773434690474069</v>
          </cell>
          <cell r="O208">
            <v>42.359566936074067</v>
          </cell>
          <cell r="P208">
            <v>51.593021086074074</v>
          </cell>
          <cell r="Q208">
            <v>51.05823207407407</v>
          </cell>
          <cell r="R208">
            <v>58.828523630074066</v>
          </cell>
          <cell r="S208">
            <v>69.276658966074081</v>
          </cell>
          <cell r="T208">
            <v>78.406612488074074</v>
          </cell>
          <cell r="U208">
            <v>74.656716200074086</v>
          </cell>
          <cell r="V208">
            <v>62.619136074074078</v>
          </cell>
          <cell r="W208">
            <v>48.797968286074081</v>
          </cell>
          <cell r="X208">
            <v>52.20252758307408</v>
          </cell>
          <cell r="Y208">
            <v>51.00957789207407</v>
          </cell>
          <cell r="Z208">
            <v>67.083563074074078</v>
          </cell>
          <cell r="AA208">
            <v>72.079969074074057</v>
          </cell>
          <cell r="AB208">
            <v>65.729459982444979</v>
          </cell>
          <cell r="AC208">
            <v>64.942320409137878</v>
          </cell>
          <cell r="AD208">
            <v>63.362334928324181</v>
          </cell>
          <cell r="AE208">
            <v>65.142943044759335</v>
          </cell>
        </row>
        <row r="209">
          <cell r="G209" t="str">
            <v>High</v>
          </cell>
          <cell r="H209">
            <v>42.389799174074071</v>
          </cell>
          <cell r="I209">
            <v>36.465809974074077</v>
          </cell>
          <cell r="J209">
            <v>35.569335074074075</v>
          </cell>
          <cell r="K209">
            <v>38.272286974074078</v>
          </cell>
          <cell r="L209">
            <v>34.157084474074075</v>
          </cell>
          <cell r="M209">
            <v>35.53257534037408</v>
          </cell>
          <cell r="N209">
            <v>36.773434690474069</v>
          </cell>
          <cell r="O209">
            <v>42.359566936074067</v>
          </cell>
          <cell r="P209">
            <v>51.593021086074074</v>
          </cell>
          <cell r="Q209">
            <v>51.05823207407407</v>
          </cell>
          <cell r="R209">
            <v>58.828523630074066</v>
          </cell>
          <cell r="S209">
            <v>69.276658966074081</v>
          </cell>
          <cell r="T209">
            <v>78.406612488074074</v>
          </cell>
          <cell r="U209">
            <v>74.656716200074086</v>
          </cell>
          <cell r="V209">
            <v>62.619136074074078</v>
          </cell>
          <cell r="W209">
            <v>48.797968286074081</v>
          </cell>
          <cell r="X209">
            <v>52.20252758307408</v>
          </cell>
          <cell r="Y209">
            <v>51.00957789207407</v>
          </cell>
          <cell r="Z209">
            <v>67.083563074074078</v>
          </cell>
          <cell r="AA209">
            <v>72.079969074074057</v>
          </cell>
          <cell r="AB209">
            <v>65.729459982444979</v>
          </cell>
          <cell r="AC209">
            <v>64.942320409137878</v>
          </cell>
          <cell r="AD209">
            <v>63.362334928324181</v>
          </cell>
          <cell r="AE209">
            <v>65.142943044759335</v>
          </cell>
        </row>
        <row r="210">
          <cell r="G210" t="str">
            <v>Base</v>
          </cell>
        </row>
        <row r="211">
          <cell r="G211" t="str">
            <v>Low</v>
          </cell>
          <cell r="H211">
            <v>0</v>
          </cell>
          <cell r="I211">
            <v>0</v>
          </cell>
          <cell r="J211">
            <v>0</v>
          </cell>
          <cell r="K211">
            <v>0</v>
          </cell>
          <cell r="L211">
            <v>0</v>
          </cell>
          <cell r="M211">
            <v>0</v>
          </cell>
          <cell r="N211">
            <v>0</v>
          </cell>
          <cell r="O211">
            <v>0</v>
          </cell>
          <cell r="P211">
            <v>0</v>
          </cell>
          <cell r="Q211">
            <v>0</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row>
        <row r="212">
          <cell r="G212" t="str">
            <v>High</v>
          </cell>
          <cell r="H212">
            <v>0</v>
          </cell>
          <cell r="I212">
            <v>0</v>
          </cell>
          <cell r="J212">
            <v>0</v>
          </cell>
          <cell r="K212">
            <v>0</v>
          </cell>
          <cell r="L212">
            <v>0</v>
          </cell>
          <cell r="M212">
            <v>0</v>
          </cell>
          <cell r="N212">
            <v>0</v>
          </cell>
          <cell r="O212">
            <v>0</v>
          </cell>
          <cell r="P212">
            <v>0</v>
          </cell>
          <cell r="Q212">
            <v>0</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row>
        <row r="214">
          <cell r="G214">
            <v>1986</v>
          </cell>
          <cell r="H214">
            <v>1987</v>
          </cell>
          <cell r="I214">
            <v>1988</v>
          </cell>
          <cell r="J214">
            <v>1989</v>
          </cell>
          <cell r="K214">
            <v>1990</v>
          </cell>
          <cell r="L214">
            <v>1991</v>
          </cell>
          <cell r="M214">
            <v>1992</v>
          </cell>
          <cell r="N214">
            <v>1993</v>
          </cell>
          <cell r="O214">
            <v>1994</v>
          </cell>
          <cell r="P214">
            <v>1995</v>
          </cell>
          <cell r="Q214">
            <v>1996</v>
          </cell>
          <cell r="R214">
            <v>1997</v>
          </cell>
          <cell r="S214">
            <v>1998</v>
          </cell>
          <cell r="T214">
            <v>1999</v>
          </cell>
          <cell r="U214">
            <v>2000</v>
          </cell>
          <cell r="V214">
            <v>2001</v>
          </cell>
          <cell r="W214">
            <v>2002</v>
          </cell>
          <cell r="X214">
            <v>2003</v>
          </cell>
          <cell r="Y214">
            <v>2004</v>
          </cell>
          <cell r="Z214">
            <v>2005</v>
          </cell>
          <cell r="AA214">
            <v>2006</v>
          </cell>
          <cell r="AB214">
            <v>2007</v>
          </cell>
          <cell r="AC214">
            <v>2008</v>
          </cell>
          <cell r="AD214">
            <v>2009</v>
          </cell>
          <cell r="AE214">
            <v>2010</v>
          </cell>
        </row>
        <row r="216">
          <cell r="G216">
            <v>208998.69198523989</v>
          </cell>
          <cell r="H216">
            <v>200145.98024940802</v>
          </cell>
          <cell r="I216">
            <v>204298.48758186327</v>
          </cell>
          <cell r="J216">
            <v>212514.47308934119</v>
          </cell>
          <cell r="K216">
            <v>218248.8879770175</v>
          </cell>
          <cell r="L216">
            <v>230735.79972918943</v>
          </cell>
          <cell r="M216">
            <v>231528.43027437758</v>
          </cell>
          <cell r="N216">
            <v>244878.83743148466</v>
          </cell>
          <cell r="O216">
            <v>242786.25970780815</v>
          </cell>
          <cell r="P216">
            <v>255559.09058324914</v>
          </cell>
          <cell r="Q216">
            <v>268008.32621918456</v>
          </cell>
          <cell r="R216">
            <v>265489.37581064156</v>
          </cell>
          <cell r="S216">
            <v>272482.6174634418</v>
          </cell>
          <cell r="T216">
            <v>284410.89610058442</v>
          </cell>
          <cell r="U216">
            <v>300017.95217937022</v>
          </cell>
          <cell r="V216">
            <v>317942.85702325829</v>
          </cell>
          <cell r="W216">
            <v>335695.10260296741</v>
          </cell>
          <cell r="X216">
            <v>348922.95366756298</v>
          </cell>
          <cell r="Y216">
            <v>353537.99027757213</v>
          </cell>
          <cell r="Z216">
            <v>354596.7797693297</v>
          </cell>
          <cell r="AA216">
            <v>359853.55392939574</v>
          </cell>
          <cell r="AB216">
            <v>355546.86718435638</v>
          </cell>
          <cell r="AC216">
            <v>351120.83370566339</v>
          </cell>
          <cell r="AD216">
            <v>353655.16843746061</v>
          </cell>
          <cell r="AE216">
            <v>360684.15806895884</v>
          </cell>
        </row>
        <row r="217">
          <cell r="G217">
            <v>73536.576809621445</v>
          </cell>
          <cell r="H217">
            <v>90173.965820167112</v>
          </cell>
          <cell r="I217">
            <v>92044.840537701777</v>
          </cell>
          <cell r="J217">
            <v>95746.478689050549</v>
          </cell>
          <cell r="K217">
            <v>98330.06758469365</v>
          </cell>
          <cell r="L217">
            <v>103955.93302619121</v>
          </cell>
          <cell r="M217">
            <v>104313.04556775086</v>
          </cell>
          <cell r="N217">
            <v>110327.95107407245</v>
          </cell>
          <cell r="O217">
            <v>109385.15905848605</v>
          </cell>
          <cell r="P217">
            <v>115139.84278160419</v>
          </cell>
          <cell r="Q217">
            <v>120748.73358881973</v>
          </cell>
          <cell r="R217">
            <v>119613.84320651177</v>
          </cell>
          <cell r="S217">
            <v>122764.58514490072</v>
          </cell>
          <cell r="T217">
            <v>128138.76347603065</v>
          </cell>
          <cell r="U217">
            <v>135170.38179605946</v>
          </cell>
          <cell r="V217">
            <v>143246.28596714657</v>
          </cell>
          <cell r="W217">
            <v>151244.40006437257</v>
          </cell>
          <cell r="X217">
            <v>157204.08902883093</v>
          </cell>
          <cell r="Y217">
            <v>159283.35213974226</v>
          </cell>
          <cell r="Z217">
            <v>162515.65727255808</v>
          </cell>
          <cell r="AA217">
            <v>167612.08530117007</v>
          </cell>
          <cell r="AB217">
            <v>168423.08861424751</v>
          </cell>
          <cell r="AC217">
            <v>169187.35438208625</v>
          </cell>
          <cell r="AD217">
            <v>173048.3572794295</v>
          </cell>
          <cell r="AE217">
            <v>179117.10252840212</v>
          </cell>
        </row>
        <row r="218">
          <cell r="G218">
            <v>104499.34599261994</v>
          </cell>
          <cell r="H218">
            <v>105807.50910078075</v>
          </cell>
          <cell r="I218">
            <v>108002.7390865257</v>
          </cell>
          <cell r="J218">
            <v>112346.13364419344</v>
          </cell>
          <cell r="K218">
            <v>115377.64171974598</v>
          </cell>
          <cell r="L218">
            <v>121978.86862029215</v>
          </cell>
          <cell r="M218">
            <v>122397.89409119615</v>
          </cell>
          <cell r="N218">
            <v>129455.60928994505</v>
          </cell>
          <cell r="O218">
            <v>128349.36455664544</v>
          </cell>
          <cell r="P218">
            <v>135101.74308261863</v>
          </cell>
          <cell r="Q218">
            <v>141683.05244094582</v>
          </cell>
          <cell r="R218">
            <v>140351.40507064035</v>
          </cell>
          <cell r="S218">
            <v>144048.39403289961</v>
          </cell>
          <cell r="T218">
            <v>150354.29859757473</v>
          </cell>
          <cell r="U218">
            <v>158604.99504441186</v>
          </cell>
          <cell r="V218">
            <v>168081.02613950011</v>
          </cell>
          <cell r="W218">
            <v>177465.78062417047</v>
          </cell>
          <cell r="X218">
            <v>184458.70633847601</v>
          </cell>
          <cell r="Y218">
            <v>186898.45320476568</v>
          </cell>
          <cell r="Z218">
            <v>186028.83658052023</v>
          </cell>
          <cell r="AA218">
            <v>187392.62346713556</v>
          </cell>
          <cell r="AB218">
            <v>183688.58010542323</v>
          </cell>
          <cell r="AC218">
            <v>179917.79537687683</v>
          </cell>
          <cell r="AD218">
            <v>179846.95356055681</v>
          </cell>
          <cell r="AE218">
            <v>182057.43147324634</v>
          </cell>
        </row>
        <row r="219">
          <cell r="G219">
            <v>13423.836588687245</v>
          </cell>
          <cell r="H219">
            <v>21791.875763514865</v>
          </cell>
          <cell r="I219">
            <v>22224.659925521173</v>
          </cell>
          <cell r="J219">
            <v>22732.952835002077</v>
          </cell>
          <cell r="K219">
            <v>23080.895311996119</v>
          </cell>
          <cell r="L219">
            <v>24394.967985397427</v>
          </cell>
          <cell r="M219">
            <v>24342.77819338522</v>
          </cell>
          <cell r="N219">
            <v>25847.114822320538</v>
          </cell>
          <cell r="O219">
            <v>25597.201842348808</v>
          </cell>
          <cell r="P219">
            <v>26685.15216798272</v>
          </cell>
          <cell r="Q219">
            <v>27183.979842094126</v>
          </cell>
          <cell r="R219">
            <v>26370.318525564584</v>
          </cell>
          <cell r="S219">
            <v>26408.046610476242</v>
          </cell>
          <cell r="T219">
            <v>27113.984701041256</v>
          </cell>
          <cell r="U219">
            <v>28084.473978898819</v>
          </cell>
          <cell r="V219">
            <v>29362.800335296797</v>
          </cell>
          <cell r="W219">
            <v>30805.387561284086</v>
          </cell>
          <cell r="X219">
            <v>32039.384416567875</v>
          </cell>
          <cell r="Y219">
            <v>32288.612309161115</v>
          </cell>
          <cell r="Z219">
            <v>32756.354184115167</v>
          </cell>
          <cell r="AA219">
            <v>33718.918515821199</v>
          </cell>
          <cell r="AB219">
            <v>33600.302576498187</v>
          </cell>
          <cell r="AC219">
            <v>33338.384168395656</v>
          </cell>
          <cell r="AD219">
            <v>33752.759044080267</v>
          </cell>
          <cell r="AE219">
            <v>34616.681984882525</v>
          </cell>
        </row>
        <row r="220">
          <cell r="G220">
            <v>42956.277083799177</v>
          </cell>
          <cell r="H220">
            <v>40249.231290308788</v>
          </cell>
          <cell r="I220">
            <v>41048.576423532184</v>
          </cell>
          <cell r="J220">
            <v>41987.384954699257</v>
          </cell>
          <cell r="K220">
            <v>42630.028909915964</v>
          </cell>
          <cell r="L220">
            <v>45057.099233644389</v>
          </cell>
          <cell r="M220">
            <v>44960.705557740206</v>
          </cell>
          <cell r="N220">
            <v>47739.190235863898</v>
          </cell>
          <cell r="O220">
            <v>47277.605127611147</v>
          </cell>
          <cell r="P220">
            <v>49287.03124420641</v>
          </cell>
          <cell r="Q220">
            <v>50208.35764342035</v>
          </cell>
          <cell r="R220">
            <v>48705.538754566136</v>
          </cell>
          <cell r="S220">
            <v>48775.221898515229</v>
          </cell>
          <cell r="T220">
            <v>50079.077784632274</v>
          </cell>
          <cell r="U220">
            <v>51871.555303921945</v>
          </cell>
          <cell r="V220">
            <v>54232.602775994215</v>
          </cell>
          <cell r="W220">
            <v>56897.037336162713</v>
          </cell>
          <cell r="X220">
            <v>59176.208958597657</v>
          </cell>
          <cell r="Y220">
            <v>59636.528721881943</v>
          </cell>
          <cell r="Z220">
            <v>59267.380594230824</v>
          </cell>
          <cell r="AA220">
            <v>59661.108667141169</v>
          </cell>
          <cell r="AB220">
            <v>58346.611071043306</v>
          </cell>
          <cell r="AC220">
            <v>56953.433458145395</v>
          </cell>
          <cell r="AD220">
            <v>56761.820168837978</v>
          </cell>
          <cell r="AE220">
            <v>57298.25438694148</v>
          </cell>
        </row>
        <row r="221">
          <cell r="G221">
            <v>10739.069270949794</v>
          </cell>
          <cell r="H221">
            <v>10062.307822577197</v>
          </cell>
          <cell r="I221">
            <v>10262.144105883046</v>
          </cell>
          <cell r="J221">
            <v>10496.846238674814</v>
          </cell>
          <cell r="K221">
            <v>10657.507227478991</v>
          </cell>
          <cell r="L221">
            <v>11264.274808411097</v>
          </cell>
          <cell r="M221">
            <v>11240.176389435052</v>
          </cell>
          <cell r="N221">
            <v>11934.797558965975</v>
          </cell>
          <cell r="O221">
            <v>11819.401281902787</v>
          </cell>
          <cell r="P221">
            <v>12321.757811051602</v>
          </cell>
          <cell r="Q221">
            <v>12552.089410855087</v>
          </cell>
          <cell r="R221">
            <v>12176.384688641534</v>
          </cell>
          <cell r="S221">
            <v>12193.805474628807</v>
          </cell>
          <cell r="T221">
            <v>12519.769446158069</v>
          </cell>
          <cell r="U221">
            <v>12967.888825980486</v>
          </cell>
          <cell r="V221">
            <v>13558.150693998554</v>
          </cell>
          <cell r="W221">
            <v>14224.259334040678</v>
          </cell>
          <cell r="X221">
            <v>14794.052239649414</v>
          </cell>
          <cell r="Y221">
            <v>14909.132180470486</v>
          </cell>
          <cell r="Z221">
            <v>16089.783930114661</v>
          </cell>
          <cell r="AA221">
            <v>17617.092653342384</v>
          </cell>
          <cell r="AB221">
            <v>18419.311769849035</v>
          </cell>
          <cell r="AC221">
            <v>19009.848165719726</v>
          </cell>
          <cell r="AD221">
            <v>19949.851202602753</v>
          </cell>
          <cell r="AE221">
            <v>21177.433659989274</v>
          </cell>
        </row>
        <row r="222">
          <cell r="G222">
            <v>22373.060981145409</v>
          </cell>
          <cell r="H222">
            <v>19427.476132820269</v>
          </cell>
          <cell r="I222">
            <v>19813.303588395116</v>
          </cell>
          <cell r="J222">
            <v>20266.447157796101</v>
          </cell>
          <cell r="K222">
            <v>20576.638177640001</v>
          </cell>
          <cell r="L222">
            <v>21748.135105042526</v>
          </cell>
          <cell r="M222">
            <v>21701.60786022446</v>
          </cell>
          <cell r="N222">
            <v>23042.725268910268</v>
          </cell>
          <cell r="O222">
            <v>22819.927630635757</v>
          </cell>
          <cell r="P222">
            <v>23789.836288996135</v>
          </cell>
          <cell r="Q222">
            <v>24234.541592860558</v>
          </cell>
          <cell r="R222">
            <v>23509.161823876082</v>
          </cell>
          <cell r="S222">
            <v>23542.796444278309</v>
          </cell>
          <cell r="T222">
            <v>24172.140863938701</v>
          </cell>
          <cell r="U222">
            <v>25037.332896388816</v>
          </cell>
          <cell r="V222">
            <v>26176.96195119722</v>
          </cell>
          <cell r="W222">
            <v>27463.02971362921</v>
          </cell>
          <cell r="X222">
            <v>28563.138979768595</v>
          </cell>
          <cell r="Y222">
            <v>28785.325862051341</v>
          </cell>
          <cell r="Z222">
            <v>28924.071606197242</v>
          </cell>
          <cell r="AA222">
            <v>29469.866159102188</v>
          </cell>
          <cell r="AB222">
            <v>29116.933433380244</v>
          </cell>
          <cell r="AC222">
            <v>28678.217716061263</v>
          </cell>
          <cell r="AD222">
            <v>28831.690819149815</v>
          </cell>
          <cell r="AE222">
            <v>29362.860829323748</v>
          </cell>
        </row>
        <row r="223">
          <cell r="G223">
            <v>4115.706901028545</v>
          </cell>
          <cell r="H223">
            <v>4205.010520242442</v>
          </cell>
          <cell r="I223">
            <v>4292.0902136220993</v>
          </cell>
          <cell r="J223">
            <v>4385.1340717390349</v>
          </cell>
          <cell r="K223">
            <v>4578.7455890095252</v>
          </cell>
          <cell r="L223">
            <v>4925.2542379471824</v>
          </cell>
          <cell r="M223">
            <v>5059.9086971479355</v>
          </cell>
          <cell r="N223">
            <v>5491.2305796720329</v>
          </cell>
          <cell r="O223">
            <v>5593.5954805401325</v>
          </cell>
          <cell r="P223">
            <v>5926.3175733184044</v>
          </cell>
          <cell r="Q223">
            <v>6182.9348882424329</v>
          </cell>
          <cell r="R223">
            <v>6169.7723192810736</v>
          </cell>
          <cell r="S223">
            <v>6245.6036993975076</v>
          </cell>
          <cell r="T223">
            <v>6577.8422959626059</v>
          </cell>
          <cell r="U223">
            <v>6928.8339007962168</v>
          </cell>
          <cell r="V223">
            <v>7490.3140941843267</v>
          </cell>
          <cell r="W223">
            <v>8257.6043067687824</v>
          </cell>
          <cell r="X223">
            <v>8802.0048065065639</v>
          </cell>
          <cell r="Y223">
            <v>9009.5800347258555</v>
          </cell>
          <cell r="Z223">
            <v>9145.9892087019052</v>
          </cell>
          <cell r="AA223">
            <v>9211.6710302419669</v>
          </cell>
          <cell r="AB223">
            <v>9178.9855009367984</v>
          </cell>
          <cell r="AC223">
            <v>9148.5358510380192</v>
          </cell>
          <cell r="AD223">
            <v>9307.2672479613648</v>
          </cell>
          <cell r="AE223">
            <v>9585.7986641014031</v>
          </cell>
        </row>
        <row r="224">
          <cell r="G224">
            <v>7052.2389172900575</v>
          </cell>
          <cell r="H224">
            <v>7205.2601294462738</v>
          </cell>
          <cell r="I224">
            <v>7354.4706581173587</v>
          </cell>
          <cell r="J224">
            <v>7513.9007470440247</v>
          </cell>
          <cell r="K224">
            <v>7845.6529125321231</v>
          </cell>
          <cell r="L224">
            <v>8439.3933896795734</v>
          </cell>
          <cell r="M224">
            <v>8670.1229922479361</v>
          </cell>
          <cell r="N224">
            <v>9409.1904328995261</v>
          </cell>
          <cell r="O224">
            <v>9584.5920722840365</v>
          </cell>
          <cell r="P224">
            <v>10154.709368719003</v>
          </cell>
          <cell r="Q224">
            <v>10594.421587950512</v>
          </cell>
          <cell r="R224">
            <v>10571.867605533151</v>
          </cell>
          <cell r="S224">
            <v>10701.80421736411</v>
          </cell>
          <cell r="T224">
            <v>11271.093045957972</v>
          </cell>
          <cell r="U224">
            <v>11872.515040957445</v>
          </cell>
          <cell r="V224">
            <v>12834.607961157768</v>
          </cell>
          <cell r="W224">
            <v>14047.589314524124</v>
          </cell>
          <cell r="X224">
            <v>15152.652396838437</v>
          </cell>
          <cell r="Y224">
            <v>15479.510456527292</v>
          </cell>
          <cell r="Z224">
            <v>15798.174448709171</v>
          </cell>
          <cell r="AA224">
            <v>16024.318633545427</v>
          </cell>
          <cell r="AB224">
            <v>15915.266706434264</v>
          </cell>
          <cell r="AC224">
            <v>15890.102655033168</v>
          </cell>
          <cell r="AD224">
            <v>16206.894670169306</v>
          </cell>
          <cell r="AE224">
            <v>16751.236087215875</v>
          </cell>
        </row>
        <row r="225">
          <cell r="G225">
            <v>50887.549088008323</v>
          </cell>
          <cell r="H225">
            <v>52096.128378848516</v>
          </cell>
          <cell r="I225">
            <v>53891.473390088919</v>
          </cell>
          <cell r="J225">
            <v>55301.704088136066</v>
          </cell>
          <cell r="K225">
            <v>56320.720929326286</v>
          </cell>
          <cell r="L225">
            <v>59598.948196798665</v>
          </cell>
          <cell r="M225">
            <v>59875.038133999398</v>
          </cell>
          <cell r="N225">
            <v>63090.538108352572</v>
          </cell>
          <cell r="O225">
            <v>62290.990920621967</v>
          </cell>
          <cell r="P225">
            <v>65911.63038498332</v>
          </cell>
          <cell r="Q225">
            <v>68983.639135362406</v>
          </cell>
          <cell r="R225">
            <v>69732.96582170199</v>
          </cell>
          <cell r="S225">
            <v>71331.440918664593</v>
          </cell>
          <cell r="T225">
            <v>74031.11753504441</v>
          </cell>
          <cell r="U225">
            <v>76942.356081206293</v>
          </cell>
          <cell r="V225">
            <v>81143.432123224557</v>
          </cell>
          <cell r="W225">
            <v>85690.254182846576</v>
          </cell>
          <cell r="X225">
            <v>88772.478710730531</v>
          </cell>
          <cell r="Y225">
            <v>89611.133454044131</v>
          </cell>
          <cell r="Z225">
            <v>90910.782716700836</v>
          </cell>
          <cell r="AA225">
            <v>92712.944275381815</v>
          </cell>
          <cell r="AB225">
            <v>92106.864078517261</v>
          </cell>
          <cell r="AC225">
            <v>91226.675126907721</v>
          </cell>
          <cell r="AD225">
            <v>92126.824590314762</v>
          </cell>
          <cell r="AE225">
            <v>94226.839366206506</v>
          </cell>
        </row>
        <row r="226">
          <cell r="G226">
            <v>19812.879259651741</v>
          </cell>
          <cell r="H226">
            <v>18032.884427272984</v>
          </cell>
          <cell r="I226">
            <v>18390.850686182566</v>
          </cell>
          <cell r="J226">
            <v>18811.272058336421</v>
          </cell>
          <cell r="K226">
            <v>19099.063705396456</v>
          </cell>
          <cell r="L226">
            <v>20186.310587606091</v>
          </cell>
          <cell r="M226">
            <v>20143.040724556799</v>
          </cell>
          <cell r="N226">
            <v>21387.69116528075</v>
          </cell>
          <cell r="O226">
            <v>21180.748251774428</v>
          </cell>
          <cell r="P226">
            <v>22080.758751653964</v>
          </cell>
          <cell r="Q226">
            <v>22493.41427857352</v>
          </cell>
          <cell r="R226">
            <v>21820.012288958882</v>
          </cell>
          <cell r="S226">
            <v>21851.072681430713</v>
          </cell>
          <cell r="T226">
            <v>22435.037007354465</v>
          </cell>
          <cell r="U226">
            <v>23237.856100070774</v>
          </cell>
          <cell r="V226">
            <v>24295.423566588957</v>
          </cell>
          <cell r="W226">
            <v>25676.409631101869</v>
          </cell>
          <cell r="X226">
            <v>26947.489232296917</v>
          </cell>
          <cell r="Y226">
            <v>27352.311253779546</v>
          </cell>
          <cell r="Z226">
            <v>27335.965576247774</v>
          </cell>
          <cell r="AA226">
            <v>27602.57300118457</v>
          </cell>
          <cell r="AB226">
            <v>27114.80587866436</v>
          </cell>
          <cell r="AC226">
            <v>26610.841990217854</v>
          </cell>
          <cell r="AD226">
            <v>26693.236756604154</v>
          </cell>
          <cell r="AE226">
            <v>27154.544217813003</v>
          </cell>
        </row>
        <row r="227">
          <cell r="G227">
            <v>7419.0906995658279</v>
          </cell>
          <cell r="H227">
            <v>10929.866269561855</v>
          </cell>
          <cell r="I227">
            <v>11146.832299299163</v>
          </cell>
          <cell r="J227">
            <v>11401.652840795985</v>
          </cell>
          <cell r="K227">
            <v>11576.085512870666</v>
          </cell>
          <cell r="L227">
            <v>12235.073988756241</v>
          </cell>
          <cell r="M227">
            <v>12208.847800786238</v>
          </cell>
          <cell r="N227">
            <v>12963.239752020037</v>
          </cell>
          <cell r="O227">
            <v>12837.810102693569</v>
          </cell>
          <cell r="P227">
            <v>13383.313205347922</v>
          </cell>
          <cell r="Q227">
            <v>13633.426809902779</v>
          </cell>
          <cell r="R227">
            <v>13225.27282201311</v>
          </cell>
          <cell r="S227">
            <v>13244.098758449756</v>
          </cell>
          <cell r="T227">
            <v>13598.043908726899</v>
          </cell>
          <cell r="U227">
            <v>14084.638571795298</v>
          </cell>
          <cell r="V227">
            <v>14725.638131610645</v>
          </cell>
          <cell r="W227">
            <v>15562.664125213003</v>
          </cell>
          <cell r="X227">
            <v>16333.074988492226</v>
          </cell>
          <cell r="Y227">
            <v>16578.44064674971</v>
          </cell>
          <cell r="Z227">
            <v>16857.311575218704</v>
          </cell>
          <cell r="AA227">
            <v>17266.656645919924</v>
          </cell>
          <cell r="AB227">
            <v>17209.046241024487</v>
          </cell>
          <cell r="AC227">
            <v>17136.3703707032</v>
          </cell>
          <cell r="AD227">
            <v>17456.408368183093</v>
          </cell>
          <cell r="AE227">
            <v>18058.866872371669</v>
          </cell>
        </row>
        <row r="228">
          <cell r="G228">
            <v>83364.422267462985</v>
          </cell>
          <cell r="H228">
            <v>83832.227579195271</v>
          </cell>
          <cell r="I228">
            <v>84473.651357137482</v>
          </cell>
          <cell r="J228">
            <v>85669.000717749455</v>
          </cell>
          <cell r="K228">
            <v>86953.915160136385</v>
          </cell>
          <cell r="L228">
            <v>91285.461447874812</v>
          </cell>
          <cell r="M228">
            <v>90938.245242666802</v>
          </cell>
          <cell r="N228">
            <v>95719.927133708654</v>
          </cell>
          <cell r="O228">
            <v>93952.396537730761</v>
          </cell>
          <cell r="P228">
            <v>96705.968870619268</v>
          </cell>
          <cell r="Q228">
            <v>98084.385907262404</v>
          </cell>
          <cell r="R228">
            <v>94854.133820205563</v>
          </cell>
          <cell r="S228">
            <v>94531.289301758676</v>
          </cell>
          <cell r="T228">
            <v>96314.095346684699</v>
          </cell>
          <cell r="U228">
            <v>98468.71184276056</v>
          </cell>
          <cell r="V228">
            <v>101998.44637128555</v>
          </cell>
          <cell r="W228">
            <v>108335.20040286546</v>
          </cell>
          <cell r="X228">
            <v>114395.71234984108</v>
          </cell>
          <cell r="Y228">
            <v>116727.38959742447</v>
          </cell>
          <cell r="Z228">
            <v>141998.01843454241</v>
          </cell>
          <cell r="AA228">
            <v>171946.05794425026</v>
          </cell>
          <cell r="AB228">
            <v>192464.78312542022</v>
          </cell>
          <cell r="AC228">
            <v>208908.64373695463</v>
          </cell>
          <cell r="AD228">
            <v>228706.45614921703</v>
          </cell>
          <cell r="AE228">
            <v>252084.95499626573</v>
          </cell>
        </row>
        <row r="229">
          <cell r="G229">
            <v>12778.134917081974</v>
          </cell>
          <cell r="H229">
            <v>12894.186073617273</v>
          </cell>
          <cell r="I229">
            <v>13178.009408971293</v>
          </cell>
          <cell r="J229">
            <v>13341.082749817862</v>
          </cell>
          <cell r="K229">
            <v>13581.568601140933</v>
          </cell>
          <cell r="L229">
            <v>14287.410756019724</v>
          </cell>
          <cell r="M229">
            <v>14217.523844548945</v>
          </cell>
          <cell r="N229">
            <v>14955.493690163396</v>
          </cell>
          <cell r="O229">
            <v>14749.068526871995</v>
          </cell>
          <cell r="P229">
            <v>15217.615920965041</v>
          </cell>
          <cell r="Q229">
            <v>15615.500853886677</v>
          </cell>
          <cell r="R229">
            <v>15768.602167633129</v>
          </cell>
          <cell r="S229">
            <v>16113.909210513591</v>
          </cell>
          <cell r="T229">
            <v>16679.827859739111</v>
          </cell>
          <cell r="U229">
            <v>17277.728711114269</v>
          </cell>
          <cell r="V229">
            <v>17914.590049087761</v>
          </cell>
          <cell r="W229">
            <v>18631.873619577422</v>
          </cell>
          <cell r="X229">
            <v>19246.310352174143</v>
          </cell>
          <cell r="Y229">
            <v>19226.799168199374</v>
          </cell>
          <cell r="Z229">
            <v>19109.077435323827</v>
          </cell>
          <cell r="AA229">
            <v>19277.963444280296</v>
          </cell>
          <cell r="AB229">
            <v>18940.524142835653</v>
          </cell>
          <cell r="AC229">
            <v>18579.144573461443</v>
          </cell>
          <cell r="AD229">
            <v>18559.369474301344</v>
          </cell>
          <cell r="AE229">
            <v>18786.218095097855</v>
          </cell>
        </row>
        <row r="230">
          <cell r="G230">
            <v>19927.728810231933</v>
          </cell>
          <cell r="H230">
            <v>20387.498878375507</v>
          </cell>
          <cell r="I230">
            <v>21039.067675030969</v>
          </cell>
          <cell r="J230">
            <v>21751.96518935723</v>
          </cell>
          <cell r="K230">
            <v>22543.066584433152</v>
          </cell>
          <cell r="L230">
            <v>23942.959888780144</v>
          </cell>
          <cell r="M230">
            <v>24443.241717863308</v>
          </cell>
          <cell r="N230">
            <v>25857.012921133639</v>
          </cell>
          <cell r="O230">
            <v>26019.551101581019</v>
          </cell>
          <cell r="P230">
            <v>27043.216886545717</v>
          </cell>
          <cell r="Q230">
            <v>27714.128414291805</v>
          </cell>
          <cell r="R230">
            <v>27458.778506721221</v>
          </cell>
          <cell r="S230">
            <v>28235.725930746761</v>
          </cell>
          <cell r="T230">
            <v>30700.328022192367</v>
          </cell>
          <cell r="U230">
            <v>33048.146988518049</v>
          </cell>
          <cell r="V230">
            <v>35494.528422093819</v>
          </cell>
          <cell r="W230">
            <v>37620.955907392017</v>
          </cell>
          <cell r="X230">
            <v>39513.733368011992</v>
          </cell>
          <cell r="Y230">
            <v>40010.808440145935</v>
          </cell>
          <cell r="Z230">
            <v>48908.818659119788</v>
          </cell>
          <cell r="AA230">
            <v>52282.519633483942</v>
          </cell>
          <cell r="AB230">
            <v>55374.912449867224</v>
          </cell>
          <cell r="AC230">
            <v>58076.99156480789</v>
          </cell>
          <cell r="AD230">
            <v>62210.734014487818</v>
          </cell>
          <cell r="AE230">
            <v>67374.994373915324</v>
          </cell>
        </row>
        <row r="231">
          <cell r="G231">
            <v>45108.374295171176</v>
          </cell>
          <cell r="H231">
            <v>46149.56065856183</v>
          </cell>
          <cell r="I231">
            <v>47625.090696060222</v>
          </cell>
          <cell r="J231">
            <v>49239.504556032982</v>
          </cell>
          <cell r="K231">
            <v>51031.017404918923</v>
          </cell>
          <cell r="L231">
            <v>54200.373325811925</v>
          </cell>
          <cell r="M231">
            <v>55333.543476117171</v>
          </cell>
          <cell r="N231">
            <v>58534.252384181593</v>
          </cell>
          <cell r="O231">
            <v>58902.884869384878</v>
          </cell>
          <cell r="P231">
            <v>61220.727174027903</v>
          </cell>
          <cell r="Q231">
            <v>62739.911562789377</v>
          </cell>
          <cell r="R231">
            <v>62162.601935177241</v>
          </cell>
          <cell r="S231">
            <v>63922.405058420525</v>
          </cell>
          <cell r="T231">
            <v>69503.539738679581</v>
          </cell>
          <cell r="U231">
            <v>74820.119795511695</v>
          </cell>
          <cell r="V231">
            <v>80359.598457471366</v>
          </cell>
          <cell r="W231">
            <v>86541.70128799032</v>
          </cell>
          <cell r="X231">
            <v>92483.477913026232</v>
          </cell>
          <cell r="Y231">
            <v>94848.756057148668</v>
          </cell>
          <cell r="Z231">
            <v>104876.15733776866</v>
          </cell>
          <cell r="AA231">
            <v>108880.94517899094</v>
          </cell>
          <cell r="AB231">
            <v>111269.29774283603</v>
          </cell>
          <cell r="AC231">
            <v>113174.32196937493</v>
          </cell>
          <cell r="AD231">
            <v>117725.13831993856</v>
          </cell>
          <cell r="AE231">
            <v>124056.03016699647</v>
          </cell>
        </row>
        <row r="232">
          <cell r="G232">
            <v>14732.614363471273</v>
          </cell>
          <cell r="H232">
            <v>15190.025849992297</v>
          </cell>
          <cell r="I232">
            <v>15978.652657210951</v>
          </cell>
          <cell r="J232">
            <v>16358.081684185232</v>
          </cell>
          <cell r="K232">
            <v>16802.815184019466</v>
          </cell>
          <cell r="L232">
            <v>17995.075095351578</v>
          </cell>
          <cell r="M232">
            <v>18068.872042573646</v>
          </cell>
          <cell r="N232">
            <v>19587.401185481136</v>
          </cell>
          <cell r="O232">
            <v>19396.744558816688</v>
          </cell>
          <cell r="P232">
            <v>20469.625724466405</v>
          </cell>
          <cell r="Q232">
            <v>22021.466826109994</v>
          </cell>
          <cell r="R232">
            <v>22443.493824552352</v>
          </cell>
          <cell r="S232">
            <v>23154.520006260926</v>
          </cell>
          <cell r="T232">
            <v>24297.299686122278</v>
          </cell>
          <cell r="U232">
            <v>25604.628317990238</v>
          </cell>
          <cell r="V232">
            <v>27252.115344501475</v>
          </cell>
          <cell r="W232">
            <v>29326.592850202847</v>
          </cell>
          <cell r="X232">
            <v>31071.045803116915</v>
          </cell>
          <cell r="Y232">
            <v>31809.338088577882</v>
          </cell>
          <cell r="Z232">
            <v>32253.678455315665</v>
          </cell>
          <cell r="AA232">
            <v>33031.407872308417</v>
          </cell>
          <cell r="AB232">
            <v>33044.701825989607</v>
          </cell>
          <cell r="AC232">
            <v>33079.38765057132</v>
          </cell>
          <cell r="AD232">
            <v>33840.932034592515</v>
          </cell>
          <cell r="AE232">
            <v>35028.551814055783</v>
          </cell>
        </row>
        <row r="233">
          <cell r="G233">
            <v>30607.73667734694</v>
          </cell>
          <cell r="H233">
            <v>31558.031715771514</v>
          </cell>
          <cell r="I233">
            <v>33196.443002222775</v>
          </cell>
          <cell r="J233">
            <v>33984.725615128584</v>
          </cell>
          <cell r="K233">
            <v>34908.681507727801</v>
          </cell>
          <cell r="L233">
            <v>37385.660577205868</v>
          </cell>
          <cell r="M233">
            <v>37538.977393382476</v>
          </cell>
          <cell r="N233">
            <v>40693.796965544178</v>
          </cell>
          <cell r="O233">
            <v>40297.698372262203</v>
          </cell>
          <cell r="P233">
            <v>42526.662179644067</v>
          </cell>
          <cell r="Q233">
            <v>45750.688997447731</v>
          </cell>
          <cell r="R233">
            <v>46627.471007780034</v>
          </cell>
          <cell r="S233">
            <v>48104.663147852298</v>
          </cell>
          <cell r="T233">
            <v>50478.844583575272</v>
          </cell>
          <cell r="U233">
            <v>53194.884624247505</v>
          </cell>
          <cell r="V233">
            <v>56617.620592401901</v>
          </cell>
          <cell r="W233">
            <v>59923.157134890702</v>
          </cell>
          <cell r="X233">
            <v>63973.486449511773</v>
          </cell>
          <cell r="Y233">
            <v>66181.538107032015</v>
          </cell>
          <cell r="Z233">
            <v>66453.563269918333</v>
          </cell>
          <cell r="AA233">
            <v>66959.267579956038</v>
          </cell>
          <cell r="AB233">
            <v>66094.364426773463</v>
          </cell>
          <cell r="AC233">
            <v>65334.982685483985</v>
          </cell>
          <cell r="AD233">
            <v>65811.632936669848</v>
          </cell>
          <cell r="AE233">
            <v>67051.855449590992</v>
          </cell>
        </row>
        <row r="236">
          <cell r="G236">
            <v>365235.87759901345</v>
          </cell>
          <cell r="H236">
            <v>354859.62782446295</v>
          </cell>
          <cell r="I236">
            <v>359099.12116031331</v>
          </cell>
          <cell r="J236">
            <v>363684.89253116085</v>
          </cell>
          <cell r="K236">
            <v>371183.65691280959</v>
          </cell>
          <cell r="L236">
            <v>393810.14448577375</v>
          </cell>
          <cell r="M236">
            <v>392919.76472724194</v>
          </cell>
          <cell r="N236">
            <v>416337.28299488511</v>
          </cell>
          <cell r="O236">
            <v>415847.40765335562</v>
          </cell>
          <cell r="P236">
            <v>440930.75205977412</v>
          </cell>
          <cell r="Q236">
            <v>462610.57949277834</v>
          </cell>
          <cell r="R236">
            <v>464545.80548638868</v>
          </cell>
          <cell r="S236">
            <v>474100.778496566</v>
          </cell>
          <cell r="T236">
            <v>490120.37038982578</v>
          </cell>
          <cell r="U236">
            <v>507824.3128671766</v>
          </cell>
          <cell r="V236">
            <v>523265.66056981642</v>
          </cell>
          <cell r="W236">
            <v>547621.81359517598</v>
          </cell>
          <cell r="X236">
            <v>577195.13074333861</v>
          </cell>
          <cell r="Y236">
            <v>597901.31757310289</v>
          </cell>
          <cell r="Z236">
            <v>606724.96847552957</v>
          </cell>
          <cell r="AA236">
            <v>621130.50828699535</v>
          </cell>
          <cell r="AB236">
            <v>615303.10013566166</v>
          </cell>
          <cell r="AC236">
            <v>604685.27239587845</v>
          </cell>
          <cell r="AD236">
            <v>611946.42316720472</v>
          </cell>
          <cell r="AE236">
            <v>621775.7724142184</v>
          </cell>
        </row>
        <row r="237">
          <cell r="G237">
            <v>128508.91989594916</v>
          </cell>
          <cell r="H237">
            <v>159878.80401357694</v>
          </cell>
          <cell r="I237">
            <v>161788.86949021256</v>
          </cell>
          <cell r="J237">
            <v>163854.9474116308</v>
          </cell>
          <cell r="K237">
            <v>167233.44805501943</v>
          </cell>
          <cell r="L237">
            <v>177427.60791020317</v>
          </cell>
          <cell r="M237">
            <v>177026.45534239855</v>
          </cell>
          <cell r="N237">
            <v>187577.00694092782</v>
          </cell>
          <cell r="O237">
            <v>187356.29802512456</v>
          </cell>
          <cell r="P237">
            <v>198657.37256252611</v>
          </cell>
          <cell r="Q237">
            <v>208425.02323177626</v>
          </cell>
          <cell r="R237">
            <v>209296.92184490184</v>
          </cell>
          <cell r="S237">
            <v>213601.82873615521</v>
          </cell>
          <cell r="T237">
            <v>220819.31134577713</v>
          </cell>
          <cell r="U237">
            <v>228795.66291599342</v>
          </cell>
          <cell r="V237">
            <v>235752.62282205813</v>
          </cell>
          <cell r="W237">
            <v>246726.06784295075</v>
          </cell>
          <cell r="X237">
            <v>260050.0590936582</v>
          </cell>
          <cell r="Y237">
            <v>269379.04477264325</v>
          </cell>
          <cell r="Z237">
            <v>274246.47257606586</v>
          </cell>
          <cell r="AA237">
            <v>283323.60322947107</v>
          </cell>
          <cell r="AB237">
            <v>282176.62280447973</v>
          </cell>
          <cell r="AC237">
            <v>278788.25314832455</v>
          </cell>
          <cell r="AD237">
            <v>283474.80692722125</v>
          </cell>
          <cell r="AE237">
            <v>289306.68472038873</v>
          </cell>
        </row>
        <row r="238">
          <cell r="G238">
            <v>182617.93879950672</v>
          </cell>
          <cell r="H238">
            <v>187597.13911690007</v>
          </cell>
          <cell r="I238">
            <v>189838.35439964873</v>
          </cell>
          <cell r="J238">
            <v>192262.63014803207</v>
          </cell>
          <cell r="K238">
            <v>196226.86455117722</v>
          </cell>
          <cell r="L238">
            <v>208188.39526396897</v>
          </cell>
          <cell r="M238">
            <v>207717.6945070184</v>
          </cell>
          <cell r="N238">
            <v>220097.40492705166</v>
          </cell>
          <cell r="O238">
            <v>219838.43150379052</v>
          </cell>
          <cell r="P238">
            <v>233098.78371397682</v>
          </cell>
          <cell r="Q238">
            <v>244559.86095151352</v>
          </cell>
          <cell r="R238">
            <v>245582.9214280509</v>
          </cell>
          <cell r="S238">
            <v>250634.17398117352</v>
          </cell>
          <cell r="T238">
            <v>259102.95818021009</v>
          </cell>
          <cell r="U238">
            <v>268462.17714857374</v>
          </cell>
          <cell r="V238">
            <v>276625.27158364275</v>
          </cell>
          <cell r="W238">
            <v>289501.19284710946</v>
          </cell>
          <cell r="X238">
            <v>305135.17669927207</v>
          </cell>
          <cell r="Y238">
            <v>316081.53719425993</v>
          </cell>
          <cell r="Z238">
            <v>318864.90587520832</v>
          </cell>
          <cell r="AA238">
            <v>321024.71413024032</v>
          </cell>
          <cell r="AB238">
            <v>314825.8482508192</v>
          </cell>
          <cell r="AC238">
            <v>306269.79725356057</v>
          </cell>
          <cell r="AD238">
            <v>307123.92753089877</v>
          </cell>
          <cell r="AE238">
            <v>309360.53101240424</v>
          </cell>
        </row>
        <row r="239">
          <cell r="G239">
            <v>22826.038376498713</v>
          </cell>
          <cell r="H239">
            <v>37085.098831852469</v>
          </cell>
          <cell r="I239">
            <v>37893.103890682374</v>
          </cell>
          <cell r="J239">
            <v>38462.381555532207</v>
          </cell>
          <cell r="K239">
            <v>38969.129623895285</v>
          </cell>
          <cell r="L239">
            <v>41122.671401230393</v>
          </cell>
          <cell r="M239">
            <v>41185.78757641455</v>
          </cell>
          <cell r="N239">
            <v>44212.728429698531</v>
          </cell>
          <cell r="O239">
            <v>44951.843483761288</v>
          </cell>
          <cell r="P239">
            <v>48023.926933948365</v>
          </cell>
          <cell r="Q239">
            <v>50150.466781839837</v>
          </cell>
          <cell r="R239">
            <v>50124.859380140115</v>
          </cell>
          <cell r="S239">
            <v>50689.163852827936</v>
          </cell>
          <cell r="T239">
            <v>51823.573400304151</v>
          </cell>
          <cell r="U239">
            <v>52861.045289321017</v>
          </cell>
          <cell r="V239">
            <v>54320.35492645581</v>
          </cell>
          <cell r="W239">
            <v>56926.871894878575</v>
          </cell>
          <cell r="X239">
            <v>59891.068626553875</v>
          </cell>
          <cell r="Y239">
            <v>62046.543913457623</v>
          </cell>
          <cell r="Z239">
            <v>63939.99342109407</v>
          </cell>
          <cell r="AA239">
            <v>65822.79068051881</v>
          </cell>
          <cell r="AB239">
            <v>65849.37613974858</v>
          </cell>
          <cell r="AC239">
            <v>65246.726750042319</v>
          </cell>
          <cell r="AD239">
            <v>66564.13506297869</v>
          </cell>
          <cell r="AE239">
            <v>68260.473116669134</v>
          </cell>
        </row>
        <row r="240">
          <cell r="G240">
            <v>73043.322804795869</v>
          </cell>
          <cell r="H240">
            <v>68495.559377511716</v>
          </cell>
          <cell r="I240">
            <v>69987.931252677838</v>
          </cell>
          <cell r="J240">
            <v>71039.377610467272</v>
          </cell>
          <cell r="K240">
            <v>71975.332845840443</v>
          </cell>
          <cell r="L240">
            <v>75952.888611573333</v>
          </cell>
          <cell r="M240">
            <v>76069.463135066151</v>
          </cell>
          <cell r="N240">
            <v>81660.172435542656</v>
          </cell>
          <cell r="O240">
            <v>83025.305620219151</v>
          </cell>
          <cell r="P240">
            <v>88699.392544701768</v>
          </cell>
          <cell r="Q240">
            <v>92627.076196842638</v>
          </cell>
          <cell r="R240">
            <v>92579.779752748451</v>
          </cell>
          <cell r="S240">
            <v>93622.040707511944</v>
          </cell>
          <cell r="T240">
            <v>95717.276232429431</v>
          </cell>
          <cell r="U240">
            <v>97633.469518009108</v>
          </cell>
          <cell r="V240">
            <v>100328.79009282413</v>
          </cell>
          <cell r="W240">
            <v>105142.983485933</v>
          </cell>
          <cell r="X240">
            <v>110617.80543966891</v>
          </cell>
          <cell r="Y240">
            <v>114598.93236534574</v>
          </cell>
          <cell r="Z240">
            <v>115858.64768204739</v>
          </cell>
          <cell r="AA240">
            <v>116478.30055393775</v>
          </cell>
          <cell r="AB240">
            <v>114286.39036749169</v>
          </cell>
          <cell r="AC240">
            <v>111201.59592874881</v>
          </cell>
          <cell r="AD240">
            <v>111549.77156105102</v>
          </cell>
          <cell r="AE240">
            <v>112441.44112659105</v>
          </cell>
        </row>
        <row r="241">
          <cell r="G241">
            <v>18260.830701198967</v>
          </cell>
          <cell r="H241">
            <v>17123.889844377929</v>
          </cell>
          <cell r="I241">
            <v>17496.982813169459</v>
          </cell>
          <cell r="J241">
            <v>17759.844402616818</v>
          </cell>
          <cell r="K241">
            <v>17993.833211460111</v>
          </cell>
          <cell r="L241">
            <v>18988.222152893333</v>
          </cell>
          <cell r="M241">
            <v>19017.365783766538</v>
          </cell>
          <cell r="N241">
            <v>20415.043108885664</v>
          </cell>
          <cell r="O241">
            <v>20756.326405054788</v>
          </cell>
          <cell r="P241">
            <v>22174.848136175442</v>
          </cell>
          <cell r="Q241">
            <v>23156.769049210659</v>
          </cell>
          <cell r="R241">
            <v>23144.944938187113</v>
          </cell>
          <cell r="S241">
            <v>23405.510176877986</v>
          </cell>
          <cell r="T241">
            <v>23929.319058107358</v>
          </cell>
          <cell r="U241">
            <v>24408.367379502277</v>
          </cell>
          <cell r="V241">
            <v>25082.197523206032</v>
          </cell>
          <cell r="W241">
            <v>26285.74587148325</v>
          </cell>
          <cell r="X241">
            <v>27654.451359917228</v>
          </cell>
          <cell r="Y241">
            <v>28649.733091336435</v>
          </cell>
          <cell r="Z241">
            <v>30793.004144602553</v>
          </cell>
          <cell r="AA241">
            <v>33283.211347743643</v>
          </cell>
          <cell r="AB241">
            <v>34566.484046841208</v>
          </cell>
          <cell r="AC241">
            <v>35406.47476373057</v>
          </cell>
          <cell r="AD241">
            <v>37197.32778087561</v>
          </cell>
          <cell r="AE241">
            <v>39251.843081514526</v>
          </cell>
        </row>
        <row r="242">
          <cell r="G242">
            <v>38043.397294164519</v>
          </cell>
          <cell r="H242">
            <v>33061.397754723999</v>
          </cell>
          <cell r="I242">
            <v>33781.73496506628</v>
          </cell>
          <cell r="J242">
            <v>34289.246496741514</v>
          </cell>
          <cell r="K242">
            <v>34741.012838946874</v>
          </cell>
          <cell r="L242">
            <v>36660.897200175481</v>
          </cell>
          <cell r="M242">
            <v>36717.165325062553</v>
          </cell>
          <cell r="N242">
            <v>39415.685719579902</v>
          </cell>
          <cell r="O242">
            <v>40074.60743095701</v>
          </cell>
          <cell r="P242">
            <v>42813.372489743997</v>
          </cell>
          <cell r="Q242">
            <v>44709.184607467789</v>
          </cell>
          <cell r="R242">
            <v>44686.35558665546</v>
          </cell>
          <cell r="S242">
            <v>45189.43351320739</v>
          </cell>
          <cell r="T242">
            <v>46200.760608112003</v>
          </cell>
          <cell r="U242">
            <v>47125.667696472541</v>
          </cell>
          <cell r="V242">
            <v>48426.643502937863</v>
          </cell>
          <cell r="W242">
            <v>50750.35563966936</v>
          </cell>
          <cell r="X242">
            <v>53392.939595384662</v>
          </cell>
          <cell r="Y242">
            <v>55314.547682069737</v>
          </cell>
          <cell r="Z242">
            <v>56206.338067598081</v>
          </cell>
          <cell r="AA242">
            <v>56867.860447024854</v>
          </cell>
          <cell r="AB242">
            <v>56094.0735060183</v>
          </cell>
          <cell r="AC242">
            <v>54855.157088644417</v>
          </cell>
          <cell r="AD242">
            <v>55287.638953758076</v>
          </cell>
          <cell r="AE242">
            <v>56002.286494712542</v>
          </cell>
        </row>
        <row r="243">
          <cell r="G243">
            <v>4628.0563230687512</v>
          </cell>
          <cell r="H243">
            <v>4701.4044369701423</v>
          </cell>
          <cell r="I243">
            <v>4765.7538702829233</v>
          </cell>
          <cell r="J243">
            <v>4856.2183556535629</v>
          </cell>
          <cell r="K243">
            <v>4946.6084717631393</v>
          </cell>
          <cell r="L243">
            <v>5278.2857012813538</v>
          </cell>
          <cell r="M243">
            <v>5357.0931278130192</v>
          </cell>
          <cell r="N243">
            <v>5747.3914872416699</v>
          </cell>
          <cell r="O243">
            <v>5732.4673645938337</v>
          </cell>
          <cell r="P243">
            <v>6142.1880301032079</v>
          </cell>
          <cell r="Q243">
            <v>6440.7376439136387</v>
          </cell>
          <cell r="R243">
            <v>6446.5319933809833</v>
          </cell>
          <cell r="S243">
            <v>6508.8716791976822</v>
          </cell>
          <cell r="T243">
            <v>6604.0308077340533</v>
          </cell>
          <cell r="U243">
            <v>6726.1553145885591</v>
          </cell>
          <cell r="V243">
            <v>6888.1269957209943</v>
          </cell>
          <cell r="W243">
            <v>7236.5674433278036</v>
          </cell>
          <cell r="X243">
            <v>7730.2118587169389</v>
          </cell>
          <cell r="Y243">
            <v>8038.0237502793789</v>
          </cell>
          <cell r="Z243">
            <v>8252.3093205514033</v>
          </cell>
          <cell r="AA243">
            <v>8409.382277396091</v>
          </cell>
          <cell r="AB243">
            <v>8362.9356517854412</v>
          </cell>
          <cell r="AC243">
            <v>8292.2030909308778</v>
          </cell>
          <cell r="AD243">
            <v>8458.0331189855751</v>
          </cell>
          <cell r="AE243">
            <v>8650.3301626552002</v>
          </cell>
        </row>
        <row r="244">
          <cell r="G244">
            <v>15523.354711945038</v>
          </cell>
          <cell r="H244">
            <v>15769.377817555918</v>
          </cell>
          <cell r="I244">
            <v>15985.217688356061</v>
          </cell>
          <cell r="J244">
            <v>16288.652261578984</v>
          </cell>
          <cell r="K244">
            <v>16591.837386580326</v>
          </cell>
          <cell r="L244">
            <v>17704.344003671897</v>
          </cell>
          <cell r="M244">
            <v>17968.678651002941</v>
          </cell>
          <cell r="N244">
            <v>19277.81135250035</v>
          </cell>
          <cell r="O244">
            <v>19227.753091871116</v>
          </cell>
          <cell r="P244">
            <v>20602.031791076501</v>
          </cell>
          <cell r="Q244">
            <v>21603.422273554581</v>
          </cell>
          <cell r="R244">
            <v>21622.857590635365</v>
          </cell>
          <cell r="S244">
            <v>21831.956397566515</v>
          </cell>
          <cell r="T244">
            <v>22151.137670055909</v>
          </cell>
          <cell r="U244">
            <v>22560.765796117001</v>
          </cell>
          <cell r="V244">
            <v>23104.048695889851</v>
          </cell>
          <cell r="W244">
            <v>24222.842301479006</v>
          </cell>
          <cell r="X244">
            <v>25741.472768522566</v>
          </cell>
          <cell r="Y244">
            <v>26592.666617849558</v>
          </cell>
          <cell r="Z244">
            <v>27217.575877861957</v>
          </cell>
          <cell r="AA244">
            <v>27703.370878767415</v>
          </cell>
          <cell r="AB244">
            <v>27506.937031022229</v>
          </cell>
          <cell r="AC244">
            <v>27126.465394959287</v>
          </cell>
          <cell r="AD244">
            <v>27532.444745598816</v>
          </cell>
          <cell r="AE244">
            <v>28038.123006593294</v>
          </cell>
        </row>
        <row r="245">
          <cell r="G245">
            <v>42989.038650593269</v>
          </cell>
          <cell r="H245">
            <v>46177.524094383676</v>
          </cell>
          <cell r="I245">
            <v>48049.097799709365</v>
          </cell>
          <cell r="J245">
            <v>50221.351556134323</v>
          </cell>
          <cell r="K245">
            <v>53009.132948004757</v>
          </cell>
          <cell r="L245">
            <v>57640.128982233764</v>
          </cell>
          <cell r="M245">
            <v>59025.056673692248</v>
          </cell>
          <cell r="N245">
            <v>64140.796106645364</v>
          </cell>
          <cell r="O245">
            <v>65738.378600449563</v>
          </cell>
          <cell r="P245">
            <v>72214.596280012745</v>
          </cell>
          <cell r="Q245">
            <v>79060.97595669709</v>
          </cell>
          <cell r="R245">
            <v>81293.356899375809</v>
          </cell>
          <cell r="S245">
            <v>84841.963710676544</v>
          </cell>
          <cell r="T245">
            <v>88452.881885079623</v>
          </cell>
          <cell r="U245">
            <v>92105.077335115246</v>
          </cell>
          <cell r="V245">
            <v>97065.846332970599</v>
          </cell>
          <cell r="W245">
            <v>102052.43951083547</v>
          </cell>
          <cell r="X245">
            <v>109775.5245398815</v>
          </cell>
          <cell r="Y245">
            <v>114575.40812346498</v>
          </cell>
          <cell r="Z245">
            <v>118916.91832645051</v>
          </cell>
          <cell r="AA245">
            <v>122334.77011979968</v>
          </cell>
          <cell r="AB245">
            <v>122593.4152380662</v>
          </cell>
          <cell r="AC245">
            <v>121709.85508655623</v>
          </cell>
          <cell r="AD245">
            <v>124569.45637297981</v>
          </cell>
          <cell r="AE245">
            <v>128234.69570832193</v>
          </cell>
        </row>
        <row r="246">
          <cell r="G246">
            <v>33299.04878638684</v>
          </cell>
          <cell r="H246">
            <v>30330.448544332252</v>
          </cell>
          <cell r="I246">
            <v>30989.602297357953</v>
          </cell>
          <cell r="J246">
            <v>31454.007198291205</v>
          </cell>
          <cell r="K246">
            <v>31867.401752508187</v>
          </cell>
          <cell r="L246">
            <v>33627.757716878958</v>
          </cell>
          <cell r="M246">
            <v>33678.283068356512</v>
          </cell>
          <cell r="N246">
            <v>36151.728628515026</v>
          </cell>
          <cell r="O246">
            <v>36753.502636978956</v>
          </cell>
          <cell r="P246">
            <v>39263.465870843895</v>
          </cell>
          <cell r="Q246">
            <v>41001.093157340103</v>
          </cell>
          <cell r="R246">
            <v>40978.97325122216</v>
          </cell>
          <cell r="S246">
            <v>41438.624077021566</v>
          </cell>
          <cell r="T246">
            <v>42363.69971619008</v>
          </cell>
          <cell r="U246">
            <v>43210.133146248801</v>
          </cell>
          <cell r="V246">
            <v>44401.32382270151</v>
          </cell>
          <cell r="W246">
            <v>46342.560297745775</v>
          </cell>
          <cell r="X246">
            <v>48642.611386782039</v>
          </cell>
          <cell r="Y246">
            <v>50263.175879098308</v>
          </cell>
          <cell r="Z246">
            <v>50977.817961385736</v>
          </cell>
          <cell r="AA246">
            <v>51339.024248911577</v>
          </cell>
          <cell r="AB246">
            <v>50538.39378639061</v>
          </cell>
          <cell r="AC246">
            <v>49436.659552163255</v>
          </cell>
          <cell r="AD246">
            <v>49738.779482392318</v>
          </cell>
          <cell r="AE246">
            <v>50267.876249741275</v>
          </cell>
        </row>
        <row r="247">
          <cell r="G247">
            <v>10691.658369472056</v>
          </cell>
          <cell r="H247">
            <v>15762.991449869804</v>
          </cell>
          <cell r="I247">
            <v>16105.559247965732</v>
          </cell>
          <cell r="J247">
            <v>16346.914415265306</v>
          </cell>
          <cell r="K247">
            <v>16561.759072574627</v>
          </cell>
          <cell r="L247">
            <v>17476.631003154402</v>
          </cell>
          <cell r="M247">
            <v>17502.889457004119</v>
          </cell>
          <cell r="N247">
            <v>18788.360100786689</v>
          </cell>
          <cell r="O247">
            <v>19101.107158790332</v>
          </cell>
          <cell r="P247">
            <v>20405.55634743558</v>
          </cell>
          <cell r="Q247">
            <v>21308.615991280461</v>
          </cell>
          <cell r="R247">
            <v>21297.120088392661</v>
          </cell>
          <cell r="S247">
            <v>21536.004522508803</v>
          </cell>
          <cell r="T247">
            <v>22016.774181070974</v>
          </cell>
          <cell r="U247">
            <v>22456.672816311991</v>
          </cell>
          <cell r="V247">
            <v>23075.744717627389</v>
          </cell>
          <cell r="W247">
            <v>24084.621784300914</v>
          </cell>
          <cell r="X247">
            <v>25279.97785026049</v>
          </cell>
          <cell r="Y247">
            <v>26122.198966740394</v>
          </cell>
          <cell r="Z247">
            <v>26801.516390175642</v>
          </cell>
          <cell r="AA247">
            <v>27292.56324226594</v>
          </cell>
          <cell r="AB247">
            <v>27183.612671531475</v>
          </cell>
          <cell r="AC247">
            <v>26965.245592442159</v>
          </cell>
          <cell r="AD247">
            <v>27407.916763462723</v>
          </cell>
          <cell r="AE247">
            <v>27972.689694185861</v>
          </cell>
        </row>
        <row r="248">
          <cell r="G248">
            <v>112714.25036667172</v>
          </cell>
          <cell r="H248">
            <v>114141.16481280299</v>
          </cell>
          <cell r="I248">
            <v>115190.36661142894</v>
          </cell>
          <cell r="J248">
            <v>116520.75449208662</v>
          </cell>
          <cell r="K248">
            <v>117639.50338136432</v>
          </cell>
          <cell r="L248">
            <v>125133.03018357205</v>
          </cell>
          <cell r="M248">
            <v>125028.1219180683</v>
          </cell>
          <cell r="N248">
            <v>132782.30628235237</v>
          </cell>
          <cell r="O248">
            <v>132776.26779086614</v>
          </cell>
          <cell r="P248">
            <v>140250.1217333712</v>
          </cell>
          <cell r="Q248">
            <v>146590.53423395441</v>
          </cell>
          <cell r="R248">
            <v>146845.81875868811</v>
          </cell>
          <cell r="S248">
            <v>147443.91759888123</v>
          </cell>
          <cell r="T248">
            <v>149119.28301449967</v>
          </cell>
          <cell r="U248">
            <v>151298.35382192422</v>
          </cell>
          <cell r="V248">
            <v>153935.93009441264</v>
          </cell>
          <cell r="W248">
            <v>164146.30188532348</v>
          </cell>
          <cell r="X248">
            <v>174886.41228830878</v>
          </cell>
          <cell r="Y248">
            <v>184122.16950487869</v>
          </cell>
          <cell r="Z248">
            <v>222578.6043170327</v>
          </cell>
          <cell r="AA248">
            <v>270108.4559566789</v>
          </cell>
          <cell r="AB248">
            <v>303077.22933959612</v>
          </cell>
          <cell r="AC248">
            <v>330226.38848079956</v>
          </cell>
          <cell r="AD248">
            <v>364736.77247703593</v>
          </cell>
          <cell r="AE248">
            <v>402666.75528648176</v>
          </cell>
        </row>
        <row r="249">
          <cell r="G249">
            <v>14752.415649731582</v>
          </cell>
          <cell r="H249">
            <v>14949.486256197217</v>
          </cell>
          <cell r="I249">
            <v>15653.173296422536</v>
          </cell>
          <cell r="J249">
            <v>16126.238339946436</v>
          </cell>
          <cell r="K249">
            <v>16429.953298851924</v>
          </cell>
          <cell r="L249">
            <v>17486.291276105734</v>
          </cell>
          <cell r="M249">
            <v>17416.657106211544</v>
          </cell>
          <cell r="N249">
            <v>18528.371104601782</v>
          </cell>
          <cell r="O249">
            <v>18478.233325586072</v>
          </cell>
          <cell r="P249">
            <v>19711.765341966311</v>
          </cell>
          <cell r="Q249">
            <v>20744.547614122177</v>
          </cell>
          <cell r="R249">
            <v>21201.557636324564</v>
          </cell>
          <cell r="S249">
            <v>21869.370611957627</v>
          </cell>
          <cell r="T249">
            <v>22409.704663340748</v>
          </cell>
          <cell r="U249">
            <v>23146.437011872487</v>
          </cell>
          <cell r="V249">
            <v>23754.6214532173</v>
          </cell>
          <cell r="W249">
            <v>24638.42210750085</v>
          </cell>
          <cell r="X249">
            <v>25998.629422016213</v>
          </cell>
          <cell r="Y249">
            <v>27022.019736324251</v>
          </cell>
          <cell r="Z249">
            <v>27815.476693020497</v>
          </cell>
          <cell r="AA249">
            <v>28513.040758287032</v>
          </cell>
          <cell r="AB249">
            <v>28522.892788035613</v>
          </cell>
          <cell r="AC249">
            <v>28160.258081621505</v>
          </cell>
          <cell r="AD249">
            <v>28635.095426973003</v>
          </cell>
          <cell r="AE249">
            <v>29323.666041989127</v>
          </cell>
        </row>
        <row r="250">
          <cell r="G250">
            <v>34875.560548544068</v>
          </cell>
          <cell r="H250">
            <v>35490.215717743871</v>
          </cell>
          <cell r="I250">
            <v>36041.055471905849</v>
          </cell>
          <cell r="J250">
            <v>36987.832605266187</v>
          </cell>
          <cell r="K250">
            <v>37609.896544160554</v>
          </cell>
          <cell r="L250">
            <v>39880.544867932578</v>
          </cell>
          <cell r="M250">
            <v>40403.524766928334</v>
          </cell>
          <cell r="N250">
            <v>43318.517315310317</v>
          </cell>
          <cell r="O250">
            <v>43477.324084102991</v>
          </cell>
          <cell r="P250">
            <v>46102.792950617768</v>
          </cell>
          <cell r="Q250">
            <v>48157.744443856565</v>
          </cell>
          <cell r="R250">
            <v>48381.995246132137</v>
          </cell>
          <cell r="S250">
            <v>49049.199908716473</v>
          </cell>
          <cell r="T250">
            <v>50428.752236485008</v>
          </cell>
          <cell r="U250">
            <v>51749.10969971741</v>
          </cell>
          <cell r="V250">
            <v>53283.685692529973</v>
          </cell>
          <cell r="W250">
            <v>55740.603359634508</v>
          </cell>
          <cell r="X250">
            <v>58846.279199835903</v>
          </cell>
          <cell r="Y250">
            <v>60989.003348343955</v>
          </cell>
          <cell r="Z250">
            <v>66855.58838065021</v>
          </cell>
          <cell r="AA250">
            <v>70982.670891079164</v>
          </cell>
          <cell r="AB250">
            <v>72875.175932513535</v>
          </cell>
          <cell r="AC250">
            <v>74055.453637505809</v>
          </cell>
          <cell r="AD250">
            <v>77727.363212703494</v>
          </cell>
          <cell r="AE250">
            <v>81944.81933887284</v>
          </cell>
        </row>
        <row r="251">
          <cell r="G251">
            <v>95092.731567875642</v>
          </cell>
          <cell r="H251">
            <v>96766.415545228316</v>
          </cell>
          <cell r="I251">
            <v>98266.332436564364</v>
          </cell>
          <cell r="J251">
            <v>100844.37260873445</v>
          </cell>
          <cell r="K251">
            <v>102538.23040020447</v>
          </cell>
          <cell r="L251">
            <v>108726.98855621848</v>
          </cell>
          <cell r="M251">
            <v>110149.4485241012</v>
          </cell>
          <cell r="N251">
            <v>118093.70785323142</v>
          </cell>
          <cell r="O251">
            <v>118524.17778565657</v>
          </cell>
          <cell r="P251">
            <v>125679.56328821628</v>
          </cell>
          <cell r="Q251">
            <v>131279.82577985615</v>
          </cell>
          <cell r="R251">
            <v>131888.41597728548</v>
          </cell>
          <cell r="S251">
            <v>133704.03605860649</v>
          </cell>
          <cell r="T251">
            <v>137459.9244662337</v>
          </cell>
          <cell r="U251">
            <v>141055.35189563283</v>
          </cell>
          <cell r="V251">
            <v>145235.13322236884</v>
          </cell>
          <cell r="W251">
            <v>153068.71128711573</v>
          </cell>
          <cell r="X251">
            <v>162786.7828709142</v>
          </cell>
          <cell r="Y251">
            <v>169902.61285857085</v>
          </cell>
          <cell r="Z251">
            <v>177924.99831106921</v>
          </cell>
          <cell r="AA251">
            <v>183099.6511936677</v>
          </cell>
          <cell r="AB251">
            <v>183290.58023238834</v>
          </cell>
          <cell r="AC251">
            <v>181910.0452579376</v>
          </cell>
          <cell r="AD251">
            <v>186440.59700101402</v>
          </cell>
          <cell r="AE251">
            <v>192071.4052546951</v>
          </cell>
        </row>
        <row r="252">
          <cell r="G252">
            <v>20269.095261833754</v>
          </cell>
          <cell r="H252">
            <v>20530.532236312658</v>
          </cell>
          <cell r="I252">
            <v>20719.297673345118</v>
          </cell>
          <cell r="J252">
            <v>20905.426610008475</v>
          </cell>
          <cell r="K252">
            <v>21238.400627835614</v>
          </cell>
          <cell r="L252">
            <v>22707.133589089823</v>
          </cell>
          <cell r="M252">
            <v>22914.0953188536</v>
          </cell>
          <cell r="N252">
            <v>24446.984147439664</v>
          </cell>
          <cell r="O252">
            <v>24508.760457259279</v>
          </cell>
          <cell r="P252">
            <v>26182.572155659302</v>
          </cell>
          <cell r="Q252">
            <v>27665.032170520342</v>
          </cell>
          <cell r="R252">
            <v>27944.373484518161</v>
          </cell>
          <cell r="S252">
            <v>28737.453154020208</v>
          </cell>
          <cell r="T252">
            <v>29887.275798005736</v>
          </cell>
          <cell r="U252">
            <v>31124.852838925988</v>
          </cell>
          <cell r="V252">
            <v>32286.30287308092</v>
          </cell>
          <cell r="W252">
            <v>34084.157085432591</v>
          </cell>
          <cell r="X252">
            <v>36026.430975225201</v>
          </cell>
          <cell r="Y252">
            <v>37766.179529638641</v>
          </cell>
          <cell r="Z252">
            <v>38453.867170200647</v>
          </cell>
          <cell r="AA252">
            <v>38998.349356101215</v>
          </cell>
          <cell r="AB252">
            <v>38753.276478936947</v>
          </cell>
          <cell r="AC252">
            <v>38078.707519783769</v>
          </cell>
          <cell r="AD252">
            <v>38623.220290712226</v>
          </cell>
          <cell r="AE252">
            <v>39376.63752481604</v>
          </cell>
        </row>
        <row r="253">
          <cell r="G253">
            <v>111590.53378044043</v>
          </cell>
          <cell r="H253">
            <v>113029.8625297102</v>
          </cell>
          <cell r="I253">
            <v>114069.10160800362</v>
          </cell>
          <cell r="J253">
            <v>115093.82555971152</v>
          </cell>
          <cell r="K253">
            <v>116926.99807700257</v>
          </cell>
          <cell r="L253">
            <v>125013.03709404237</v>
          </cell>
          <cell r="M253">
            <v>126152.45499099954</v>
          </cell>
          <cell r="N253">
            <v>134591.7010648037</v>
          </cell>
          <cell r="O253">
            <v>134931.80758158234</v>
          </cell>
          <cell r="P253">
            <v>144146.89776985085</v>
          </cell>
          <cell r="Q253">
            <v>152308.51042347541</v>
          </cell>
          <cell r="R253">
            <v>153846.41065697235</v>
          </cell>
          <cell r="S253">
            <v>158212.67281652676</v>
          </cell>
          <cell r="T253">
            <v>164542.96634653877</v>
          </cell>
          <cell r="U253">
            <v>171356.38750849618</v>
          </cell>
          <cell r="V253">
            <v>177750.69507853885</v>
          </cell>
          <cell r="W253">
            <v>186860.74176010364</v>
          </cell>
          <cell r="X253">
            <v>198849.0352817431</v>
          </cell>
          <cell r="Y253">
            <v>207459.88509259641</v>
          </cell>
          <cell r="Z253">
            <v>210238.94541030767</v>
          </cell>
          <cell r="AA253">
            <v>212559.78193989891</v>
          </cell>
          <cell r="AB253">
            <v>209370.44418938732</v>
          </cell>
          <cell r="AC253">
            <v>204710.6763606098</v>
          </cell>
          <cell r="AD253">
            <v>206356.08182021734</v>
          </cell>
          <cell r="AE253">
            <v>208941.43593905578</v>
          </cell>
        </row>
        <row r="256">
          <cell r="G256">
            <v>41700.08658172701</v>
          </cell>
          <cell r="H256">
            <v>42703.510343600574</v>
          </cell>
          <cell r="I256">
            <v>44257.002746285623</v>
          </cell>
          <cell r="J256">
            <v>46606.120598262525</v>
          </cell>
          <cell r="K256">
            <v>48934.561178675896</v>
          </cell>
          <cell r="L256">
            <v>49695.768483822583</v>
          </cell>
          <cell r="M256">
            <v>49546.517070036483</v>
          </cell>
          <cell r="N256">
            <v>52273.811962574538</v>
          </cell>
          <cell r="O256">
            <v>52585.807956194207</v>
          </cell>
          <cell r="P256">
            <v>56289.490101634299</v>
          </cell>
          <cell r="Q256">
            <v>59687.816054859606</v>
          </cell>
          <cell r="R256">
            <v>62488.410252297035</v>
          </cell>
          <cell r="S256">
            <v>66288.542174939212</v>
          </cell>
          <cell r="T256">
            <v>70860.892025420588</v>
          </cell>
          <cell r="U256">
            <v>78425.921481403377</v>
          </cell>
          <cell r="V256">
            <v>82710.375879353072</v>
          </cell>
          <cell r="W256">
            <v>87029.28237334211</v>
          </cell>
          <cell r="X256">
            <v>91919.753724823735</v>
          </cell>
          <cell r="Y256">
            <v>97412.530517584542</v>
          </cell>
          <cell r="Z256">
            <v>101803.61807623306</v>
          </cell>
          <cell r="AA256">
            <v>106254.40114189948</v>
          </cell>
          <cell r="AB256">
            <v>108563.77406324894</v>
          </cell>
          <cell r="AC256">
            <v>110216.79388037193</v>
          </cell>
          <cell r="AD256">
            <v>113386.61374144799</v>
          </cell>
          <cell r="AE256">
            <v>117712.63216067546</v>
          </cell>
        </row>
        <row r="257">
          <cell r="G257">
            <v>14672.252686163205</v>
          </cell>
          <cell r="H257">
            <v>19239.68134321988</v>
          </cell>
          <cell r="I257">
            <v>19939.593330695461</v>
          </cell>
          <cell r="J257">
            <v>20997.967186756636</v>
          </cell>
          <cell r="K257">
            <v>22047.02508465117</v>
          </cell>
          <cell r="L257">
            <v>22389.980168889302</v>
          </cell>
          <cell r="M257">
            <v>22322.736290852939</v>
          </cell>
          <cell r="N257">
            <v>23551.49440088233</v>
          </cell>
          <cell r="O257">
            <v>23692.06138119155</v>
          </cell>
          <cell r="P257">
            <v>25360.721959712802</v>
          </cell>
          <cell r="Q257">
            <v>26891.807060548002</v>
          </cell>
          <cell r="R257">
            <v>28153.589511143226</v>
          </cell>
          <cell r="S257">
            <v>29865.70466667843</v>
          </cell>
          <cell r="T257">
            <v>31925.735643175518</v>
          </cell>
          <cell r="U257">
            <v>35334.09141800685</v>
          </cell>
          <cell r="V257">
            <v>37264.413695563177</v>
          </cell>
          <cell r="W257">
            <v>39210.258054186605</v>
          </cell>
          <cell r="X257">
            <v>41413.615803083063</v>
          </cell>
          <cell r="Y257">
            <v>43888.336834956921</v>
          </cell>
          <cell r="Z257">
            <v>49736.807319184532</v>
          </cell>
          <cell r="AA257">
            <v>56142.539444000598</v>
          </cell>
          <cell r="AB257">
            <v>60827.935304007333</v>
          </cell>
          <cell r="AC257">
            <v>65095.991258090726</v>
          </cell>
          <cell r="AD257">
            <v>69834.495854563807</v>
          </cell>
          <cell r="AE257">
            <v>75291.428799324145</v>
          </cell>
        </row>
        <row r="258">
          <cell r="G258">
            <v>20850.043290863505</v>
          </cell>
          <cell r="H258">
            <v>22575.282569679115</v>
          </cell>
          <cell r="I258">
            <v>23396.538941304792</v>
          </cell>
          <cell r="J258">
            <v>24638.404044926261</v>
          </cell>
          <cell r="K258">
            <v>25869.338074156876</v>
          </cell>
          <cell r="L258">
            <v>26271.751596359642</v>
          </cell>
          <cell r="M258">
            <v>26192.849585423435</v>
          </cell>
          <cell r="N258">
            <v>27634.638617624529</v>
          </cell>
          <cell r="O258">
            <v>27799.575824423198</v>
          </cell>
          <cell r="P258">
            <v>29757.533620136724</v>
          </cell>
          <cell r="Q258">
            <v>31554.064351232275</v>
          </cell>
          <cell r="R258">
            <v>33034.603184256543</v>
          </cell>
          <cell r="S258">
            <v>35043.549316914716</v>
          </cell>
          <cell r="T258">
            <v>37460.729755981731</v>
          </cell>
          <cell r="U258">
            <v>41459.995302130206</v>
          </cell>
          <cell r="V258">
            <v>43724.979325981389</v>
          </cell>
          <cell r="W258">
            <v>46008.176508351571</v>
          </cell>
          <cell r="X258">
            <v>48593.532413997003</v>
          </cell>
          <cell r="Y258">
            <v>51497.298104241556</v>
          </cell>
          <cell r="Z258">
            <v>52757.518908787002</v>
          </cell>
          <cell r="AA258">
            <v>53903.877954527678</v>
          </cell>
          <cell r="AB258">
            <v>54125.33752447724</v>
          </cell>
          <cell r="AC258">
            <v>54033.163247066717</v>
          </cell>
          <cell r="AD258">
            <v>54801.231162971046</v>
          </cell>
          <cell r="AE258">
            <v>56126.369631058922</v>
          </cell>
        </row>
        <row r="259">
          <cell r="G259">
            <v>3084.9199261436966</v>
          </cell>
          <cell r="H259">
            <v>5192.3238248352354</v>
          </cell>
          <cell r="I259">
            <v>5441.9087153135188</v>
          </cell>
          <cell r="J259">
            <v>5708.9913981860245</v>
          </cell>
          <cell r="K259">
            <v>5939.2683798155113</v>
          </cell>
          <cell r="L259">
            <v>5907.767503560216</v>
          </cell>
          <cell r="M259">
            <v>5893.8371432833674</v>
          </cell>
          <cell r="N259">
            <v>6195.5678689534261</v>
          </cell>
          <cell r="O259">
            <v>6123.6377703355965</v>
          </cell>
          <cell r="P259">
            <v>6556.9250028957049</v>
          </cell>
          <cell r="Q259">
            <v>6960.5527448298462</v>
          </cell>
          <cell r="R259">
            <v>7163.8361106454095</v>
          </cell>
          <cell r="S259">
            <v>7643.6281214589717</v>
          </cell>
          <cell r="T259">
            <v>8227.1598087030998</v>
          </cell>
          <cell r="U259">
            <v>8657.9336583136501</v>
          </cell>
          <cell r="V259">
            <v>9040.8792984394131</v>
          </cell>
          <cell r="W259">
            <v>9412.5989064156402</v>
          </cell>
          <cell r="X259">
            <v>9908.961078993003</v>
          </cell>
          <cell r="Y259">
            <v>10279.707681731243</v>
          </cell>
          <cell r="Z259">
            <v>10839.759702525946</v>
          </cell>
          <cell r="AA259">
            <v>11663.103603960732</v>
          </cell>
          <cell r="AB259">
            <v>12117.020713681366</v>
          </cell>
          <cell r="AC259">
            <v>12408.832497687614</v>
          </cell>
          <cell r="AD259">
            <v>12917.727582640358</v>
          </cell>
          <cell r="AE259">
            <v>13578.615297081387</v>
          </cell>
        </row>
        <row r="260">
          <cell r="G260">
            <v>9871.7437636598297</v>
          </cell>
          <cell r="H260">
            <v>9590.1355545478818</v>
          </cell>
          <cell r="I260">
            <v>10051.114686975101</v>
          </cell>
          <cell r="J260">
            <v>10544.41195028686</v>
          </cell>
          <cell r="K260">
            <v>10969.729696910446</v>
          </cell>
          <cell r="L260">
            <v>10911.548103549427</v>
          </cell>
          <cell r="M260">
            <v>10885.818960320785</v>
          </cell>
          <cell r="N260">
            <v>11443.110581137555</v>
          </cell>
          <cell r="O260">
            <v>11310.256887980453</v>
          </cell>
          <cell r="P260">
            <v>12110.53118413112</v>
          </cell>
          <cell r="Q260">
            <v>12856.024895484399</v>
          </cell>
          <cell r="R260">
            <v>13231.48588365146</v>
          </cell>
          <cell r="S260">
            <v>14117.653730056369</v>
          </cell>
          <cell r="T260">
            <v>15195.427029610313</v>
          </cell>
          <cell r="U260">
            <v>15991.059149348286</v>
          </cell>
          <cell r="V260">
            <v>16698.353363407765</v>
          </cell>
          <cell r="W260">
            <v>17384.91328321179</v>
          </cell>
          <cell r="X260">
            <v>18301.685942189361</v>
          </cell>
          <cell r="Y260">
            <v>18986.448737537681</v>
          </cell>
          <cell r="Z260">
            <v>19186.457357777792</v>
          </cell>
          <cell r="AA260">
            <v>19421.389500806956</v>
          </cell>
          <cell r="AB260">
            <v>19309.143644282176</v>
          </cell>
          <cell r="AC260">
            <v>19047.886232108558</v>
          </cell>
          <cell r="AD260">
            <v>19147.291907871771</v>
          </cell>
          <cell r="AE260">
            <v>19450.207372063909</v>
          </cell>
        </row>
        <row r="261">
          <cell r="G261">
            <v>2467.9359409149574</v>
          </cell>
          <cell r="H261">
            <v>2397.5338886369705</v>
          </cell>
          <cell r="I261">
            <v>2512.7786717437752</v>
          </cell>
          <cell r="J261">
            <v>2636.1029875717149</v>
          </cell>
          <cell r="K261">
            <v>2742.4324242276116</v>
          </cell>
          <cell r="L261">
            <v>2727.8870258873567</v>
          </cell>
          <cell r="M261">
            <v>2721.4547400801962</v>
          </cell>
          <cell r="N261">
            <v>2860.7776452843887</v>
          </cell>
          <cell r="O261">
            <v>2827.5642219951133</v>
          </cell>
          <cell r="P261">
            <v>3027.6327960327799</v>
          </cell>
          <cell r="Q261">
            <v>3214.0062238710998</v>
          </cell>
          <cell r="R261">
            <v>3307.8714709128649</v>
          </cell>
          <cell r="S261">
            <v>3529.4134325140922</v>
          </cell>
          <cell r="T261">
            <v>3798.8567574025783</v>
          </cell>
          <cell r="U261">
            <v>3997.7647873370715</v>
          </cell>
          <cell r="V261">
            <v>4174.5883408519412</v>
          </cell>
          <cell r="W261">
            <v>4346.2283208029476</v>
          </cell>
          <cell r="X261">
            <v>4575.4214855473401</v>
          </cell>
          <cell r="Y261">
            <v>4746.6121843844203</v>
          </cell>
          <cell r="Z261">
            <v>5696.4113678519134</v>
          </cell>
          <cell r="AA261">
            <v>7141.6915145381108</v>
          </cell>
          <cell r="AB261">
            <v>8138.7616941484803</v>
          </cell>
          <cell r="AC261">
            <v>8936.3970229625047</v>
          </cell>
          <cell r="AD261">
            <v>9867.6418435425585</v>
          </cell>
          <cell r="AE261">
            <v>10933.03441460919</v>
          </cell>
        </row>
        <row r="262">
          <cell r="G262">
            <v>5141.5332102394941</v>
          </cell>
          <cell r="H262">
            <v>4628.9611906538521</v>
          </cell>
          <cell r="I262">
            <v>4851.4663368605652</v>
          </cell>
          <cell r="J262">
            <v>5089.5707801541757</v>
          </cell>
          <cell r="K262">
            <v>5294.8629088856933</v>
          </cell>
          <cell r="L262">
            <v>5266.7798503984886</v>
          </cell>
          <cell r="M262">
            <v>5254.3609221365559</v>
          </cell>
          <cell r="N262">
            <v>5523.3541256178196</v>
          </cell>
          <cell r="O262">
            <v>5459.2283803495338</v>
          </cell>
          <cell r="P262">
            <v>5845.504323759169</v>
          </cell>
          <cell r="Q262">
            <v>6205.3388055662963</v>
          </cell>
          <cell r="R262">
            <v>6386.5661024010788</v>
          </cell>
          <cell r="S262">
            <v>6814.3010959349658</v>
          </cell>
          <cell r="T262">
            <v>7334.5201009303946</v>
          </cell>
          <cell r="U262">
            <v>7718.5553612618451</v>
          </cell>
          <cell r="V262">
            <v>8059.9517313791303</v>
          </cell>
          <cell r="W262">
            <v>8391.3400841041475</v>
          </cell>
          <cell r="X262">
            <v>8833.8473912138234</v>
          </cell>
          <cell r="Y262">
            <v>9164.3683089257556</v>
          </cell>
          <cell r="Z262">
            <v>9427.4013538185536</v>
          </cell>
          <cell r="AA262">
            <v>9797.3565548521656</v>
          </cell>
          <cell r="AB262">
            <v>9932.861944815053</v>
          </cell>
          <cell r="AC262">
            <v>9966.4333527343661</v>
          </cell>
          <cell r="AD262">
            <v>10182.127978430055</v>
          </cell>
          <cell r="AE262">
            <v>10511.460426461397</v>
          </cell>
        </row>
        <row r="263">
          <cell r="G263">
            <v>38695.862157504649</v>
          </cell>
          <cell r="H263">
            <v>39188.4671848789</v>
          </cell>
          <cell r="I263">
            <v>39741.214823901777</v>
          </cell>
          <cell r="J263">
            <v>40107.89074653374</v>
          </cell>
          <cell r="K263">
            <v>41756.080499778414</v>
          </cell>
          <cell r="L263">
            <v>42655.293736363157</v>
          </cell>
          <cell r="M263">
            <v>41788.422279535007</v>
          </cell>
          <cell r="N263">
            <v>42758.588014985733</v>
          </cell>
          <cell r="O263">
            <v>42675.647914828987</v>
          </cell>
          <cell r="P263">
            <v>44698.188170030255</v>
          </cell>
          <cell r="Q263">
            <v>46622.423951739962</v>
          </cell>
          <cell r="R263">
            <v>47476.187309589091</v>
          </cell>
          <cell r="S263">
            <v>47987.913010357173</v>
          </cell>
          <cell r="T263">
            <v>48926.548887985504</v>
          </cell>
          <cell r="U263">
            <v>49631.181693389517</v>
          </cell>
          <cell r="V263">
            <v>51502.693953272537</v>
          </cell>
          <cell r="W263">
            <v>53982.101264314697</v>
          </cell>
          <cell r="X263">
            <v>56987.497434832425</v>
          </cell>
          <cell r="Y263">
            <v>57959.733733594301</v>
          </cell>
          <cell r="Z263">
            <v>59424.072963241932</v>
          </cell>
          <cell r="AA263">
            <v>62248.204735016327</v>
          </cell>
          <cell r="AB263">
            <v>63461.255420553018</v>
          </cell>
          <cell r="AC263">
            <v>63503.996144116907</v>
          </cell>
          <cell r="AD263">
            <v>64899.250469511047</v>
          </cell>
          <cell r="AE263">
            <v>67021.594229596027</v>
          </cell>
        </row>
        <row r="264">
          <cell r="G264">
            <v>15817.337232070206</v>
          </cell>
          <cell r="H264">
            <v>16018.694674591499</v>
          </cell>
          <cell r="I264">
            <v>16244.636036876404</v>
          </cell>
          <cell r="J264">
            <v>16394.518644467444</v>
          </cell>
          <cell r="K264">
            <v>17068.233395760493</v>
          </cell>
          <cell r="L264">
            <v>17435.796184482177</v>
          </cell>
          <cell r="M264">
            <v>17081.453435541836</v>
          </cell>
          <cell r="N264">
            <v>17478.018798168017</v>
          </cell>
          <cell r="O264">
            <v>17444.116167212251</v>
          </cell>
          <cell r="P264">
            <v>18270.850590436661</v>
          </cell>
          <cell r="Q264">
            <v>19057.402034863284</v>
          </cell>
          <cell r="R264">
            <v>19406.386711636154</v>
          </cell>
          <cell r="S264">
            <v>19615.559928824609</v>
          </cell>
          <cell r="T264">
            <v>19999.237133227925</v>
          </cell>
          <cell r="U264">
            <v>20287.263141344494</v>
          </cell>
          <cell r="V264">
            <v>21052.263296348981</v>
          </cell>
          <cell r="W264">
            <v>22167.22763662495</v>
          </cell>
          <cell r="X264">
            <v>23362.862099979786</v>
          </cell>
          <cell r="Y264">
            <v>23744.685317019321</v>
          </cell>
          <cell r="Z264">
            <v>23996.322284808713</v>
          </cell>
          <cell r="AA264">
            <v>23948.878801276289</v>
          </cell>
          <cell r="AB264">
            <v>23807.88839224822</v>
          </cell>
          <cell r="AC264">
            <v>23579.111074955865</v>
          </cell>
          <cell r="AD264">
            <v>23808.133708016674</v>
          </cell>
          <cell r="AE264">
            <v>24242.268569309461</v>
          </cell>
        </row>
        <row r="265">
          <cell r="G265">
            <v>5322.184838687871</v>
          </cell>
          <cell r="H265">
            <v>5545.0304646425429</v>
          </cell>
          <cell r="I265">
            <v>5646.0717363855647</v>
          </cell>
          <cell r="J265">
            <v>5772.714861515663</v>
          </cell>
          <cell r="K265">
            <v>5942.4333319450498</v>
          </cell>
          <cell r="L265">
            <v>6101.6843781988837</v>
          </cell>
          <cell r="M265">
            <v>5984.6208573422091</v>
          </cell>
          <cell r="N265">
            <v>6060.5218777927839</v>
          </cell>
          <cell r="O265">
            <v>5984.088884824102</v>
          </cell>
          <cell r="P265">
            <v>6250.5787353942815</v>
          </cell>
          <cell r="Q265">
            <v>6572.719636686692</v>
          </cell>
          <cell r="R265">
            <v>6621.4012106557939</v>
          </cell>
          <cell r="S265">
            <v>7007.3620811741166</v>
          </cell>
          <cell r="T265">
            <v>7493.6319939120322</v>
          </cell>
          <cell r="U265">
            <v>7852.5601573598751</v>
          </cell>
          <cell r="V265">
            <v>8244.2529789954897</v>
          </cell>
          <cell r="W265">
            <v>8590.1003647840844</v>
          </cell>
          <cell r="X265">
            <v>8791.169223543573</v>
          </cell>
          <cell r="Y265">
            <v>9001.664162895453</v>
          </cell>
          <cell r="Z265">
            <v>9312.348144124393</v>
          </cell>
          <cell r="AA265">
            <v>9600.2460714418157</v>
          </cell>
          <cell r="AB265">
            <v>9649.7064927956617</v>
          </cell>
          <cell r="AC265">
            <v>9594.2324440334487</v>
          </cell>
          <cell r="AD265">
            <v>9674.6836717986062</v>
          </cell>
          <cell r="AE265">
            <v>9849.4812135498341</v>
          </cell>
        </row>
        <row r="266">
          <cell r="G266">
            <v>40188.47897715179</v>
          </cell>
          <cell r="H266">
            <v>37894.786608260598</v>
          </cell>
          <cell r="I266">
            <v>39692.417744606828</v>
          </cell>
          <cell r="J266">
            <v>41616.076447625463</v>
          </cell>
          <cell r="K266">
            <v>43274.642682815946</v>
          </cell>
          <cell r="L266">
            <v>43037.119273569937</v>
          </cell>
          <cell r="M266">
            <v>42915.311055033781</v>
          </cell>
          <cell r="N266">
            <v>45084.536114695635</v>
          </cell>
          <cell r="O266">
            <v>44539.564838901228</v>
          </cell>
          <cell r="P266">
            <v>47662.286009123229</v>
          </cell>
          <cell r="Q266">
            <v>50573.227173981133</v>
          </cell>
          <cell r="R266">
            <v>52028.353540521784</v>
          </cell>
          <cell r="S266">
            <v>55480.383681701147</v>
          </cell>
          <cell r="T266">
            <v>59679.121785217372</v>
          </cell>
          <cell r="U266">
            <v>62780.458365300248</v>
          </cell>
          <cell r="V266">
            <v>65538.345071305797</v>
          </cell>
          <cell r="W266">
            <v>66650.46253738238</v>
          </cell>
          <cell r="X266">
            <v>67942.572302651621</v>
          </cell>
          <cell r="Y266">
            <v>68392.695694490918</v>
          </cell>
          <cell r="Z266">
            <v>68988.233738220995</v>
          </cell>
          <cell r="AA266">
            <v>69484.825010124769</v>
          </cell>
          <cell r="AB266">
            <v>68888.699697287899</v>
          </cell>
          <cell r="AC266">
            <v>67780.569700880937</v>
          </cell>
          <cell r="AD266">
            <v>67936.197356717166</v>
          </cell>
          <cell r="AE266">
            <v>68764.752407722292</v>
          </cell>
        </row>
        <row r="267">
          <cell r="G267">
            <v>1188.7545350603505</v>
          </cell>
          <cell r="H267">
            <v>1814.3315151782574</v>
          </cell>
          <cell r="I267">
            <v>1900.3987322087844</v>
          </cell>
          <cell r="J267">
            <v>1992.499913445489</v>
          </cell>
          <cell r="K267">
            <v>2071.9089630760959</v>
          </cell>
          <cell r="L267">
            <v>2060.5367864375899</v>
          </cell>
          <cell r="M267">
            <v>2054.7048367295088</v>
          </cell>
          <cell r="N267">
            <v>2158.5632758848569</v>
          </cell>
          <cell r="O267">
            <v>2132.4710703590135</v>
          </cell>
          <cell r="P267">
            <v>2281.9811201401903</v>
          </cell>
          <cell r="Q267">
            <v>2421.3515393175903</v>
          </cell>
          <cell r="R267">
            <v>2491.0202684932815</v>
          </cell>
          <cell r="S267">
            <v>2656.2970159581087</v>
          </cell>
          <cell r="T267">
            <v>2857.3247442295396</v>
          </cell>
          <cell r="U267">
            <v>3005.8109398265065</v>
          </cell>
          <cell r="V267">
            <v>3137.8533977435613</v>
          </cell>
          <cell r="W267">
            <v>3191.0995022312723</v>
          </cell>
          <cell r="X267">
            <v>3252.9633013979505</v>
          </cell>
          <cell r="Y267">
            <v>3274.5143676165139</v>
          </cell>
          <cell r="Z267">
            <v>3365.3187326417874</v>
          </cell>
          <cell r="AA267">
            <v>3474.0116701583424</v>
          </cell>
          <cell r="AB267">
            <v>3512.953897458478</v>
          </cell>
          <cell r="AC267">
            <v>3516.3128897770621</v>
          </cell>
          <cell r="AD267">
            <v>3581.1158402421911</v>
          </cell>
          <cell r="AE267">
            <v>3680.4791879235472</v>
          </cell>
        </row>
        <row r="268">
          <cell r="G268">
            <v>3849.7950827751201</v>
          </cell>
          <cell r="H268">
            <v>3906.2891171259025</v>
          </cell>
          <cell r="I268">
            <v>3961.8719573742533</v>
          </cell>
          <cell r="J268">
            <v>4034.5396870432041</v>
          </cell>
          <cell r="K268">
            <v>4138.6436132460585</v>
          </cell>
          <cell r="L268">
            <v>4100.6830786251285</v>
          </cell>
          <cell r="M268">
            <v>4035.3829999262734</v>
          </cell>
          <cell r="N268">
            <v>4110.6521986094058</v>
          </cell>
          <cell r="O268">
            <v>4006.1320247028834</v>
          </cell>
          <cell r="P268">
            <v>4254.9883579236111</v>
          </cell>
          <cell r="Q268">
            <v>4437.9947273019006</v>
          </cell>
          <cell r="R268">
            <v>4680.7221218276991</v>
          </cell>
          <cell r="S268">
            <v>4828.4799985370428</v>
          </cell>
          <cell r="T268">
            <v>5017.4618558662078</v>
          </cell>
          <cell r="U268">
            <v>5345.4511655331662</v>
          </cell>
          <cell r="V268">
            <v>5516.9923667331486</v>
          </cell>
          <cell r="W268">
            <v>5867.6518045882958</v>
          </cell>
          <cell r="X268">
            <v>6329.7630600932562</v>
          </cell>
          <cell r="Y268">
            <v>6722.9459400846354</v>
          </cell>
          <cell r="Z268">
            <v>6861.7784227451157</v>
          </cell>
          <cell r="AA268">
            <v>6955.8284829545846</v>
          </cell>
          <cell r="AB268">
            <v>6957.0865987713378</v>
          </cell>
          <cell r="AC268">
            <v>6912.3452832716694</v>
          </cell>
          <cell r="AD268">
            <v>6996.4987096325658</v>
          </cell>
          <cell r="AE268">
            <v>7149.722042615902</v>
          </cell>
        </row>
        <row r="269">
          <cell r="G269">
            <v>534.44742790618818</v>
          </cell>
          <cell r="H269">
            <v>549.59350482299533</v>
          </cell>
          <cell r="I269">
            <v>558.80354351382152</v>
          </cell>
          <cell r="J269">
            <v>563.62274980553275</v>
          </cell>
          <cell r="K269">
            <v>587.5147936961863</v>
          </cell>
          <cell r="L269">
            <v>579.97784016970309</v>
          </cell>
          <cell r="M269">
            <v>560.90805620046797</v>
          </cell>
          <cell r="N269">
            <v>573.68000690966471</v>
          </cell>
          <cell r="O269">
            <v>553.53475886949707</v>
          </cell>
          <cell r="P269">
            <v>576.68826299924194</v>
          </cell>
          <cell r="Q269">
            <v>617.12387357911405</v>
          </cell>
          <cell r="R269">
            <v>611.47974591985735</v>
          </cell>
          <cell r="S269">
            <v>612.49116303855203</v>
          </cell>
          <cell r="T269">
            <v>617.39099685506926</v>
          </cell>
          <cell r="U269">
            <v>625.42155541820807</v>
          </cell>
          <cell r="V269">
            <v>634.89317973156528</v>
          </cell>
          <cell r="W269">
            <v>649.66639439859387</v>
          </cell>
          <cell r="X269">
            <v>664.18689457805033</v>
          </cell>
          <cell r="Y269">
            <v>675.222447049018</v>
          </cell>
          <cell r="Z269">
            <v>689.29368563316996</v>
          </cell>
          <cell r="AA269">
            <v>708.88049415932687</v>
          </cell>
          <cell r="AB269">
            <v>715.26417571277989</v>
          </cell>
          <cell r="AC269">
            <v>712.08311568624777</v>
          </cell>
          <cell r="AD269">
            <v>720.56979461845128</v>
          </cell>
          <cell r="AE269">
            <v>738.00039313122193</v>
          </cell>
        </row>
        <row r="270">
          <cell r="G270">
            <v>3115.2089672205038</v>
          </cell>
          <cell r="H270">
            <v>3197.5651166446492</v>
          </cell>
          <cell r="I270">
            <v>3229.0497286223444</v>
          </cell>
          <cell r="J270">
            <v>3272.3257565644481</v>
          </cell>
          <cell r="K270">
            <v>3286.9654885929872</v>
          </cell>
          <cell r="L270">
            <v>3293.264126133221</v>
          </cell>
          <cell r="M270">
            <v>3300.0809674539782</v>
          </cell>
          <cell r="N270">
            <v>3451.930911696365</v>
          </cell>
          <cell r="O270">
            <v>3297.3681869148945</v>
          </cell>
          <cell r="P270">
            <v>3489.5232829070401</v>
          </cell>
          <cell r="Q270">
            <v>3673.2929341504673</v>
          </cell>
          <cell r="R270">
            <v>3717.6174958107317</v>
          </cell>
          <cell r="S270">
            <v>3800.0880835238581</v>
          </cell>
          <cell r="T270">
            <v>3887.0650904153217</v>
          </cell>
          <cell r="U270">
            <v>4056.124578585614</v>
          </cell>
          <cell r="V270">
            <v>4194.5406633190933</v>
          </cell>
          <cell r="W270">
            <v>4344.0884180067906</v>
          </cell>
          <cell r="X270">
            <v>4474.3387921523226</v>
          </cell>
          <cell r="Y270">
            <v>4678.5785905776456</v>
          </cell>
          <cell r="Z270">
            <v>5141.8087527319158</v>
          </cell>
          <cell r="AA270">
            <v>5563.8893544924167</v>
          </cell>
          <cell r="AB270">
            <v>5764.1241758474371</v>
          </cell>
          <cell r="AC270">
            <v>5987.6855187118917</v>
          </cell>
          <cell r="AD270">
            <v>6250.8438285058528</v>
          </cell>
          <cell r="AE270">
            <v>6624.8401927575715</v>
          </cell>
        </row>
        <row r="271">
          <cell r="G271">
            <v>11420.491920913755</v>
          </cell>
          <cell r="H271">
            <v>11592.720625003223</v>
          </cell>
          <cell r="I271">
            <v>11658.563357544677</v>
          </cell>
          <cell r="J271">
            <v>11749.065090113814</v>
          </cell>
          <cell r="K271">
            <v>11779.680679758576</v>
          </cell>
          <cell r="L271">
            <v>11687.872839212228</v>
          </cell>
          <cell r="M271">
            <v>11490.221763086443</v>
          </cell>
          <cell r="N271">
            <v>11768.452142521628</v>
          </cell>
          <cell r="O271">
            <v>11179.822225067792</v>
          </cell>
          <cell r="P271">
            <v>11601.176974790342</v>
          </cell>
          <cell r="Q271">
            <v>12023.171597635273</v>
          </cell>
          <cell r="R271">
            <v>12026.872322236679</v>
          </cell>
          <cell r="S271">
            <v>12163.184919060364</v>
          </cell>
          <cell r="T271">
            <v>12304.230792458153</v>
          </cell>
          <cell r="U271">
            <v>12644.901097631564</v>
          </cell>
          <cell r="V271">
            <v>12931.671530017473</v>
          </cell>
          <cell r="W271">
            <v>13317.881753484435</v>
          </cell>
          <cell r="X271">
            <v>13653.779577349764</v>
          </cell>
          <cell r="Y271">
            <v>14138.492855194008</v>
          </cell>
          <cell r="Z271">
            <v>14622.668209005438</v>
          </cell>
          <cell r="AA271">
            <v>15006.014751748147</v>
          </cell>
          <cell r="AB271">
            <v>15029.928175957646</v>
          </cell>
          <cell r="AC271">
            <v>15034.086030244467</v>
          </cell>
          <cell r="AD271">
            <v>15245.007781740544</v>
          </cell>
          <cell r="AE271">
            <v>15663.703138796815</v>
          </cell>
        </row>
        <row r="272">
          <cell r="G272">
            <v>3691.5192148666688</v>
          </cell>
          <cell r="H272">
            <v>3753.6667501636275</v>
          </cell>
          <cell r="I272">
            <v>3908.1283727573941</v>
          </cell>
          <cell r="J272">
            <v>3990.3782404125386</v>
          </cell>
          <cell r="K272">
            <v>4054.2488327687715</v>
          </cell>
          <cell r="L272">
            <v>4020.6948301558132</v>
          </cell>
          <cell r="M272">
            <v>3920.8513231352058</v>
          </cell>
          <cell r="N272">
            <v>4041.18327816493</v>
          </cell>
          <cell r="O272">
            <v>3904.2872844354733</v>
          </cell>
          <cell r="P272">
            <v>3990.4226943218055</v>
          </cell>
          <cell r="Q272">
            <v>4159.7894375329506</v>
          </cell>
          <cell r="R272">
            <v>4196.5362378426089</v>
          </cell>
          <cell r="S272">
            <v>4339.6995561507783</v>
          </cell>
          <cell r="T272">
            <v>4479.5142833859791</v>
          </cell>
          <cell r="U272">
            <v>4693.9937824858698</v>
          </cell>
          <cell r="V272">
            <v>4845.6041433523815</v>
          </cell>
          <cell r="W272">
            <v>4995.1928652936713</v>
          </cell>
          <cell r="X272">
            <v>5242.7236629585241</v>
          </cell>
          <cell r="Y272">
            <v>5545.2672924388035</v>
          </cell>
          <cell r="Z272">
            <v>5673.8896302172889</v>
          </cell>
          <cell r="AA272">
            <v>5924.0874725941449</v>
          </cell>
          <cell r="AB272">
            <v>5934.4464396809926</v>
          </cell>
          <cell r="AC272">
            <v>5912.4372921907834</v>
          </cell>
          <cell r="AD272">
            <v>6006.6769874874071</v>
          </cell>
          <cell r="AE272">
            <v>6164.8604393322439</v>
          </cell>
        </row>
        <row r="273">
          <cell r="G273">
            <v>17497.207948601801</v>
          </cell>
          <cell r="H273">
            <v>17791.777280438058</v>
          </cell>
          <cell r="I273">
            <v>18901.054967077107</v>
          </cell>
          <cell r="J273">
            <v>19491.738538742164</v>
          </cell>
          <cell r="K273">
            <v>19950.42997123814</v>
          </cell>
          <cell r="L273">
            <v>19905.594194185171</v>
          </cell>
          <cell r="M273">
            <v>19584.467713881531</v>
          </cell>
          <cell r="N273">
            <v>20522.118178496305</v>
          </cell>
          <cell r="O273">
            <v>20034.834221414225</v>
          </cell>
          <cell r="P273">
            <v>20616.976813630718</v>
          </cell>
          <cell r="Q273">
            <v>21762.89295682016</v>
          </cell>
          <cell r="R273">
            <v>22193.060520158731</v>
          </cell>
          <cell r="S273">
            <v>23288.74802317745</v>
          </cell>
          <cell r="T273">
            <v>24369.151315222582</v>
          </cell>
          <cell r="U273">
            <v>25933.512365323673</v>
          </cell>
          <cell r="V273">
            <v>27027.347784204048</v>
          </cell>
          <cell r="W273">
            <v>28045.729928476008</v>
          </cell>
          <cell r="X273">
            <v>28851.325810615399</v>
          </cell>
          <cell r="Y273">
            <v>28873.897229677121</v>
          </cell>
          <cell r="Z273">
            <v>29028.51577124407</v>
          </cell>
          <cell r="AA273">
            <v>28959.754956209981</v>
          </cell>
          <cell r="AB273">
            <v>28706.819769662256</v>
          </cell>
          <cell r="AC273">
            <v>28180.95717693547</v>
          </cell>
          <cell r="AD273">
            <v>28203.027422428651</v>
          </cell>
          <cell r="AE273">
            <v>28506.77394470897</v>
          </cell>
        </row>
        <row r="276">
          <cell r="G276">
            <v>53708.756626847957</v>
          </cell>
          <cell r="H276">
            <v>50349.464058565485</v>
          </cell>
          <cell r="I276">
            <v>50585.765733522334</v>
          </cell>
          <cell r="J276">
            <v>50756.917170227302</v>
          </cell>
          <cell r="K276">
            <v>50890.56319950617</v>
          </cell>
          <cell r="L276">
            <v>50409.683971895211</v>
          </cell>
          <cell r="M276">
            <v>49748.857660934671</v>
          </cell>
          <cell r="N276">
            <v>51074.418525560905</v>
          </cell>
          <cell r="O276">
            <v>50637.294229816769</v>
          </cell>
          <cell r="P276">
            <v>51882.363343747689</v>
          </cell>
          <cell r="Q276">
            <v>53040.286432316985</v>
          </cell>
          <cell r="R276">
            <v>53738.485192411041</v>
          </cell>
          <cell r="S276">
            <v>55949.769545049654</v>
          </cell>
          <cell r="T276">
            <v>57329.270888827872</v>
          </cell>
          <cell r="U276">
            <v>59883.340093594605</v>
          </cell>
          <cell r="V276">
            <v>62238.988957004687</v>
          </cell>
          <cell r="W276">
            <v>64365.633187934131</v>
          </cell>
          <cell r="X276">
            <v>65570.953790492698</v>
          </cell>
          <cell r="Y276">
            <v>67305.727422033131</v>
          </cell>
          <cell r="Z276">
            <v>68196.039917622096</v>
          </cell>
          <cell r="AA276">
            <v>68883.240349581378</v>
          </cell>
          <cell r="AB276">
            <v>68252.643635550878</v>
          </cell>
          <cell r="AC276">
            <v>68712.851087571893</v>
          </cell>
          <cell r="AD276">
            <v>69589.365365579099</v>
          </cell>
          <cell r="AE276">
            <v>71181.30416701932</v>
          </cell>
        </row>
        <row r="277">
          <cell r="G277">
            <v>18897.525479816875</v>
          </cell>
          <cell r="H277">
            <v>22684.496812891877</v>
          </cell>
          <cell r="I277">
            <v>22790.96040079034</v>
          </cell>
          <cell r="J277">
            <v>22868.071136585651</v>
          </cell>
          <cell r="K277">
            <v>22928.284149413474</v>
          </cell>
          <cell r="L277">
            <v>22711.628351579398</v>
          </cell>
          <cell r="M277">
            <v>22413.899018702621</v>
          </cell>
          <cell r="N277">
            <v>23011.11850794945</v>
          </cell>
          <cell r="O277">
            <v>22814.176099940669</v>
          </cell>
          <cell r="P277">
            <v>23375.130757053677</v>
          </cell>
          <cell r="Q277">
            <v>23896.822558612297</v>
          </cell>
          <cell r="R277">
            <v>24211.389711297299</v>
          </cell>
          <cell r="S277">
            <v>25207.663927671896</v>
          </cell>
          <cell r="T277">
            <v>25829.18581318625</v>
          </cell>
          <cell r="U277">
            <v>26979.898652314874</v>
          </cell>
          <cell r="V277">
            <v>28041.214996658913</v>
          </cell>
          <cell r="W277">
            <v>28999.35536976318</v>
          </cell>
          <cell r="X277">
            <v>29542.401693661457</v>
          </cell>
          <cell r="Y277">
            <v>30323.988303401613</v>
          </cell>
          <cell r="Z277">
            <v>31006.105312805237</v>
          </cell>
          <cell r="AA277">
            <v>31737.357087980727</v>
          </cell>
          <cell r="AB277">
            <v>31853.529467166318</v>
          </cell>
          <cell r="AC277">
            <v>32575.680823859493</v>
          </cell>
          <cell r="AD277">
            <v>33518.523530953906</v>
          </cell>
          <cell r="AE277">
            <v>34882.341931854091</v>
          </cell>
        </row>
        <row r="278">
          <cell r="G278">
            <v>26854.378313423978</v>
          </cell>
          <cell r="H278">
            <v>26617.32886145165</v>
          </cell>
          <cell r="I278">
            <v>26742.250139372747</v>
          </cell>
          <cell r="J278">
            <v>26832.72963426046</v>
          </cell>
          <cell r="K278">
            <v>26903.381832428946</v>
          </cell>
          <cell r="L278">
            <v>26649.16421992223</v>
          </cell>
          <cell r="M278">
            <v>26299.817279134986</v>
          </cell>
          <cell r="N278">
            <v>27000.577259789123</v>
          </cell>
          <cell r="O278">
            <v>26769.490765608803</v>
          </cell>
          <cell r="P278">
            <v>27427.698646872188</v>
          </cell>
          <cell r="Q278">
            <v>28039.836635250114</v>
          </cell>
          <cell r="R278">
            <v>28408.940584131567</v>
          </cell>
          <cell r="S278">
            <v>29577.939776494393</v>
          </cell>
          <cell r="T278">
            <v>30307.215482179141</v>
          </cell>
          <cell r="U278">
            <v>31657.428463177443</v>
          </cell>
          <cell r="V278">
            <v>32902.746196978107</v>
          </cell>
          <cell r="W278">
            <v>34027.00024663622</v>
          </cell>
          <cell r="X278">
            <v>34664.19501050633</v>
          </cell>
          <cell r="Y278">
            <v>35581.286008678158</v>
          </cell>
          <cell r="Z278">
            <v>36083.497426165137</v>
          </cell>
          <cell r="AA278">
            <v>36494.12300096816</v>
          </cell>
          <cell r="AB278">
            <v>36205.695140698299</v>
          </cell>
          <cell r="AC278">
            <v>36506.780251500866</v>
          </cell>
          <cell r="AD278">
            <v>37031.665828922414</v>
          </cell>
          <cell r="AE278">
            <v>37945.836580810574</v>
          </cell>
        </row>
        <row r="279">
          <cell r="G279">
            <v>2899.3137186553386</v>
          </cell>
          <cell r="H279">
            <v>4653.2063275829678</v>
          </cell>
          <cell r="I279">
            <v>4722.1827958588665</v>
          </cell>
          <cell r="J279">
            <v>4803.0505198635774</v>
          </cell>
          <cell r="K279">
            <v>4864.1054718609148</v>
          </cell>
          <cell r="L279">
            <v>4847.1465088239911</v>
          </cell>
          <cell r="M279">
            <v>4921.2901977497777</v>
          </cell>
          <cell r="N279">
            <v>5132.826898850004</v>
          </cell>
          <cell r="O279">
            <v>5165.3941277993135</v>
          </cell>
          <cell r="P279">
            <v>5307.180926289423</v>
          </cell>
          <cell r="Q279">
            <v>5413.9324826064094</v>
          </cell>
          <cell r="R279">
            <v>5527.7892431994651</v>
          </cell>
          <cell r="S279">
            <v>5793.8879649185292</v>
          </cell>
          <cell r="T279">
            <v>6012.6273752844645</v>
          </cell>
          <cell r="U279">
            <v>6396.3583829453282</v>
          </cell>
          <cell r="V279">
            <v>6644.3243452930392</v>
          </cell>
          <cell r="W279">
            <v>6897.2765527024421</v>
          </cell>
          <cell r="X279">
            <v>7099.8649378566442</v>
          </cell>
          <cell r="Y279">
            <v>7280.7841604239902</v>
          </cell>
          <cell r="Z279">
            <v>7440.8024860006608</v>
          </cell>
          <cell r="AA279">
            <v>7753.3183815559305</v>
          </cell>
          <cell r="AB279">
            <v>7831.6449985303652</v>
          </cell>
          <cell r="AC279">
            <v>8006.5157584517292</v>
          </cell>
          <cell r="AD279">
            <v>8228.1687845852503</v>
          </cell>
          <cell r="AE279">
            <v>8541.3880336494094</v>
          </cell>
        </row>
        <row r="280">
          <cell r="G280">
            <v>9277.8038996970827</v>
          </cell>
          <cell r="H280">
            <v>8594.3945235766678</v>
          </cell>
          <cell r="I280">
            <v>8721.7929107257623</v>
          </cell>
          <cell r="J280">
            <v>8871.1542489927488</v>
          </cell>
          <cell r="K280">
            <v>8983.9217276176933</v>
          </cell>
          <cell r="L280">
            <v>8952.5988055744328</v>
          </cell>
          <cell r="M280">
            <v>9089.5409631323892</v>
          </cell>
          <cell r="N280">
            <v>9480.2457239968408</v>
          </cell>
          <cell r="O280">
            <v>9540.3968530088641</v>
          </cell>
          <cell r="P280">
            <v>9802.2747064011619</v>
          </cell>
          <cell r="Q280">
            <v>9999.4430514959204</v>
          </cell>
          <cell r="R280">
            <v>10209.734590453189</v>
          </cell>
          <cell r="S280">
            <v>10701.214493916017</v>
          </cell>
          <cell r="T280">
            <v>11105.222538733551</v>
          </cell>
          <cell r="U280">
            <v>11813.967313539215</v>
          </cell>
          <cell r="V280">
            <v>12271.956312694891</v>
          </cell>
          <cell r="W280">
            <v>12739.154823364681</v>
          </cell>
          <cell r="X280">
            <v>13113.332193834716</v>
          </cell>
          <cell r="Y280">
            <v>13447.486982206243</v>
          </cell>
          <cell r="Z280">
            <v>13640.857864027112</v>
          </cell>
          <cell r="AA280">
            <v>13872.69083053642</v>
          </cell>
          <cell r="AB280">
            <v>13796.657277388424</v>
          </cell>
          <cell r="AC280">
            <v>13921.166336675924</v>
          </cell>
          <cell r="AD280">
            <v>14127.797044953708</v>
          </cell>
          <cell r="AE280">
            <v>14478.709794728822</v>
          </cell>
        </row>
        <row r="281">
          <cell r="G281">
            <v>2319.4509749242707</v>
          </cell>
          <cell r="H281">
            <v>2148.5986308941669</v>
          </cell>
          <cell r="I281">
            <v>2180.4482276814406</v>
          </cell>
          <cell r="J281">
            <v>2217.7885622481872</v>
          </cell>
          <cell r="K281">
            <v>2245.9804319044233</v>
          </cell>
          <cell r="L281">
            <v>2238.1497013936082</v>
          </cell>
          <cell r="M281">
            <v>2272.3852407830973</v>
          </cell>
          <cell r="N281">
            <v>2370.0614309992102</v>
          </cell>
          <cell r="O281">
            <v>2385.099213252216</v>
          </cell>
          <cell r="P281">
            <v>2450.5686766002905</v>
          </cell>
          <cell r="Q281">
            <v>2499.8607628739801</v>
          </cell>
          <cell r="R281">
            <v>2552.4336476132971</v>
          </cell>
          <cell r="S281">
            <v>2675.3036234790043</v>
          </cell>
          <cell r="T281">
            <v>2776.3056346833878</v>
          </cell>
          <cell r="U281">
            <v>2953.4918283848037</v>
          </cell>
          <cell r="V281">
            <v>3067.9890781737226</v>
          </cell>
          <cell r="W281">
            <v>3184.7887058411702</v>
          </cell>
          <cell r="X281">
            <v>3278.3330484586791</v>
          </cell>
          <cell r="Y281">
            <v>3361.8717455515607</v>
          </cell>
          <cell r="Z281">
            <v>3632.5223696265007</v>
          </cell>
          <cell r="AA281">
            <v>4441.9015054216325</v>
          </cell>
          <cell r="AB281">
            <v>4903.0609251577835</v>
          </cell>
          <cell r="AC281">
            <v>5365.9975567944002</v>
          </cell>
          <cell r="AD281">
            <v>5858.7859645388498</v>
          </cell>
          <cell r="AE281">
            <v>6441.6862271514865</v>
          </cell>
        </row>
        <row r="282">
          <cell r="G282">
            <v>4832.1895310922318</v>
          </cell>
          <cell r="H282">
            <v>4148.337474535304</v>
          </cell>
          <cell r="I282">
            <v>4209.8300557934908</v>
          </cell>
          <cell r="J282">
            <v>4281.9237018415006</v>
          </cell>
          <cell r="K282">
            <v>4336.3542444708164</v>
          </cell>
          <cell r="L282">
            <v>4321.2353142230195</v>
          </cell>
          <cell r="M282">
            <v>4387.3344771696347</v>
          </cell>
          <cell r="N282">
            <v>4575.9196295648571</v>
          </cell>
          <cell r="O282">
            <v>4604.9533424031115</v>
          </cell>
          <cell r="P282">
            <v>4731.3563961607624</v>
          </cell>
          <cell r="Q282">
            <v>4826.5255011518029</v>
          </cell>
          <cell r="R282">
            <v>4928.0289019138954</v>
          </cell>
          <cell r="S282">
            <v>5165.2561429862953</v>
          </cell>
          <cell r="T282">
            <v>5360.2625169353532</v>
          </cell>
          <cell r="U282">
            <v>5702.3590428909547</v>
          </cell>
          <cell r="V282">
            <v>5923.4209132659416</v>
          </cell>
          <cell r="W282">
            <v>6148.928025435609</v>
          </cell>
          <cell r="X282">
            <v>6329.5357464083654</v>
          </cell>
          <cell r="Y282">
            <v>6490.8253901516618</v>
          </cell>
          <cell r="Z282">
            <v>6641.7124607483611</v>
          </cell>
          <cell r="AA282">
            <v>6948.1408095370089</v>
          </cell>
          <cell r="AB282">
            <v>7035.7465017183213</v>
          </cell>
          <cell r="AC282">
            <v>7207.6309870677396</v>
          </cell>
          <cell r="AD282">
            <v>7421.5670118882181</v>
          </cell>
          <cell r="AE282">
            <v>7719.1351981849666</v>
          </cell>
        </row>
        <row r="283">
          <cell r="G283">
            <v>52715.95523740026</v>
          </cell>
          <cell r="H283">
            <v>52972.193082349717</v>
          </cell>
          <cell r="I283">
            <v>53212.466582069668</v>
          </cell>
          <cell r="J283">
            <v>53938.137008894228</v>
          </cell>
          <cell r="K283">
            <v>54658.14918677666</v>
          </cell>
          <cell r="L283">
            <v>54742.833531026023</v>
          </cell>
          <cell r="M283">
            <v>54443.844986943564</v>
          </cell>
          <cell r="N283">
            <v>55849.634953873981</v>
          </cell>
          <cell r="O283">
            <v>55878.248310892755</v>
          </cell>
          <cell r="P283">
            <v>57396.258918086387</v>
          </cell>
          <cell r="Q283">
            <v>58035.309287294032</v>
          </cell>
          <cell r="R283">
            <v>59654.398509755512</v>
          </cell>
          <cell r="S283">
            <v>62104.8709686109</v>
          </cell>
          <cell r="T283">
            <v>63526.574546607473</v>
          </cell>
          <cell r="U283">
            <v>65957.962889180169</v>
          </cell>
          <cell r="V283">
            <v>68171.241513705259</v>
          </cell>
          <cell r="W283">
            <v>70617.724740144578</v>
          </cell>
          <cell r="X283">
            <v>71464.039108899116</v>
          </cell>
          <cell r="Y283">
            <v>72789.143125892486</v>
          </cell>
          <cell r="Z283">
            <v>75215.745131270101</v>
          </cell>
          <cell r="AA283">
            <v>76186.560911929831</v>
          </cell>
          <cell r="AB283">
            <v>76853.980700327316</v>
          </cell>
          <cell r="AC283">
            <v>77917.122126248083</v>
          </cell>
          <cell r="AD283">
            <v>79216.483772401363</v>
          </cell>
          <cell r="AE283">
            <v>81328.70406933871</v>
          </cell>
        </row>
        <row r="284">
          <cell r="G284">
            <v>12325.222891105739</v>
          </cell>
          <cell r="H284">
            <v>12411.478571584297</v>
          </cell>
          <cell r="I284">
            <v>12492.3602782791</v>
          </cell>
          <cell r="J284">
            <v>12736.637997994008</v>
          </cell>
          <cell r="K284">
            <v>12979.011018139992</v>
          </cell>
          <cell r="L284">
            <v>13082.905311561863</v>
          </cell>
          <cell r="M284">
            <v>13062.787028174751</v>
          </cell>
          <cell r="N284">
            <v>13424.845554871805</v>
          </cell>
          <cell r="O284">
            <v>13548.59001540821</v>
          </cell>
          <cell r="P284">
            <v>13980.657672693853</v>
          </cell>
          <cell r="Q284">
            <v>14151.634240852109</v>
          </cell>
          <cell r="R284">
            <v>14662.608287554143</v>
          </cell>
          <cell r="S284">
            <v>15342.221667490938</v>
          </cell>
          <cell r="T284">
            <v>15752.539658883021</v>
          </cell>
          <cell r="U284">
            <v>16413.182641424464</v>
          </cell>
          <cell r="V284">
            <v>17008.725904970168</v>
          </cell>
          <cell r="W284">
            <v>17714.846912884725</v>
          </cell>
          <cell r="X284">
            <v>18311.517709238116</v>
          </cell>
          <cell r="Y284">
            <v>18790.104072193208</v>
          </cell>
          <cell r="Z284">
            <v>19448.410032238226</v>
          </cell>
          <cell r="AA284">
            <v>20279.403781524616</v>
          </cell>
          <cell r="AB284">
            <v>20865.767577195416</v>
          </cell>
          <cell r="AC284">
            <v>21460.307798955622</v>
          </cell>
          <cell r="AD284">
            <v>22071.159594989709</v>
          </cell>
          <cell r="AE284">
            <v>22914.833275438461</v>
          </cell>
        </row>
        <row r="285">
          <cell r="G285">
            <v>4064.3381986614581</v>
          </cell>
          <cell r="H285">
            <v>4110.6155283892722</v>
          </cell>
          <cell r="I285">
            <v>4130.4447133594185</v>
          </cell>
          <cell r="J285">
            <v>4205.0534065292159</v>
          </cell>
          <cell r="K285">
            <v>4217.0450784455206</v>
          </cell>
          <cell r="L285">
            <v>4170.9267556090681</v>
          </cell>
          <cell r="M285">
            <v>4134.7945018280743</v>
          </cell>
          <cell r="N285">
            <v>4282.9160340500976</v>
          </cell>
          <cell r="O285">
            <v>4275.4670964137213</v>
          </cell>
          <cell r="P285">
            <v>4429.7057135800214</v>
          </cell>
          <cell r="Q285">
            <v>4571.3057004235488</v>
          </cell>
          <cell r="R285">
            <v>4650.7392960571424</v>
          </cell>
          <cell r="S285">
            <v>4871.7140546202527</v>
          </cell>
          <cell r="T285">
            <v>5071.655054028929</v>
          </cell>
          <cell r="U285">
            <v>5305.9233944586949</v>
          </cell>
          <cell r="V285">
            <v>5510.6914731726365</v>
          </cell>
          <cell r="W285">
            <v>5667.2540484688725</v>
          </cell>
          <cell r="X285">
            <v>5754.0571342942558</v>
          </cell>
          <cell r="Y285">
            <v>5912.2142025016201</v>
          </cell>
          <cell r="Z285">
            <v>6003.5111888109896</v>
          </cell>
          <cell r="AA285">
            <v>6134.9943818498568</v>
          </cell>
          <cell r="AB285">
            <v>6108.7349988576152</v>
          </cell>
          <cell r="AC285">
            <v>6173.6786485485254</v>
          </cell>
          <cell r="AD285">
            <v>6269.9374728963212</v>
          </cell>
          <cell r="AE285">
            <v>6430.4101834982612</v>
          </cell>
        </row>
        <row r="286">
          <cell r="G286">
            <v>23923.707463310635</v>
          </cell>
          <cell r="H286">
            <v>21647.641659652782</v>
          </cell>
          <cell r="I286">
            <v>22128.313168026249</v>
          </cell>
          <cell r="J286">
            <v>22691.850441645358</v>
          </cell>
          <cell r="K286">
            <v>23117.319831479061</v>
          </cell>
          <cell r="L286">
            <v>23149.057701051199</v>
          </cell>
          <cell r="M286">
            <v>23825.879336971771</v>
          </cell>
          <cell r="N286">
            <v>25078.936527734691</v>
          </cell>
          <cell r="O286">
            <v>25532.814116989506</v>
          </cell>
          <cell r="P286">
            <v>26363.909867431343</v>
          </cell>
          <cell r="Q286">
            <v>27020.037905563124</v>
          </cell>
          <cell r="R286">
            <v>27745.751550098303</v>
          </cell>
          <cell r="S286">
            <v>29311.199170970409</v>
          </cell>
          <cell r="T286">
            <v>30699.76709413149</v>
          </cell>
          <cell r="U286">
            <v>33060.000699184602</v>
          </cell>
          <cell r="V286">
            <v>34490.685630520056</v>
          </cell>
          <cell r="W286">
            <v>35472.814235427039</v>
          </cell>
          <cell r="X286">
            <v>35945.792596740102</v>
          </cell>
          <cell r="Y286">
            <v>36599.196670922705</v>
          </cell>
          <cell r="Z286">
            <v>37338.175449304828</v>
          </cell>
          <cell r="AA286">
            <v>37764.39848142652</v>
          </cell>
          <cell r="AB286">
            <v>37576.372594239103</v>
          </cell>
          <cell r="AC286">
            <v>37973.19540543147</v>
          </cell>
          <cell r="AD286">
            <v>38602.990098158494</v>
          </cell>
          <cell r="AE286">
            <v>39622.564281848492</v>
          </cell>
        </row>
        <row r="287">
          <cell r="G287">
            <v>996.27006530550568</v>
          </cell>
          <cell r="H287">
            <v>1459.1695219378896</v>
          </cell>
          <cell r="I287">
            <v>1491.5694122404775</v>
          </cell>
          <cell r="J287">
            <v>1529.5549086316887</v>
          </cell>
          <cell r="K287">
            <v>1558.2338740323387</v>
          </cell>
          <cell r="L287">
            <v>1560.3731801377803</v>
          </cell>
          <cell r="M287">
            <v>1605.9946625352893</v>
          </cell>
          <cell r="N287">
            <v>1690.4575749741171</v>
          </cell>
          <cell r="O287">
            <v>1721.0514084892775</v>
          </cell>
          <cell r="P287">
            <v>1777.0718105230519</v>
          </cell>
          <cell r="Q287">
            <v>1821.2984311768487</v>
          </cell>
          <cell r="R287">
            <v>1870.2155025331188</v>
          </cell>
          <cell r="S287">
            <v>1975.7352396241201</v>
          </cell>
          <cell r="T287">
            <v>2069.3323170551284</v>
          </cell>
          <cell r="U287">
            <v>2228.4249792163846</v>
          </cell>
          <cell r="V287">
            <v>2324.8609734979896</v>
          </cell>
          <cell r="W287">
            <v>2391.0618165013484</v>
          </cell>
          <cell r="X287">
            <v>2422.9431465887023</v>
          </cell>
          <cell r="Y287">
            <v>2466.986157164506</v>
          </cell>
          <cell r="Z287">
            <v>2548.1271595340168</v>
          </cell>
          <cell r="AA287">
            <v>2591.155501135403</v>
          </cell>
          <cell r="AB287">
            <v>2602.4683840851649</v>
          </cell>
          <cell r="AC287">
            <v>2654.8483583836405</v>
          </cell>
          <cell r="AD287">
            <v>2724.2999372452</v>
          </cell>
          <cell r="AE287">
            <v>2822.2253817942296</v>
          </cell>
        </row>
        <row r="288">
          <cell r="G288">
            <v>6892.3787896395215</v>
          </cell>
          <cell r="H288">
            <v>6928.1609750366788</v>
          </cell>
          <cell r="I288">
            <v>6982.6206747894967</v>
          </cell>
          <cell r="J288">
            <v>7002.6744270450472</v>
          </cell>
          <cell r="K288">
            <v>7017.2232277010353</v>
          </cell>
          <cell r="L288">
            <v>6982.0498196612562</v>
          </cell>
          <cell r="M288">
            <v>6901.8684594309616</v>
          </cell>
          <cell r="N288">
            <v>7198.137989982336</v>
          </cell>
          <cell r="O288">
            <v>7124.1508540068598</v>
          </cell>
          <cell r="P288">
            <v>7324.0058826836794</v>
          </cell>
          <cell r="Q288">
            <v>7473.4110288347356</v>
          </cell>
          <cell r="R288">
            <v>7621.4968117202607</v>
          </cell>
          <cell r="S288">
            <v>7927.3463352318622</v>
          </cell>
          <cell r="T288">
            <v>8076.0865137607298</v>
          </cell>
          <cell r="U288">
            <v>8366.4477846220634</v>
          </cell>
          <cell r="V288">
            <v>8638.4901170356188</v>
          </cell>
          <cell r="W288">
            <v>8983.0887739326063</v>
          </cell>
          <cell r="X288">
            <v>9271.6822999805772</v>
          </cell>
          <cell r="Y288">
            <v>9518.2206653226694</v>
          </cell>
          <cell r="Z288">
            <v>10391.498689374765</v>
          </cell>
          <cell r="AA288">
            <v>13044.720292089158</v>
          </cell>
          <cell r="AB288">
            <v>14581.489120295437</v>
          </cell>
          <cell r="AC288">
            <v>16100.012982795835</v>
          </cell>
          <cell r="AD288">
            <v>17707.540694802836</v>
          </cell>
          <cell r="AE288">
            <v>19596.207526869926</v>
          </cell>
        </row>
        <row r="289">
          <cell r="G289">
            <v>1781.7556093565017</v>
          </cell>
          <cell r="H289">
            <v>1783.0538360074877</v>
          </cell>
          <cell r="I289">
            <v>1788.8878421921647</v>
          </cell>
          <cell r="J289">
            <v>1807.4316475648882</v>
          </cell>
          <cell r="K289">
            <v>1812.4722930184073</v>
          </cell>
          <cell r="L289">
            <v>1793.6088525783809</v>
          </cell>
          <cell r="M289">
            <v>1774.6486729597157</v>
          </cell>
          <cell r="N289">
            <v>1823.0509687537462</v>
          </cell>
          <cell r="O289">
            <v>1794.2995981969964</v>
          </cell>
          <cell r="P289">
            <v>1840.40380825741</v>
          </cell>
          <cell r="Q289">
            <v>1872.8279339126823</v>
          </cell>
          <cell r="R289">
            <v>1897.4249208326673</v>
          </cell>
          <cell r="S289">
            <v>1968.2360718720968</v>
          </cell>
          <cell r="T289">
            <v>2005.124253123417</v>
          </cell>
          <cell r="U289">
            <v>2074.6913217054471</v>
          </cell>
          <cell r="V289">
            <v>2157.0993395020882</v>
          </cell>
          <cell r="W289">
            <v>2230.5387643737845</v>
          </cell>
          <cell r="X289">
            <v>2244.3283016341893</v>
          </cell>
          <cell r="Y289">
            <v>2286.2415552117754</v>
          </cell>
          <cell r="Z289">
            <v>2326.3694648036135</v>
          </cell>
          <cell r="AA289">
            <v>2374.7982364656368</v>
          </cell>
          <cell r="AB289">
            <v>2372.028004997203</v>
          </cell>
          <cell r="AC289">
            <v>2401.8374704377493</v>
          </cell>
          <cell r="AD289">
            <v>2445.1309775396853</v>
          </cell>
          <cell r="AE289">
            <v>2516.1911582055527</v>
          </cell>
        </row>
        <row r="290">
          <cell r="G290">
            <v>2766.2306421587773</v>
          </cell>
          <cell r="H290">
            <v>2818.4580776956645</v>
          </cell>
          <cell r="I290">
            <v>2891.2487001949826</v>
          </cell>
          <cell r="J290">
            <v>2928.2449547405686</v>
          </cell>
          <cell r="K290">
            <v>2963.6022730245368</v>
          </cell>
          <cell r="L290">
            <v>2967.139006534268</v>
          </cell>
          <cell r="M290">
            <v>2966.3889493279867</v>
          </cell>
          <cell r="N290">
            <v>3122.6086524580405</v>
          </cell>
          <cell r="O290">
            <v>3102.4778216604896</v>
          </cell>
          <cell r="P290">
            <v>3203.2341197678347</v>
          </cell>
          <cell r="Q290">
            <v>3308.1437877260823</v>
          </cell>
          <cell r="R290">
            <v>3416.7948674728191</v>
          </cell>
          <cell r="S290">
            <v>3565.1526112071565</v>
          </cell>
          <cell r="T290">
            <v>3680.8949130500373</v>
          </cell>
          <cell r="U290">
            <v>3890.9266215566536</v>
          </cell>
          <cell r="V290">
            <v>4108.0317271811991</v>
          </cell>
          <cell r="W290">
            <v>4297.4681162204697</v>
          </cell>
          <cell r="X290">
            <v>4366.5805978291328</v>
          </cell>
          <cell r="Y290">
            <v>4487.4959667609901</v>
          </cell>
          <cell r="Z290">
            <v>4926.8541427762138</v>
          </cell>
          <cell r="AA290">
            <v>5327.6338130134527</v>
          </cell>
          <cell r="AB290">
            <v>5467.5606581810716</v>
          </cell>
          <cell r="AC290">
            <v>5692.4167839611218</v>
          </cell>
          <cell r="AD290">
            <v>6015.7371534228814</v>
          </cell>
          <cell r="AE290">
            <v>6447.6555798742547</v>
          </cell>
        </row>
        <row r="291">
          <cell r="G291">
            <v>4846.9173570763787</v>
          </cell>
          <cell r="H291">
            <v>5008.2207596646458</v>
          </cell>
          <cell r="I291">
            <v>5233.033158836829</v>
          </cell>
          <cell r="J291">
            <v>5347.2953599171369</v>
          </cell>
          <cell r="K291">
            <v>5456.4957387404911</v>
          </cell>
          <cell r="L291">
            <v>5518.8324925047837</v>
          </cell>
          <cell r="M291">
            <v>5571.4355115558528</v>
          </cell>
          <cell r="N291">
            <v>5978.1045452741855</v>
          </cell>
          <cell r="O291">
            <v>5993.7545762651171</v>
          </cell>
          <cell r="P291">
            <v>6251.1086086014566</v>
          </cell>
          <cell r="Q291">
            <v>6545.0150556943636</v>
          </cell>
          <cell r="R291">
            <v>6857.360364281305</v>
          </cell>
          <cell r="S291">
            <v>7216.4853030157956</v>
          </cell>
          <cell r="T291">
            <v>7527.399842884297</v>
          </cell>
          <cell r="U291">
            <v>8068.4471852160214</v>
          </cell>
          <cell r="V291">
            <v>8637.0155147854675</v>
          </cell>
          <cell r="W291">
            <v>9132.2699067393223</v>
          </cell>
          <cell r="X291">
            <v>9334.210585621915</v>
          </cell>
          <cell r="Y291">
            <v>9652.3734184585046</v>
          </cell>
          <cell r="Z291">
            <v>10129.531809913426</v>
          </cell>
          <cell r="AA291">
            <v>10549.414687247838</v>
          </cell>
          <cell r="AB291">
            <v>10617.785206666567</v>
          </cell>
          <cell r="AC291">
            <v>10850.415661333316</v>
          </cell>
          <cell r="AD291">
            <v>11208.394192480373</v>
          </cell>
          <cell r="AE291">
            <v>11723.25428099248</v>
          </cell>
        </row>
        <row r="292">
          <cell r="G292">
            <v>8982.682049718147</v>
          </cell>
          <cell r="H292">
            <v>9133.9571886090871</v>
          </cell>
          <cell r="I292">
            <v>9228.0551391407607</v>
          </cell>
          <cell r="J292">
            <v>9325.9303391624871</v>
          </cell>
          <cell r="K292">
            <v>9435.3594788008522</v>
          </cell>
          <cell r="L292">
            <v>9402.5029670648019</v>
          </cell>
          <cell r="M292">
            <v>9317.0133829133265</v>
          </cell>
          <cell r="N292">
            <v>9594.8534284338602</v>
          </cell>
          <cell r="O292">
            <v>9549.1543135264837</v>
          </cell>
          <cell r="P292">
            <v>9905.9247494187312</v>
          </cell>
          <cell r="Q292">
            <v>10179.873946420012</v>
          </cell>
          <cell r="R292">
            <v>10570.47967384969</v>
          </cell>
          <cell r="S292">
            <v>11214.050773343295</v>
          </cell>
          <cell r="T292">
            <v>11613.829592872014</v>
          </cell>
          <cell r="U292">
            <v>12097.143965452469</v>
          </cell>
          <cell r="V292">
            <v>12642.748453845543</v>
          </cell>
          <cell r="W292">
            <v>13013.240075139931</v>
          </cell>
          <cell r="X292">
            <v>13291.521251566393</v>
          </cell>
          <cell r="Y292">
            <v>13704.521907588638</v>
          </cell>
          <cell r="Z292">
            <v>14204.638505637235</v>
          </cell>
          <cell r="AA292">
            <v>14704.160551185496</v>
          </cell>
          <cell r="AB292">
            <v>14715.028570659057</v>
          </cell>
          <cell r="AC292">
            <v>14928.119440779048</v>
          </cell>
          <cell r="AD292">
            <v>15215.031073933886</v>
          </cell>
          <cell r="AE292">
            <v>15656.809695717346</v>
          </cell>
        </row>
        <row r="293">
          <cell r="G293">
            <v>11026.806939503975</v>
          </cell>
          <cell r="H293">
            <v>11212.506682861736</v>
          </cell>
          <cell r="I293">
            <v>11328.017832891619</v>
          </cell>
          <cell r="J293">
            <v>11448.165794138758</v>
          </cell>
          <cell r="K293">
            <v>11582.496942638683</v>
          </cell>
          <cell r="L293">
            <v>11542.163508858694</v>
          </cell>
          <cell r="M293">
            <v>11437.219669751494</v>
          </cell>
          <cell r="N293">
            <v>11778.285792882729</v>
          </cell>
          <cell r="O293">
            <v>11722.187256320849</v>
          </cell>
          <cell r="P293">
            <v>12160.145395831078</v>
          </cell>
          <cell r="Q293">
            <v>12496.43525779497</v>
          </cell>
          <cell r="R293">
            <v>12975.92834482533</v>
          </cell>
          <cell r="S293">
            <v>13765.952329497366</v>
          </cell>
          <cell r="T293">
            <v>14256.705963773478</v>
          </cell>
          <cell r="U293">
            <v>14850.004741135788</v>
          </cell>
          <cell r="V293">
            <v>15519.768551714615</v>
          </cell>
          <cell r="W293">
            <v>15983.555698489869</v>
          </cell>
          <cell r="X293">
            <v>16194.710846388716</v>
          </cell>
          <cell r="Y293">
            <v>16576.532245536484</v>
          </cell>
          <cell r="Z293">
            <v>16934.510115706671</v>
          </cell>
          <cell r="AA293">
            <v>17217.490214471542</v>
          </cell>
          <cell r="AB293">
            <v>17241.166059223928</v>
          </cell>
          <cell r="AC293">
            <v>17506.071071606191</v>
          </cell>
          <cell r="AD293">
            <v>17889.73979428424</v>
          </cell>
          <cell r="AE293">
            <v>18472.572870047712</v>
          </cell>
        </row>
      </sheetData>
      <sheetData sheetId="8">
        <row r="20">
          <cell r="H20">
            <v>0.54056403834827815</v>
          </cell>
          <cell r="I20">
            <v>0.48200277076100684</v>
          </cell>
          <cell r="J20">
            <v>0.56609879065860214</v>
          </cell>
          <cell r="K20">
            <v>0.38751242004584513</v>
          </cell>
          <cell r="L20">
            <v>0.37711808922827855</v>
          </cell>
          <cell r="M20">
            <v>0.25636734424005708</v>
          </cell>
          <cell r="N20">
            <v>0.44466162759752242</v>
          </cell>
          <cell r="O20">
            <v>0.45536974953410997</v>
          </cell>
          <cell r="P20">
            <v>0.70573583862289258</v>
          </cell>
          <cell r="Q20">
            <v>0.32030228474056088</v>
          </cell>
          <cell r="R20">
            <v>0.45656607817537698</v>
          </cell>
          <cell r="S20">
            <v>0.54274096423648555</v>
          </cell>
          <cell r="T20">
            <v>0.5468986965635122</v>
          </cell>
          <cell r="U20">
            <v>0.68988938711233838</v>
          </cell>
          <cell r="V20">
            <v>0.53901469469811258</v>
          </cell>
          <cell r="W20">
            <v>0.3806850435515966</v>
          </cell>
          <cell r="X20">
            <v>0.49257182617893736</v>
          </cell>
          <cell r="Y20">
            <v>0.47062937090000179</v>
          </cell>
          <cell r="Z20">
            <v>0.56590400000000007</v>
          </cell>
          <cell r="AA20">
            <v>0.63572800000000007</v>
          </cell>
          <cell r="AB20">
            <v>0.55195677698180112</v>
          </cell>
          <cell r="AC20">
            <v>0.49509450059010646</v>
          </cell>
          <cell r="AD20">
            <v>0.48926806425812347</v>
          </cell>
          <cell r="AE20">
            <v>0.50707539425908554</v>
          </cell>
        </row>
        <row r="21">
          <cell r="H21">
            <v>0.40814400000000001</v>
          </cell>
          <cell r="I21">
            <v>0.39798</v>
          </cell>
          <cell r="J21">
            <v>0.425238</v>
          </cell>
          <cell r="K21">
            <v>0.88486200000000004</v>
          </cell>
          <cell r="L21">
            <v>0.683562</v>
          </cell>
          <cell r="M21">
            <v>0.85707600000000006</v>
          </cell>
          <cell r="N21">
            <v>0.88373999999999997</v>
          </cell>
          <cell r="O21">
            <v>1.075866</v>
          </cell>
          <cell r="P21">
            <v>1.041018</v>
          </cell>
          <cell r="Q21">
            <v>0.91416599999999992</v>
          </cell>
          <cell r="R21">
            <v>1.1944680000000001</v>
          </cell>
          <cell r="S21">
            <v>0.82579200000000008</v>
          </cell>
          <cell r="T21">
            <v>1.2765060000000001</v>
          </cell>
          <cell r="U21">
            <v>1.201794</v>
          </cell>
          <cell r="V21">
            <v>1.6133040000000001</v>
          </cell>
          <cell r="W21">
            <v>2.0698000000000003</v>
          </cell>
          <cell r="X21">
            <v>1.415</v>
          </cell>
          <cell r="Y21">
            <v>1.1031</v>
          </cell>
          <cell r="Z21">
            <v>1.0355000000000001</v>
          </cell>
          <cell r="AA21">
            <v>0.28970000000000001</v>
          </cell>
          <cell r="AB21">
            <v>0.96416996977002289</v>
          </cell>
          <cell r="AC21">
            <v>1.0474829794917409</v>
          </cell>
          <cell r="AD21">
            <v>1.0602062008599469</v>
          </cell>
          <cell r="AE21">
            <v>1.0741061198150028</v>
          </cell>
        </row>
        <row r="22">
          <cell r="H22">
            <v>0.210256</v>
          </cell>
          <cell r="I22">
            <v>0.20502000000000001</v>
          </cell>
          <cell r="J22">
            <v>0.21906200000000001</v>
          </cell>
          <cell r="K22">
            <v>0.45583800000000002</v>
          </cell>
          <cell r="L22">
            <v>0.35213800000000001</v>
          </cell>
          <cell r="M22">
            <v>0.44152400000000003</v>
          </cell>
          <cell r="N22">
            <v>0.45526000000000005</v>
          </cell>
          <cell r="O22">
            <v>0.554234</v>
          </cell>
          <cell r="P22">
            <v>0.53628200000000004</v>
          </cell>
          <cell r="Q22">
            <v>0.47093400000000002</v>
          </cell>
          <cell r="R22">
            <v>0.61533199999999999</v>
          </cell>
          <cell r="S22">
            <v>0.42540800000000006</v>
          </cell>
          <cell r="T22">
            <v>0.65759400000000001</v>
          </cell>
          <cell r="U22">
            <v>0.61910600000000016</v>
          </cell>
          <cell r="V22">
            <v>0.83109600000000017</v>
          </cell>
          <cell r="W22">
            <v>0.93820000000000003</v>
          </cell>
          <cell r="X22">
            <v>0.94359999999999999</v>
          </cell>
          <cell r="Y22">
            <v>0.53320000000000001</v>
          </cell>
          <cell r="Z22">
            <v>0.64049999999999996</v>
          </cell>
          <cell r="AA22">
            <v>0.29170000000000001</v>
          </cell>
          <cell r="AB22">
            <v>0.43694662123493522</v>
          </cell>
          <cell r="AC22">
            <v>0.58273476357135601</v>
          </cell>
          <cell r="AD22">
            <v>0.6086834810811409</v>
          </cell>
          <cell r="AE22">
            <v>0.64149366754371639</v>
          </cell>
        </row>
        <row r="23">
          <cell r="H23">
            <v>1.9095</v>
          </cell>
          <cell r="I23">
            <v>2.8365629999999999</v>
          </cell>
          <cell r="J23">
            <v>2.2281</v>
          </cell>
          <cell r="K23">
            <v>1.61</v>
          </cell>
          <cell r="L23">
            <v>1.4142000000000001</v>
          </cell>
          <cell r="M23">
            <v>1.5080250000000002</v>
          </cell>
          <cell r="N23">
            <v>0.83910000000000007</v>
          </cell>
          <cell r="O23">
            <v>1.2907</v>
          </cell>
          <cell r="P23">
            <v>3.8820000000000001</v>
          </cell>
          <cell r="Q23">
            <v>3.8363</v>
          </cell>
          <cell r="R23">
            <v>5.9918000000000005</v>
          </cell>
          <cell r="S23">
            <v>4.3921000000000001</v>
          </cell>
          <cell r="T23">
            <v>3.3323</v>
          </cell>
          <cell r="U23">
            <v>3.0750000000000002</v>
          </cell>
          <cell r="V23">
            <v>3.1429999999999998</v>
          </cell>
          <cell r="W23">
            <v>2.3030999999999997</v>
          </cell>
          <cell r="X23">
            <v>1.4487000000000001</v>
          </cell>
          <cell r="Y23">
            <v>2.0606</v>
          </cell>
          <cell r="Z23">
            <v>3.4781999999999997</v>
          </cell>
          <cell r="AA23">
            <v>2.6520000000000001</v>
          </cell>
          <cell r="AB23">
            <v>2.9438208100000005</v>
          </cell>
          <cell r="AC23">
            <v>2.7560084900000006</v>
          </cell>
          <cell r="AD23">
            <v>2.603018580000001</v>
          </cell>
          <cell r="AE23">
            <v>2.6672277900000001</v>
          </cell>
        </row>
        <row r="24">
          <cell r="H24">
            <v>0.14913168675370994</v>
          </cell>
          <cell r="I24">
            <v>0.1329757089339306</v>
          </cell>
          <cell r="J24">
            <v>0.15617625578296401</v>
          </cell>
          <cell r="K24">
            <v>0.1069075571805157</v>
          </cell>
          <cell r="L24">
            <v>0.10403995227613426</v>
          </cell>
          <cell r="M24">
            <v>7.0727040207687705E-2</v>
          </cell>
          <cell r="N24">
            <v>0.12267397357932248</v>
          </cell>
          <cell r="O24">
            <v>0.12562814768836453</v>
          </cell>
          <cell r="P24">
            <v>0.19469955185691878</v>
          </cell>
          <cell r="Q24">
            <v>8.8365515657279348E-2</v>
          </cell>
          <cell r="R24">
            <v>0.12595819278113293</v>
          </cell>
          <cell r="S24">
            <v>0.14973226061104264</v>
          </cell>
          <cell r="T24">
            <v>0.15087930257279522</v>
          </cell>
          <cell r="U24">
            <v>0.19032780702155982</v>
          </cell>
          <cell r="V24">
            <v>0.14870425130569837</v>
          </cell>
          <cell r="W24">
            <v>0.16880282991010148</v>
          </cell>
          <cell r="X24">
            <v>0.21751936506571806</v>
          </cell>
          <cell r="Y24">
            <v>0.19732937621560423</v>
          </cell>
          <cell r="Z24">
            <v>0.10970000000000001</v>
          </cell>
          <cell r="AA24">
            <v>9.4200000000000006E-2</v>
          </cell>
          <cell r="AB24">
            <v>9.8923323863743931E-2</v>
          </cell>
          <cell r="AC24">
            <v>0.10283212131183471</v>
          </cell>
          <cell r="AD24">
            <v>0.11325872838672849</v>
          </cell>
          <cell r="AE24">
            <v>0.12860505588071519</v>
          </cell>
        </row>
        <row r="25">
          <cell r="H25">
            <v>6.0347113246290073E-2</v>
          </cell>
          <cell r="I25">
            <v>5.3809491066069394E-2</v>
          </cell>
          <cell r="J25">
            <v>6.3197744217035973E-2</v>
          </cell>
          <cell r="K25">
            <v>4.326084281948428E-2</v>
          </cell>
          <cell r="L25">
            <v>4.2100447723865751E-2</v>
          </cell>
          <cell r="M25">
            <v>2.8620159792312291E-2</v>
          </cell>
          <cell r="N25">
            <v>4.9640826420677527E-2</v>
          </cell>
          <cell r="O25">
            <v>5.0836252311635494E-2</v>
          </cell>
          <cell r="P25">
            <v>7.8786448143081236E-2</v>
          </cell>
          <cell r="Q25">
            <v>3.5757684342720655E-2</v>
          </cell>
          <cell r="R25">
            <v>5.0969807218867055E-2</v>
          </cell>
          <cell r="S25">
            <v>6.059013938895734E-2</v>
          </cell>
          <cell r="T25">
            <v>6.1054297427204751E-2</v>
          </cell>
          <cell r="U25">
            <v>7.7017392978440125E-2</v>
          </cell>
          <cell r="V25">
            <v>6.0174148694301641E-2</v>
          </cell>
          <cell r="W25">
            <v>6.8307170089898533E-2</v>
          </cell>
          <cell r="X25">
            <v>8.8020634934281985E-2</v>
          </cell>
          <cell r="Y25">
            <v>7.9850623784395738E-2</v>
          </cell>
          <cell r="Z25">
            <v>0.10970000000000001</v>
          </cell>
          <cell r="AA25">
            <v>9.4200000000000006E-2</v>
          </cell>
          <cell r="AB25">
            <v>9.8923323863743931E-2</v>
          </cell>
          <cell r="AC25">
            <v>0.10283212131183471</v>
          </cell>
          <cell r="AD25">
            <v>0.11325872838672849</v>
          </cell>
          <cell r="AE25">
            <v>0.12860505588071519</v>
          </cell>
        </row>
        <row r="26">
          <cell r="H26">
            <v>6.7900000000000002E-2</v>
          </cell>
          <cell r="I26">
            <v>9.3099999999999988E-2</v>
          </cell>
          <cell r="J26">
            <v>0.17349999999999999</v>
          </cell>
          <cell r="K26">
            <v>0.1865</v>
          </cell>
          <cell r="L26">
            <v>9.8900000000000002E-2</v>
          </cell>
          <cell r="M26">
            <v>0.1036</v>
          </cell>
          <cell r="N26">
            <v>0.1033</v>
          </cell>
          <cell r="O26">
            <v>0.10299999999999999</v>
          </cell>
          <cell r="P26">
            <v>0.16839999999999999</v>
          </cell>
          <cell r="Q26">
            <v>9.3099999999999988E-2</v>
          </cell>
          <cell r="R26">
            <v>0.1729</v>
          </cell>
          <cell r="S26">
            <v>0.18819999999999998</v>
          </cell>
          <cell r="T26">
            <v>0.14849999999999999</v>
          </cell>
          <cell r="U26">
            <v>0.13639999999999999</v>
          </cell>
          <cell r="V26">
            <v>0.11509999999999999</v>
          </cell>
          <cell r="W26">
            <v>0.34855169999999996</v>
          </cell>
          <cell r="X26">
            <v>0.44914379999999998</v>
          </cell>
          <cell r="Y26">
            <v>0.4074546</v>
          </cell>
          <cell r="Z26">
            <v>3.5369000000000002</v>
          </cell>
          <cell r="AA26">
            <v>3.9733000000000001</v>
          </cell>
          <cell r="AB26">
            <v>3.449729856136257</v>
          </cell>
          <cell r="AC26">
            <v>3.0943406286881654</v>
          </cell>
          <cell r="AD26">
            <v>3.0579254016132715</v>
          </cell>
          <cell r="AE26">
            <v>3.1692212141192844</v>
          </cell>
        </row>
        <row r="27">
          <cell r="H27">
            <v>0.34329999999999999</v>
          </cell>
          <cell r="I27">
            <v>0.83960000000000001</v>
          </cell>
          <cell r="J27">
            <v>0.4824</v>
          </cell>
          <cell r="K27">
            <v>0.71140000000000003</v>
          </cell>
          <cell r="L27">
            <v>0.39800000000000002</v>
          </cell>
          <cell r="M27">
            <v>0.2858</v>
          </cell>
          <cell r="N27">
            <v>0.30269999999999997</v>
          </cell>
          <cell r="O27">
            <v>0.52510000000000001</v>
          </cell>
          <cell r="P27">
            <v>0.63970000000000005</v>
          </cell>
          <cell r="Q27">
            <v>0.7984</v>
          </cell>
          <cell r="R27">
            <v>2.4916999999999998</v>
          </cell>
          <cell r="S27">
            <v>1.8120000000000001</v>
          </cell>
          <cell r="T27">
            <v>1.2810999999999999</v>
          </cell>
          <cell r="U27">
            <v>1.1297999999999999</v>
          </cell>
          <cell r="V27">
            <v>0.46079999999999999</v>
          </cell>
          <cell r="W27">
            <v>0.1757</v>
          </cell>
          <cell r="X27">
            <v>0.44230000000000003</v>
          </cell>
          <cell r="Y27">
            <v>0.30010000000000003</v>
          </cell>
          <cell r="Z27">
            <v>0.32750000000000001</v>
          </cell>
          <cell r="AA27">
            <v>0.47720000000000001</v>
          </cell>
          <cell r="AB27">
            <v>0.55912742999999965</v>
          </cell>
          <cell r="AC27">
            <v>0.54529235000000031</v>
          </cell>
          <cell r="AD27">
            <v>0.40671768999999997</v>
          </cell>
          <cell r="AE27">
            <v>0.44228138999999994</v>
          </cell>
        </row>
        <row r="28">
          <cell r="H28">
            <v>0.20303249999999998</v>
          </cell>
          <cell r="I28">
            <v>0.28772999999999999</v>
          </cell>
          <cell r="J28">
            <v>0.3148125</v>
          </cell>
          <cell r="K28">
            <v>0.34934699999999996</v>
          </cell>
          <cell r="L28">
            <v>0.195408</v>
          </cell>
          <cell r="M28">
            <v>0.33637499999999998</v>
          </cell>
          <cell r="N28">
            <v>0.13727549999999999</v>
          </cell>
          <cell r="O28">
            <v>0.35469449999999997</v>
          </cell>
          <cell r="P28">
            <v>0.25029750000000001</v>
          </cell>
          <cell r="Q28">
            <v>0.1968915</v>
          </cell>
          <cell r="R28">
            <v>0.43252649999999998</v>
          </cell>
          <cell r="S28">
            <v>0.54820499999999994</v>
          </cell>
          <cell r="T28">
            <v>0.97724699999999987</v>
          </cell>
          <cell r="U28">
            <v>0.84756149999999986</v>
          </cell>
          <cell r="V28">
            <v>0.64639199999999997</v>
          </cell>
          <cell r="W28">
            <v>0.33719399999999999</v>
          </cell>
          <cell r="X28">
            <v>0.39087360000000004</v>
          </cell>
          <cell r="Y28">
            <v>0.30558060000000004</v>
          </cell>
          <cell r="Z28">
            <v>3.7835000000000001</v>
          </cell>
          <cell r="AA28">
            <v>1.3673</v>
          </cell>
          <cell r="AB28">
            <v>1.8872418900000005</v>
          </cell>
          <cell r="AC28">
            <v>1.84246679</v>
          </cell>
          <cell r="AD28">
            <v>1.9964261199999997</v>
          </cell>
          <cell r="AE28">
            <v>2.11022474</v>
          </cell>
        </row>
        <row r="29">
          <cell r="H29">
            <v>0.38546750000000002</v>
          </cell>
          <cell r="I29">
            <v>0.54627000000000003</v>
          </cell>
          <cell r="J29">
            <v>0.59768750000000004</v>
          </cell>
          <cell r="K29">
            <v>0.66325300000000009</v>
          </cell>
          <cell r="L29">
            <v>0.37099200000000004</v>
          </cell>
          <cell r="M29">
            <v>0.638625</v>
          </cell>
          <cell r="N29">
            <v>0.26062450000000004</v>
          </cell>
          <cell r="O29">
            <v>0.67340549999999999</v>
          </cell>
          <cell r="P29">
            <v>0.47520250000000003</v>
          </cell>
          <cell r="Q29">
            <v>0.37380850000000004</v>
          </cell>
          <cell r="R29">
            <v>0.82117350000000011</v>
          </cell>
          <cell r="S29">
            <v>1.0407950000000001</v>
          </cell>
          <cell r="T29">
            <v>1.855353</v>
          </cell>
          <cell r="U29">
            <v>1.6091385</v>
          </cell>
          <cell r="V29">
            <v>1.2272080000000001</v>
          </cell>
          <cell r="W29">
            <v>1.1038060000000001</v>
          </cell>
          <cell r="X29">
            <v>1.2795264000000002</v>
          </cell>
          <cell r="Y29">
            <v>1.0003194000000002</v>
          </cell>
          <cell r="Z29">
            <v>3.7835000000000001</v>
          </cell>
          <cell r="AA29">
            <v>1.3673</v>
          </cell>
          <cell r="AB29">
            <v>1.8872418900000005</v>
          </cell>
          <cell r="AC29">
            <v>1.84246679</v>
          </cell>
          <cell r="AD29">
            <v>1.9964261199999997</v>
          </cell>
          <cell r="AE29">
            <v>2.11022474</v>
          </cell>
        </row>
        <row r="30">
          <cell r="H30">
            <v>0.66609400000000007</v>
          </cell>
          <cell r="I30">
            <v>1.1484180000000002</v>
          </cell>
          <cell r="J30">
            <v>0.55253399999999997</v>
          </cell>
          <cell r="K30">
            <v>0.6476320000000001</v>
          </cell>
          <cell r="L30">
            <v>0.68836400000000009</v>
          </cell>
          <cell r="M30">
            <v>0.40613802400000004</v>
          </cell>
          <cell r="N30">
            <v>0.97611110000000012</v>
          </cell>
          <cell r="O30">
            <v>0.44944599999999996</v>
          </cell>
          <cell r="P30">
            <v>1.0394595600000001</v>
          </cell>
          <cell r="Q30">
            <v>1.9108285600000001</v>
          </cell>
          <cell r="R30">
            <v>2.0233162</v>
          </cell>
          <cell r="S30">
            <v>1.5876980000000001</v>
          </cell>
          <cell r="T30">
            <v>1.3800260000000002</v>
          </cell>
          <cell r="U30">
            <v>1.4298360000000001</v>
          </cell>
          <cell r="V30">
            <v>1.3088299999999999</v>
          </cell>
          <cell r="W30">
            <v>1.4430000000000001</v>
          </cell>
          <cell r="X30">
            <v>1.3551</v>
          </cell>
          <cell r="Y30">
            <v>1.248</v>
          </cell>
          <cell r="Z30">
            <v>1.1154000000000002</v>
          </cell>
          <cell r="AA30">
            <v>1.0509999999999999</v>
          </cell>
          <cell r="AB30">
            <v>1.2799544001277074</v>
          </cell>
          <cell r="AC30">
            <v>1.4046792195590034</v>
          </cell>
          <cell r="AD30">
            <v>1.4878548079657998</v>
          </cell>
          <cell r="AE30">
            <v>1.4917427808967407</v>
          </cell>
        </row>
        <row r="31">
          <cell r="H31">
            <v>1.2930060000000001</v>
          </cell>
          <cell r="I31">
            <v>2.229282</v>
          </cell>
          <cell r="J31">
            <v>1.0725660000000001</v>
          </cell>
          <cell r="K31">
            <v>1.2571680000000001</v>
          </cell>
          <cell r="L31">
            <v>1.3362360000000002</v>
          </cell>
          <cell r="M31">
            <v>0.78838557600000003</v>
          </cell>
          <cell r="N31">
            <v>1.8948039000000001</v>
          </cell>
          <cell r="O31">
            <v>0.87245399999999995</v>
          </cell>
          <cell r="P31">
            <v>2.0177744400000002</v>
          </cell>
          <cell r="Q31">
            <v>3.7092554399999997</v>
          </cell>
          <cell r="R31">
            <v>3.9276137999999996</v>
          </cell>
          <cell r="S31">
            <v>3.0820020000000001</v>
          </cell>
          <cell r="T31">
            <v>2.6788740000000009</v>
          </cell>
          <cell r="U31">
            <v>2.7755639999999997</v>
          </cell>
          <cell r="V31">
            <v>2.5406699999999995</v>
          </cell>
          <cell r="W31">
            <v>1.5496500000000002</v>
          </cell>
          <cell r="X31">
            <v>3.1783999999999999</v>
          </cell>
          <cell r="Y31">
            <v>3.2438500000000001</v>
          </cell>
          <cell r="Z31">
            <v>1.3588</v>
          </cell>
          <cell r="AA31">
            <v>0.66200000000000003</v>
          </cell>
          <cell r="AB31">
            <v>1.2854712808283151</v>
          </cell>
          <cell r="AC31">
            <v>1.5350817518422488</v>
          </cell>
          <cell r="AD31">
            <v>1.3825302212329729</v>
          </cell>
          <cell r="AE31">
            <v>1.2973344781524432</v>
          </cell>
        </row>
        <row r="53">
          <cell r="H53">
            <v>4.6720565328458212</v>
          </cell>
          <cell r="I53">
            <v>1.5093528080297529</v>
          </cell>
          <cell r="J53">
            <v>1.6326353993862486</v>
          </cell>
          <cell r="K53">
            <v>2.6697249363466713</v>
          </cell>
          <cell r="L53">
            <v>1.9057770751539596</v>
          </cell>
          <cell r="M53">
            <v>1.3124038157725313</v>
          </cell>
          <cell r="N53">
            <v>1.0072288765130091</v>
          </cell>
          <cell r="O53">
            <v>1.7837576251023464</v>
          </cell>
          <cell r="P53">
            <v>1.8651544507889506</v>
          </cell>
          <cell r="Q53">
            <v>2.2166108874593542</v>
          </cell>
          <cell r="R53">
            <v>2.5878733797903091</v>
          </cell>
          <cell r="S53">
            <v>4.1569475087148886</v>
          </cell>
          <cell r="T53">
            <v>5.6567509684797317</v>
          </cell>
          <cell r="U53">
            <v>5.4289813283833865</v>
          </cell>
          <cell r="V53">
            <v>3.5235074071425996</v>
          </cell>
          <cell r="W53">
            <v>2.4352050691170355</v>
          </cell>
          <cell r="X53">
            <v>2.1414388221232086</v>
          </cell>
          <cell r="Y53">
            <v>2.302555021843534</v>
          </cell>
          <cell r="Z53">
            <v>1.4488319999999999</v>
          </cell>
          <cell r="AA53">
            <v>4.2056000000000004</v>
          </cell>
          <cell r="AB53">
            <v>2.5994797107084047</v>
          </cell>
          <cell r="AC53">
            <v>2.6698126381317313</v>
          </cell>
          <cell r="AD53">
            <v>2.4533274635786939</v>
          </cell>
          <cell r="AE53">
            <v>2.3671787571438605</v>
          </cell>
        </row>
        <row r="54">
          <cell r="H54">
            <v>2.1049529227503614</v>
          </cell>
          <cell r="I54">
            <v>0.68002529130110145</v>
          </cell>
          <cell r="J54">
            <v>0.7355691506648977</v>
          </cell>
          <cell r="K54">
            <v>1.2028204856244402</v>
          </cell>
          <cell r="L54">
            <v>0.85863066858321024</v>
          </cell>
          <cell r="M54">
            <v>0.59129169957975791</v>
          </cell>
          <cell r="N54">
            <v>0.45379788377757357</v>
          </cell>
          <cell r="O54">
            <v>0.80365590613912508</v>
          </cell>
          <cell r="P54">
            <v>0.84032851164530364</v>
          </cell>
          <cell r="Q54">
            <v>0.99867403858570003</v>
          </cell>
          <cell r="R54">
            <v>1.1659430052271653</v>
          </cell>
          <cell r="S54">
            <v>1.8728751988922039</v>
          </cell>
          <cell r="T54">
            <v>2.5485981174802896</v>
          </cell>
          <cell r="U54">
            <v>2.4459785609179971</v>
          </cell>
          <cell r="V54">
            <v>1.587484475595518</v>
          </cell>
          <cell r="W54">
            <v>1.0971596751232116</v>
          </cell>
          <cell r="X54">
            <v>0.96480594269985731</v>
          </cell>
          <cell r="Y54">
            <v>1.0373953930028383</v>
          </cell>
          <cell r="Z54">
            <v>0.90551999999999988</v>
          </cell>
          <cell r="AA54">
            <v>2.6284999999999998</v>
          </cell>
          <cell r="AB54">
            <v>1.6246748191927527</v>
          </cell>
          <cell r="AC54">
            <v>1.668632898832332</v>
          </cell>
          <cell r="AD54">
            <v>1.5333296647366834</v>
          </cell>
          <cell r="AE54">
            <v>1.4794867232149127</v>
          </cell>
        </row>
        <row r="55">
          <cell r="H55">
            <v>2.4698905444038184</v>
          </cell>
          <cell r="I55">
            <v>0.79792190066914614</v>
          </cell>
          <cell r="J55">
            <v>0.86309544994885412</v>
          </cell>
          <cell r="K55">
            <v>1.4113545780288896</v>
          </cell>
          <cell r="L55">
            <v>1.0074922562628299</v>
          </cell>
          <cell r="M55">
            <v>0.69380448464771105</v>
          </cell>
          <cell r="N55">
            <v>0.53247323970941751</v>
          </cell>
          <cell r="O55">
            <v>0.94298646875852898</v>
          </cell>
          <cell r="P55">
            <v>0.98601703756574599</v>
          </cell>
          <cell r="Q55">
            <v>1.1718150739549462</v>
          </cell>
          <cell r="R55">
            <v>1.368083614982526</v>
          </cell>
          <cell r="S55">
            <v>2.1975772923929076</v>
          </cell>
          <cell r="T55">
            <v>2.9904509140399775</v>
          </cell>
          <cell r="U55">
            <v>2.8700401106986155</v>
          </cell>
          <cell r="V55">
            <v>1.8627081172618836</v>
          </cell>
          <cell r="W55">
            <v>1.2873752557597529</v>
          </cell>
          <cell r="X55">
            <v>1.1320752351769341</v>
          </cell>
          <cell r="Y55">
            <v>1.2172495851536278</v>
          </cell>
          <cell r="Z55">
            <v>0.23284799999999997</v>
          </cell>
          <cell r="AA55">
            <v>0.67589999999999995</v>
          </cell>
          <cell r="AB55">
            <v>0.41777352493527931</v>
          </cell>
          <cell r="AC55">
            <v>0.42907703112831391</v>
          </cell>
          <cell r="AD55">
            <v>0.39428477093229003</v>
          </cell>
          <cell r="AE55">
            <v>0.38043944311240613</v>
          </cell>
        </row>
        <row r="56">
          <cell r="H56">
            <v>1.1645465043915073</v>
          </cell>
          <cell r="I56">
            <v>1.1001820295846425</v>
          </cell>
          <cell r="J56">
            <v>0.77513011814390298</v>
          </cell>
          <cell r="K56">
            <v>0.68998963836582305</v>
          </cell>
          <cell r="L56">
            <v>0.47628477138962716</v>
          </cell>
          <cell r="M56">
            <v>0.72979317264235954</v>
          </cell>
          <cell r="N56">
            <v>1.1207523315363412</v>
          </cell>
          <cell r="O56">
            <v>1.7296949802124721</v>
          </cell>
          <cell r="P56">
            <v>1.2091017784188862</v>
          </cell>
          <cell r="Q56">
            <v>0.64730626181604856</v>
          </cell>
          <cell r="R56">
            <v>0.79226517966966792</v>
          </cell>
          <cell r="S56">
            <v>1.1545493376429821</v>
          </cell>
          <cell r="T56">
            <v>1.6151595389454148</v>
          </cell>
          <cell r="U56">
            <v>1.1894365697530624</v>
          </cell>
          <cell r="V56">
            <v>1.2257225823958589</v>
          </cell>
          <cell r="W56">
            <v>1.0573849449768578</v>
          </cell>
          <cell r="X56">
            <v>0.72875294390060763</v>
          </cell>
          <cell r="Y56">
            <v>0.92132453975849626</v>
          </cell>
          <cell r="Z56">
            <v>1.6346550000000002</v>
          </cell>
          <cell r="AA56">
            <v>2.0905169999999997</v>
          </cell>
          <cell r="AB56">
            <v>1.7691131441651935</v>
          </cell>
          <cell r="AC56">
            <v>1.7050112905317358</v>
          </cell>
          <cell r="AD56">
            <v>1.6258923167686812</v>
          </cell>
          <cell r="AE56">
            <v>1.7031142550524103</v>
          </cell>
        </row>
        <row r="57">
          <cell r="H57">
            <v>2.1508979819924536</v>
          </cell>
          <cell r="I57">
            <v>2.0320178699041631</v>
          </cell>
          <cell r="J57">
            <v>1.4316524077056443</v>
          </cell>
          <cell r="K57">
            <v>1.2743993607470525</v>
          </cell>
          <cell r="L57">
            <v>0.87969003365045617</v>
          </cell>
          <cell r="M57">
            <v>1.3479158250777785</v>
          </cell>
          <cell r="N57">
            <v>2.0700108747262438</v>
          </cell>
          <cell r="O57">
            <v>3.1947177964742988</v>
          </cell>
          <cell r="P57">
            <v>2.2331908304370804</v>
          </cell>
          <cell r="Q57">
            <v>1.195563875741235</v>
          </cell>
          <cell r="R57">
            <v>1.4633005807224375</v>
          </cell>
          <cell r="S57">
            <v>2.1324333816489229</v>
          </cell>
          <cell r="T57">
            <v>2.983172745624953</v>
          </cell>
          <cell r="U57">
            <v>2.1968695178271713</v>
          </cell>
          <cell r="V57">
            <v>2.2638891783333217</v>
          </cell>
          <cell r="W57">
            <v>1.9529723680105797</v>
          </cell>
          <cell r="X57">
            <v>1.3459945399311508</v>
          </cell>
          <cell r="Y57">
            <v>1.701671067538973</v>
          </cell>
          <cell r="Z57">
            <v>0.59441999999999995</v>
          </cell>
          <cell r="AA57">
            <v>0.76018799999999986</v>
          </cell>
          <cell r="AB57">
            <v>0.64331387060552492</v>
          </cell>
          <cell r="AC57">
            <v>0.62000410564790387</v>
          </cell>
          <cell r="AD57">
            <v>0.59123356973406582</v>
          </cell>
          <cell r="AE57">
            <v>0.61931427456451282</v>
          </cell>
        </row>
        <row r="58">
          <cell r="H58">
            <v>0.53772449549811341</v>
          </cell>
          <cell r="I58">
            <v>0.50800446747604078</v>
          </cell>
          <cell r="J58">
            <v>0.35791310192641107</v>
          </cell>
          <cell r="K58">
            <v>0.31859984018676313</v>
          </cell>
          <cell r="L58">
            <v>0.21992250841261404</v>
          </cell>
          <cell r="M58">
            <v>0.33697895626944463</v>
          </cell>
          <cell r="N58">
            <v>0.51750271868156095</v>
          </cell>
          <cell r="O58">
            <v>0.79867944911857469</v>
          </cell>
          <cell r="P58">
            <v>0.55829770760927011</v>
          </cell>
          <cell r="Q58">
            <v>0.29889096893530875</v>
          </cell>
          <cell r="R58">
            <v>0.36582514518060938</v>
          </cell>
          <cell r="S58">
            <v>0.53310834541223073</v>
          </cell>
          <cell r="T58">
            <v>0.74579318640623826</v>
          </cell>
          <cell r="U58">
            <v>0.54921737945679283</v>
          </cell>
          <cell r="V58">
            <v>0.56597229458333043</v>
          </cell>
          <cell r="W58">
            <v>0.48824309200264493</v>
          </cell>
          <cell r="X58">
            <v>0.3364986349827877</v>
          </cell>
          <cell r="Y58">
            <v>0.42541776688474325</v>
          </cell>
          <cell r="Z58">
            <v>2.1300050000000001</v>
          </cell>
          <cell r="AA58">
            <v>2.7240069999999998</v>
          </cell>
          <cell r="AB58">
            <v>2.305208036336464</v>
          </cell>
          <cell r="AC58">
            <v>2.2216813785716556</v>
          </cell>
          <cell r="AD58">
            <v>2.118586958213736</v>
          </cell>
          <cell r="AE58">
            <v>2.2192094838561709</v>
          </cell>
        </row>
        <row r="59">
          <cell r="H59">
            <v>1.0381942181179253</v>
          </cell>
          <cell r="I59">
            <v>0.980813233035153</v>
          </cell>
          <cell r="J59">
            <v>0.69102917222404159</v>
          </cell>
          <cell r="K59">
            <v>0.61512636070036175</v>
          </cell>
          <cell r="L59">
            <v>0.42460828654730265</v>
          </cell>
          <cell r="M59">
            <v>0.65061124601041742</v>
          </cell>
          <cell r="N59">
            <v>0.99915167505585367</v>
          </cell>
          <cell r="O59">
            <v>1.542024574194655</v>
          </cell>
          <cell r="P59">
            <v>1.077915283534763</v>
          </cell>
          <cell r="Q59">
            <v>0.57707409350740779</v>
          </cell>
          <cell r="R59">
            <v>0.70630509442728517</v>
          </cell>
          <cell r="S59">
            <v>1.029281735295865</v>
          </cell>
          <cell r="T59">
            <v>1.4399161290233935</v>
          </cell>
          <cell r="U59">
            <v>1.0603837329629731</v>
          </cell>
          <cell r="V59">
            <v>1.092732744687489</v>
          </cell>
          <cell r="W59">
            <v>0.94265959500991836</v>
          </cell>
          <cell r="X59">
            <v>0.64968388118545384</v>
          </cell>
          <cell r="Y59">
            <v>0.82136162581778727</v>
          </cell>
          <cell r="Z59">
            <v>0.59441999999999995</v>
          </cell>
          <cell r="AA59">
            <v>0.76018799999999986</v>
          </cell>
          <cell r="AB59">
            <v>0.64331387060552492</v>
          </cell>
          <cell r="AC59">
            <v>0.62000410564790387</v>
          </cell>
          <cell r="AD59">
            <v>0.59123356973406582</v>
          </cell>
          <cell r="AE59">
            <v>0.61931427456451282</v>
          </cell>
        </row>
        <row r="60">
          <cell r="H60">
            <v>1.6924380000000001</v>
          </cell>
          <cell r="I60">
            <v>1.484802</v>
          </cell>
          <cell r="J60">
            <v>2.0873819999999998</v>
          </cell>
          <cell r="K60">
            <v>2.0856660000000002</v>
          </cell>
          <cell r="L60">
            <v>2.3110560000000002</v>
          </cell>
          <cell r="M60">
            <v>3.1661519999999999</v>
          </cell>
          <cell r="N60">
            <v>2.39778</v>
          </cell>
          <cell r="O60">
            <v>1.4201721599999999</v>
          </cell>
          <cell r="P60">
            <v>2.9824739999999998</v>
          </cell>
          <cell r="Q60">
            <v>1.9324140000000003</v>
          </cell>
          <cell r="R60">
            <v>1.907796</v>
          </cell>
          <cell r="S60">
            <v>2.3078220000000003</v>
          </cell>
          <cell r="T60">
            <v>2.4817980000000004</v>
          </cell>
          <cell r="U60">
            <v>2.3626019999999999</v>
          </cell>
          <cell r="V60">
            <v>2.16249</v>
          </cell>
          <cell r="W60">
            <v>2.6243000000000003</v>
          </cell>
          <cell r="X60">
            <v>3.7761</v>
          </cell>
          <cell r="Y60">
            <v>2.5621999999999998</v>
          </cell>
          <cell r="Z60">
            <v>3.0191999999999997</v>
          </cell>
          <cell r="AA60">
            <v>2.9931000000000001</v>
          </cell>
          <cell r="AB60">
            <v>2.8918301090794269</v>
          </cell>
          <cell r="AC60">
            <v>3.782360064278282</v>
          </cell>
          <cell r="AD60">
            <v>3.4705377413257055</v>
          </cell>
          <cell r="AE60">
            <v>3.2160116321090824</v>
          </cell>
        </row>
        <row r="61">
          <cell r="H61">
            <v>0.87186200000000003</v>
          </cell>
          <cell r="I61">
            <v>0.76489800000000008</v>
          </cell>
          <cell r="J61">
            <v>1.075318</v>
          </cell>
          <cell r="K61">
            <v>1.0744339999999999</v>
          </cell>
          <cell r="L61">
            <v>1.190544</v>
          </cell>
          <cell r="M61">
            <v>1.6310480000000001</v>
          </cell>
          <cell r="N61">
            <v>1.23522</v>
          </cell>
          <cell r="O61">
            <v>0.73160384000000001</v>
          </cell>
          <cell r="P61">
            <v>1.5364259999999998</v>
          </cell>
          <cell r="Q61">
            <v>0.99548600000000009</v>
          </cell>
          <cell r="R61">
            <v>0.98280400000000012</v>
          </cell>
          <cell r="S61">
            <v>1.1888779999999999</v>
          </cell>
          <cell r="T61">
            <v>1.2785020000000002</v>
          </cell>
          <cell r="U61">
            <v>1.217098</v>
          </cell>
          <cell r="V61">
            <v>1.1140099999999999</v>
          </cell>
          <cell r="W61">
            <v>1.2012</v>
          </cell>
          <cell r="X61">
            <v>1.5534000000000001</v>
          </cell>
          <cell r="Y61">
            <v>0.81710000000000005</v>
          </cell>
          <cell r="Z61">
            <v>1.2970999999999999</v>
          </cell>
          <cell r="AA61">
            <v>1.4250999999999998</v>
          </cell>
          <cell r="AB61">
            <v>1.3376018689940781</v>
          </cell>
          <cell r="AC61">
            <v>1.4693053926132156</v>
          </cell>
          <cell r="AD61">
            <v>1.3354667382339562</v>
          </cell>
          <cell r="AE61">
            <v>1.249250206816515</v>
          </cell>
        </row>
        <row r="62">
          <cell r="H62">
            <v>5.2438000000000002</v>
          </cell>
          <cell r="I62">
            <v>3.0779999999999998</v>
          </cell>
          <cell r="J62">
            <v>3.5724999999999998</v>
          </cell>
          <cell r="K62">
            <v>4.5848000000000004</v>
          </cell>
          <cell r="L62">
            <v>3.4581999999999997</v>
          </cell>
          <cell r="M62">
            <v>3.2988000000000004</v>
          </cell>
          <cell r="N62">
            <v>3.1168</v>
          </cell>
          <cell r="O62">
            <v>3.8371</v>
          </cell>
          <cell r="P62">
            <v>5.0454999999999997</v>
          </cell>
          <cell r="Q62">
            <v>6.3580129999999997</v>
          </cell>
          <cell r="R62">
            <v>4.7816999999999998</v>
          </cell>
          <cell r="S62">
            <v>6.0843999999999996</v>
          </cell>
          <cell r="T62">
            <v>5.7608000000000006</v>
          </cell>
          <cell r="U62">
            <v>5.1916000000000002</v>
          </cell>
          <cell r="V62">
            <v>6.0718000000000005</v>
          </cell>
          <cell r="W62">
            <v>2.7429000000000001</v>
          </cell>
          <cell r="X62">
            <v>4.8205</v>
          </cell>
          <cell r="Y62">
            <v>3.1579999999999999</v>
          </cell>
          <cell r="Z62">
            <v>4.7521000000000004</v>
          </cell>
          <cell r="AA62">
            <v>4.5863000000000005</v>
          </cell>
          <cell r="AB62">
            <v>4.2521218800000069</v>
          </cell>
          <cell r="AC62">
            <v>4.1643903399999962</v>
          </cell>
          <cell r="AD62">
            <v>4.2213762000000035</v>
          </cell>
          <cell r="AE62">
            <v>4.5285378099999987</v>
          </cell>
        </row>
        <row r="63">
          <cell r="H63">
            <v>0.5481317139383739</v>
          </cell>
          <cell r="I63">
            <v>0.5178364790468617</v>
          </cell>
          <cell r="J63">
            <v>0.36484021769957081</v>
          </cell>
          <cell r="K63">
            <v>0.32476607988686124</v>
          </cell>
          <cell r="L63">
            <v>0.22417892894792907</v>
          </cell>
          <cell r="M63">
            <v>0.34350090875073974</v>
          </cell>
          <cell r="N63">
            <v>0.52751856114705731</v>
          </cell>
          <cell r="O63">
            <v>0.81413723755914813</v>
          </cell>
          <cell r="P63">
            <v>0.56910310376739748</v>
          </cell>
          <cell r="Q63">
            <v>0.30467575952895537</v>
          </cell>
          <cell r="R63">
            <v>0.37290539208903378</v>
          </cell>
          <cell r="S63">
            <v>0.54342622203767876</v>
          </cell>
          <cell r="T63">
            <v>0.76022740442525871</v>
          </cell>
          <cell r="U63">
            <v>0.55984703327961061</v>
          </cell>
          <cell r="V63">
            <v>0.57692622610435551</v>
          </cell>
          <cell r="W63">
            <v>0.37201976634398637</v>
          </cell>
          <cell r="X63">
            <v>0.26963174813441793</v>
          </cell>
          <cell r="Y63">
            <v>0.34990048025184839</v>
          </cell>
          <cell r="Z63">
            <v>0.25180000000000002</v>
          </cell>
          <cell r="AA63">
            <v>0.24840000000000001</v>
          </cell>
          <cell r="AB63">
            <v>0.2696633082872934</v>
          </cell>
          <cell r="AC63">
            <v>0.33187896960079466</v>
          </cell>
          <cell r="AD63">
            <v>0.24932755554944439</v>
          </cell>
          <cell r="AE63">
            <v>0.2462404319623952</v>
          </cell>
        </row>
        <row r="64">
          <cell r="H64">
            <v>0.22180508606162622</v>
          </cell>
          <cell r="I64">
            <v>0.20954592095313826</v>
          </cell>
          <cell r="J64">
            <v>0.14763498230042921</v>
          </cell>
          <cell r="K64">
            <v>0.13141872011313882</v>
          </cell>
          <cell r="L64">
            <v>9.0715471052070965E-2</v>
          </cell>
          <cell r="M64">
            <v>0.13899989124926035</v>
          </cell>
          <cell r="N64">
            <v>0.21346383885294262</v>
          </cell>
          <cell r="O64">
            <v>0.32944596244085222</v>
          </cell>
          <cell r="P64">
            <v>0.23029129623260253</v>
          </cell>
          <cell r="Q64">
            <v>0.12328904047104472</v>
          </cell>
          <cell r="R64">
            <v>0.15089860791096629</v>
          </cell>
          <cell r="S64">
            <v>0.2199009779623213</v>
          </cell>
          <cell r="T64">
            <v>0.30763099557474127</v>
          </cell>
          <cell r="U64">
            <v>0.22654576672038956</v>
          </cell>
          <cell r="V64">
            <v>0.23345697389564446</v>
          </cell>
          <cell r="W64">
            <v>0.15054023365601354</v>
          </cell>
          <cell r="X64">
            <v>0.1091082518655821</v>
          </cell>
          <cell r="Y64">
            <v>0.14158951974815162</v>
          </cell>
          <cell r="Z64">
            <v>0.25180000000000002</v>
          </cell>
          <cell r="AA64">
            <v>0.24840000000000001</v>
          </cell>
          <cell r="AB64">
            <v>0.2696633082872934</v>
          </cell>
          <cell r="AC64">
            <v>0.33187896960079466</v>
          </cell>
          <cell r="AD64">
            <v>0.24932755554944439</v>
          </cell>
          <cell r="AE64">
            <v>0.2462404319623952</v>
          </cell>
        </row>
        <row r="65">
          <cell r="H65">
            <v>0.23799999999999999</v>
          </cell>
          <cell r="I65">
            <v>0.17499999999999999</v>
          </cell>
          <cell r="J65">
            <v>0.22190000000000001</v>
          </cell>
          <cell r="K65">
            <v>0.18659999999999999</v>
          </cell>
          <cell r="L65">
            <v>0.33439999999999998</v>
          </cell>
          <cell r="M65">
            <v>0.22409999999999999</v>
          </cell>
          <cell r="N65">
            <v>0.1966</v>
          </cell>
          <cell r="O65">
            <v>0.28989999999999999</v>
          </cell>
          <cell r="P65">
            <v>0.19939999999999999</v>
          </cell>
          <cell r="Q65">
            <v>0.25030000000000002</v>
          </cell>
          <cell r="R65">
            <v>0.33189999999999997</v>
          </cell>
          <cell r="S65">
            <v>0.25900000000000001</v>
          </cell>
          <cell r="T65">
            <v>0.33539999999999998</v>
          </cell>
          <cell r="U65">
            <v>0.30019999999999997</v>
          </cell>
          <cell r="V65">
            <v>0.20430000000000001</v>
          </cell>
          <cell r="W65">
            <v>0.76816319999999993</v>
          </cell>
          <cell r="X65">
            <v>0.55674780000000001</v>
          </cell>
          <cell r="Y65">
            <v>0.72249029999999992</v>
          </cell>
          <cell r="Z65">
            <v>4.9535</v>
          </cell>
          <cell r="AA65">
            <v>6.3348999999999993</v>
          </cell>
          <cell r="AB65">
            <v>5.3609489217127075</v>
          </cell>
          <cell r="AC65">
            <v>5.1667008803991994</v>
          </cell>
          <cell r="AD65">
            <v>4.9269464144505486</v>
          </cell>
          <cell r="AE65">
            <v>5.1609522880376071</v>
          </cell>
        </row>
        <row r="66">
          <cell r="H66">
            <v>0.61850000000000005</v>
          </cell>
          <cell r="I66">
            <v>2.2084999999999999</v>
          </cell>
          <cell r="J66">
            <v>1.4847000000000001</v>
          </cell>
          <cell r="K66">
            <v>0.95320000000000005</v>
          </cell>
          <cell r="L66">
            <v>0.90810000000000002</v>
          </cell>
          <cell r="M66">
            <v>0.42230000000000001</v>
          </cell>
          <cell r="N66">
            <v>0.60639999999999994</v>
          </cell>
          <cell r="O66">
            <v>0.6167999999999999</v>
          </cell>
          <cell r="P66">
            <v>1.0635999999999999</v>
          </cell>
          <cell r="Q66">
            <v>1.0459000000000001</v>
          </cell>
          <cell r="R66">
            <v>2.0405000000000002</v>
          </cell>
          <cell r="S66">
            <v>2.3144</v>
          </cell>
          <cell r="T66">
            <v>1.7478</v>
          </cell>
          <cell r="U66">
            <v>1.9861</v>
          </cell>
          <cell r="V66">
            <v>1.1522000000000001</v>
          </cell>
          <cell r="W66">
            <v>0.38150000000000001</v>
          </cell>
          <cell r="X66">
            <v>0.92549999999999999</v>
          </cell>
          <cell r="Y66">
            <v>1.1422999999999999</v>
          </cell>
          <cell r="Z66">
            <v>1.5630999999999999</v>
          </cell>
          <cell r="AA66">
            <v>1.7925</v>
          </cell>
          <cell r="AB66">
            <v>1.7621433593581584</v>
          </cell>
          <cell r="AC66">
            <v>1.4336343163011998</v>
          </cell>
          <cell r="AD66">
            <v>1.3691762784064214</v>
          </cell>
          <cell r="AE66">
            <v>1.5800612145564872</v>
          </cell>
        </row>
        <row r="67">
          <cell r="H67">
            <v>0.43003140000000001</v>
          </cell>
          <cell r="I67">
            <v>0.38538420000000001</v>
          </cell>
          <cell r="J67">
            <v>0.66239400000000004</v>
          </cell>
          <cell r="K67">
            <v>0.43521479999999996</v>
          </cell>
          <cell r="L67">
            <v>0.36477779999999993</v>
          </cell>
          <cell r="M67">
            <v>0.67629059999999996</v>
          </cell>
          <cell r="N67">
            <v>0.52988339999999989</v>
          </cell>
          <cell r="O67">
            <v>0.50167679999999992</v>
          </cell>
          <cell r="P67">
            <v>0.38506620000000003</v>
          </cell>
          <cell r="Q67">
            <v>0.32744460000000003</v>
          </cell>
          <cell r="R67">
            <v>0.54336660000000003</v>
          </cell>
          <cell r="S67">
            <v>0.64827480000000004</v>
          </cell>
          <cell r="T67">
            <v>0.97781820000000008</v>
          </cell>
          <cell r="U67">
            <v>0.78724080000000007</v>
          </cell>
          <cell r="V67">
            <v>0.68166479999999996</v>
          </cell>
          <cell r="W67">
            <v>0.47345219999999999</v>
          </cell>
          <cell r="X67">
            <v>0.48302279999999997</v>
          </cell>
          <cell r="Y67">
            <v>0.4790682</v>
          </cell>
          <cell r="Z67">
            <v>3.056</v>
          </cell>
          <cell r="AA67">
            <v>2.3259000000000003</v>
          </cell>
          <cell r="AB67">
            <v>2.0441822700000003</v>
          </cell>
          <cell r="AC67">
            <v>2.0585218499999991</v>
          </cell>
          <cell r="AD67">
            <v>2.2333007499999997</v>
          </cell>
          <cell r="AE67">
            <v>2.33822785</v>
          </cell>
        </row>
        <row r="68">
          <cell r="H68">
            <v>0.92226859999999999</v>
          </cell>
          <cell r="I68">
            <v>0.82651580000000013</v>
          </cell>
          <cell r="J68">
            <v>1.420606</v>
          </cell>
          <cell r="K68">
            <v>0.93338520000000003</v>
          </cell>
          <cell r="L68">
            <v>0.78232219999999997</v>
          </cell>
          <cell r="M68">
            <v>1.4504094000000001</v>
          </cell>
          <cell r="N68">
            <v>1.1364166</v>
          </cell>
          <cell r="O68">
            <v>1.0759231999999999</v>
          </cell>
          <cell r="P68">
            <v>0.82583380000000006</v>
          </cell>
          <cell r="Q68">
            <v>0.70225540000000009</v>
          </cell>
          <cell r="R68">
            <v>1.1653334000000002</v>
          </cell>
          <cell r="S68">
            <v>1.3903251999999999</v>
          </cell>
          <cell r="T68">
            <v>2.0970818000000002</v>
          </cell>
          <cell r="U68">
            <v>1.6883592000000001</v>
          </cell>
          <cell r="V68">
            <v>1.4619352000000001</v>
          </cell>
          <cell r="W68">
            <v>1.5498478</v>
          </cell>
          <cell r="X68">
            <v>1.5811771999999999</v>
          </cell>
          <cell r="Y68">
            <v>1.5682318</v>
          </cell>
          <cell r="Z68">
            <v>3.056</v>
          </cell>
          <cell r="AA68">
            <v>2.3259000000000003</v>
          </cell>
          <cell r="AB68">
            <v>2.0441822700000003</v>
          </cell>
          <cell r="AC68">
            <v>2.0585218499999991</v>
          </cell>
          <cell r="AD68">
            <v>2.2333007499999997</v>
          </cell>
          <cell r="AE68">
            <v>2.33822785</v>
          </cell>
        </row>
        <row r="69">
          <cell r="H69">
            <v>1.112582</v>
          </cell>
          <cell r="I69">
            <v>0.80331799999999998</v>
          </cell>
          <cell r="J69">
            <v>0.79209799999999997</v>
          </cell>
          <cell r="K69">
            <v>1.4170180000000003</v>
          </cell>
          <cell r="L69">
            <v>2.0118140000000002</v>
          </cell>
          <cell r="M69">
            <v>1.9682630600000002</v>
          </cell>
          <cell r="N69">
            <v>1.356931568</v>
          </cell>
          <cell r="O69">
            <v>1.6115660000000003</v>
          </cell>
          <cell r="P69">
            <v>2.0560044800000004</v>
          </cell>
          <cell r="Q69">
            <v>2.2904100000000001</v>
          </cell>
          <cell r="R69">
            <v>2.4596072599999999</v>
          </cell>
          <cell r="S69">
            <v>3.8090502600000002</v>
          </cell>
          <cell r="T69">
            <v>4.7729200000000009</v>
          </cell>
          <cell r="U69">
            <v>4.5525319999999994</v>
          </cell>
          <cell r="V69">
            <v>3.3850400000000009</v>
          </cell>
          <cell r="W69">
            <v>2.8653000000000004</v>
          </cell>
          <cell r="X69">
            <v>1.9470999999999998</v>
          </cell>
          <cell r="Y69">
            <v>3.2425000000000002</v>
          </cell>
          <cell r="Z69">
            <v>1.5354000000000001</v>
          </cell>
          <cell r="AA69">
            <v>1.9370000000000001</v>
          </cell>
          <cell r="AB69">
            <v>2.3703669220352253</v>
          </cell>
          <cell r="AC69">
            <v>1.9890497993605087</v>
          </cell>
          <cell r="AD69">
            <v>2.1600621794832904</v>
          </cell>
          <cell r="AE69">
            <v>2.2621435716444833</v>
          </cell>
        </row>
        <row r="70">
          <cell r="H70">
            <v>2.1597179999999998</v>
          </cell>
          <cell r="I70">
            <v>1.559382</v>
          </cell>
          <cell r="J70">
            <v>1.5376019999999999</v>
          </cell>
          <cell r="K70">
            <v>2.7506820000000007</v>
          </cell>
          <cell r="L70">
            <v>3.9052860000000007</v>
          </cell>
          <cell r="M70">
            <v>3.8207459400000001</v>
          </cell>
          <cell r="N70">
            <v>2.634043632</v>
          </cell>
          <cell r="O70">
            <v>3.1283340000000002</v>
          </cell>
          <cell r="P70">
            <v>3.991067520000001</v>
          </cell>
          <cell r="Q70">
            <v>4.446089999999999</v>
          </cell>
          <cell r="R70">
            <v>4.7745317399999996</v>
          </cell>
          <cell r="S70">
            <v>7.3940387400000001</v>
          </cell>
          <cell r="T70">
            <v>9.2650800000000011</v>
          </cell>
          <cell r="U70">
            <v>8.8372679999999981</v>
          </cell>
          <cell r="V70">
            <v>6.5709600000000021</v>
          </cell>
          <cell r="W70">
            <v>4.5552000000000001</v>
          </cell>
          <cell r="X70">
            <v>5.4093999999999998</v>
          </cell>
          <cell r="Y70">
            <v>5.1186000000000007</v>
          </cell>
          <cell r="Z70">
            <v>1.7812999999999999</v>
          </cell>
          <cell r="AA70">
            <v>2.95</v>
          </cell>
          <cell r="AB70">
            <v>2.2861592609503698</v>
          </cell>
          <cell r="AC70">
            <v>2.5053125556405771</v>
          </cell>
          <cell r="AD70">
            <v>2.4712945670254456</v>
          </cell>
          <cell r="AE70">
            <v>2.4438312461536253</v>
          </cell>
        </row>
        <row r="92">
          <cell r="H92">
            <v>0.41436087365353341</v>
          </cell>
          <cell r="I92">
            <v>0.17461665398690543</v>
          </cell>
          <cell r="J92">
            <v>0.26404705837256015</v>
          </cell>
          <cell r="K92">
            <v>0.26172287837157698</v>
          </cell>
          <cell r="L92">
            <v>0.20771095617481719</v>
          </cell>
          <cell r="M92">
            <v>0.24565572097347629</v>
          </cell>
          <cell r="N92">
            <v>0.38202445624855086</v>
          </cell>
          <cell r="O92">
            <v>0.43265115974822654</v>
          </cell>
          <cell r="P92">
            <v>0.44386785453557986</v>
          </cell>
          <cell r="Q92">
            <v>0.36903936363436263</v>
          </cell>
          <cell r="R92">
            <v>0.5218289358729048</v>
          </cell>
          <cell r="S92">
            <v>0.56649361241353691</v>
          </cell>
          <cell r="T92">
            <v>0.68866463942173628</v>
          </cell>
          <cell r="U92">
            <v>1.031127510001379</v>
          </cell>
          <cell r="V92">
            <v>0.57467876806917317</v>
          </cell>
          <cell r="W92">
            <v>0.49454508368745087</v>
          </cell>
          <cell r="X92">
            <v>0.57525981306941887</v>
          </cell>
          <cell r="Y92">
            <v>0.81019904321227521</v>
          </cell>
          <cell r="Z92">
            <v>0.6358950000000001</v>
          </cell>
          <cell r="AA92">
            <v>0.73733399999999993</v>
          </cell>
          <cell r="AB92">
            <v>0.6518964294875611</v>
          </cell>
          <cell r="AC92">
            <v>0.67716166468748484</v>
          </cell>
          <cell r="AD92">
            <v>0.61357820737900048</v>
          </cell>
          <cell r="AE92">
            <v>0.62155831420158214</v>
          </cell>
        </row>
        <row r="93">
          <cell r="H93">
            <v>0.18668655354200558</v>
          </cell>
          <cell r="I93">
            <v>7.8671958180852486E-2</v>
          </cell>
          <cell r="J93">
            <v>0.11896402009639327</v>
          </cell>
          <cell r="K93">
            <v>0.11791688176412496</v>
          </cell>
          <cell r="L93">
            <v>9.3582297477281418E-2</v>
          </cell>
          <cell r="M93">
            <v>0.11067796894540068</v>
          </cell>
          <cell r="N93">
            <v>0.17211767239740325</v>
          </cell>
          <cell r="O93">
            <v>0.19492707693942124</v>
          </cell>
          <cell r="P93">
            <v>0.19998065758645517</v>
          </cell>
          <cell r="Q93">
            <v>0.1662673560627739</v>
          </cell>
          <cell r="R93">
            <v>0.23510531947101979</v>
          </cell>
          <cell r="S93">
            <v>0.25522858655200176</v>
          </cell>
          <cell r="T93">
            <v>0.31027164062645235</v>
          </cell>
          <cell r="U93">
            <v>0.46456519749850622</v>
          </cell>
          <cell r="V93">
            <v>0.25891633459172925</v>
          </cell>
          <cell r="W93">
            <v>0.22281282600526162</v>
          </cell>
          <cell r="X93">
            <v>0.25917811917479627</v>
          </cell>
          <cell r="Y93">
            <v>0.3650278698533686</v>
          </cell>
          <cell r="Z93">
            <v>0.79894500000000002</v>
          </cell>
          <cell r="AA93">
            <v>0.92639399999999994</v>
          </cell>
          <cell r="AB93">
            <v>0.81904936012539731</v>
          </cell>
          <cell r="AC93">
            <v>0.85079286076119875</v>
          </cell>
          <cell r="AD93">
            <v>0.77090595286079544</v>
          </cell>
          <cell r="AE93">
            <v>0.78093224091993652</v>
          </cell>
        </row>
        <row r="94">
          <cell r="H94">
            <v>0.21905257280446114</v>
          </cell>
          <cell r="I94">
            <v>9.2311387832242131E-2</v>
          </cell>
          <cell r="J94">
            <v>0.13958892153104671</v>
          </cell>
          <cell r="K94">
            <v>0.1383602398642981</v>
          </cell>
          <cell r="L94">
            <v>0.10980674634790144</v>
          </cell>
          <cell r="M94">
            <v>0.12986631008112301</v>
          </cell>
          <cell r="N94">
            <v>0.20195787135404591</v>
          </cell>
          <cell r="O94">
            <v>0.22872176331235222</v>
          </cell>
          <cell r="P94">
            <v>0.234651487877965</v>
          </cell>
          <cell r="Q94">
            <v>0.19509328030286358</v>
          </cell>
          <cell r="R94">
            <v>0.27586574465607538</v>
          </cell>
          <cell r="S94">
            <v>0.29947780103446142</v>
          </cell>
          <cell r="T94">
            <v>0.36406371995181136</v>
          </cell>
          <cell r="U94">
            <v>0.54510729250011491</v>
          </cell>
          <cell r="V94">
            <v>0.30380489733909782</v>
          </cell>
          <cell r="W94">
            <v>0.2614420903072876</v>
          </cell>
          <cell r="X94">
            <v>0.30411206775578492</v>
          </cell>
          <cell r="Y94">
            <v>0.42831308693435627</v>
          </cell>
          <cell r="Z94">
            <v>0.19566</v>
          </cell>
          <cell r="AA94">
            <v>0.22687199999999996</v>
          </cell>
          <cell r="AB94">
            <v>0.20058351676540342</v>
          </cell>
          <cell r="AC94">
            <v>0.20835743528845685</v>
          </cell>
          <cell r="AD94">
            <v>0.188793294578154</v>
          </cell>
          <cell r="AE94">
            <v>0.19124871206202526</v>
          </cell>
        </row>
        <row r="95">
          <cell r="H95">
            <v>0.16229015911096059</v>
          </cell>
          <cell r="I95">
            <v>0.13689095496788101</v>
          </cell>
          <cell r="J95">
            <v>0.1464880483900218</v>
          </cell>
          <cell r="K95">
            <v>0.12630105877793252</v>
          </cell>
          <cell r="L95">
            <v>5.3578256036020636E-2</v>
          </cell>
          <cell r="M95">
            <v>0.14473409683356164</v>
          </cell>
          <cell r="N95">
            <v>0.20832311411164292</v>
          </cell>
          <cell r="O95">
            <v>0.18181528021117813</v>
          </cell>
          <cell r="P95">
            <v>0.25346254662129836</v>
          </cell>
          <cell r="Q95">
            <v>0.21457777154883126</v>
          </cell>
          <cell r="R95">
            <v>0.21891301030159141</v>
          </cell>
          <cell r="S95">
            <v>0.34506514866435284</v>
          </cell>
          <cell r="T95">
            <v>0.4237613147259075</v>
          </cell>
          <cell r="U95">
            <v>0.29486242203887825</v>
          </cell>
          <cell r="V95">
            <v>0.25132802067051191</v>
          </cell>
          <cell r="W95">
            <v>0.19929265632196788</v>
          </cell>
          <cell r="X95">
            <v>0.28278808334118855</v>
          </cell>
          <cell r="Y95">
            <v>0.28374874501219671</v>
          </cell>
          <cell r="Z95">
            <v>0.38990000000000008</v>
          </cell>
          <cell r="AA95">
            <v>0.61124000000000001</v>
          </cell>
          <cell r="AB95">
            <v>0.48311013099802608</v>
          </cell>
          <cell r="AC95">
            <v>0.44265568341819511</v>
          </cell>
          <cell r="AD95">
            <v>0.44279982054836869</v>
          </cell>
          <cell r="AE95">
            <v>0.46242683685728003</v>
          </cell>
        </row>
        <row r="96">
          <cell r="H96">
            <v>0.29974721869213228</v>
          </cell>
          <cell r="I96">
            <v>0.25283531201468296</v>
          </cell>
          <cell r="J96">
            <v>0.27056098359313285</v>
          </cell>
          <cell r="K96">
            <v>0.23327595027294512</v>
          </cell>
          <cell r="L96">
            <v>9.8958145812104853E-2</v>
          </cell>
          <cell r="M96">
            <v>0.26732146430465759</v>
          </cell>
          <cell r="N96">
            <v>0.38476931926324892</v>
          </cell>
          <cell r="O96">
            <v>0.33580979190346144</v>
          </cell>
          <cell r="P96">
            <v>0.46814109868740644</v>
          </cell>
          <cell r="Q96">
            <v>0.39632156729196283</v>
          </cell>
          <cell r="R96">
            <v>0.40432868100498676</v>
          </cell>
          <cell r="S96">
            <v>0.63732957775343879</v>
          </cell>
          <cell r="T96">
            <v>0.78268008469672801</v>
          </cell>
          <cell r="U96">
            <v>0.54460597849651282</v>
          </cell>
          <cell r="V96">
            <v>0.46419866483633754</v>
          </cell>
          <cell r="W96">
            <v>0.36809021425281468</v>
          </cell>
          <cell r="X96">
            <v>0.52230487618688526</v>
          </cell>
          <cell r="Y96">
            <v>0.52407920228013871</v>
          </cell>
          <cell r="Z96">
            <v>0.18102500000000002</v>
          </cell>
          <cell r="AA96">
            <v>0.28378999999999999</v>
          </cell>
          <cell r="AB96">
            <v>0.22430113224908352</v>
          </cell>
          <cell r="AC96">
            <v>0.20551871015844772</v>
          </cell>
          <cell r="AD96">
            <v>0.20558563096888544</v>
          </cell>
          <cell r="AE96">
            <v>0.21469817425516571</v>
          </cell>
        </row>
        <row r="97">
          <cell r="H97">
            <v>7.4936804673033069E-2</v>
          </cell>
          <cell r="I97">
            <v>6.3208828003670739E-2</v>
          </cell>
          <cell r="J97">
            <v>6.7640245898283213E-2</v>
          </cell>
          <cell r="K97">
            <v>5.831898756823628E-2</v>
          </cell>
          <cell r="L97">
            <v>2.4739536453026213E-2</v>
          </cell>
          <cell r="M97">
            <v>6.6830366076164396E-2</v>
          </cell>
          <cell r="N97">
            <v>9.619232981581223E-2</v>
          </cell>
          <cell r="O97">
            <v>8.395244797586536E-2</v>
          </cell>
          <cell r="P97">
            <v>0.11703527467185161</v>
          </cell>
          <cell r="Q97">
            <v>9.9080391822990707E-2</v>
          </cell>
          <cell r="R97">
            <v>0.10108217025124669</v>
          </cell>
          <cell r="S97">
            <v>0.1593323944383597</v>
          </cell>
          <cell r="T97">
            <v>0.195670021174182</v>
          </cell>
          <cell r="U97">
            <v>0.13615149462412821</v>
          </cell>
          <cell r="V97">
            <v>0.11604966620908438</v>
          </cell>
          <cell r="W97">
            <v>9.2022553563203671E-2</v>
          </cell>
          <cell r="X97">
            <v>0.13057621904672131</v>
          </cell>
          <cell r="Y97">
            <v>0.13101980057003468</v>
          </cell>
          <cell r="Z97">
            <v>0.6266250000000001</v>
          </cell>
          <cell r="AA97">
            <v>0.98234999999999995</v>
          </cell>
          <cell r="AB97">
            <v>0.77642699624682754</v>
          </cell>
          <cell r="AC97">
            <v>0.71141091977924209</v>
          </cell>
          <cell r="AD97">
            <v>0.71164256873844955</v>
          </cell>
          <cell r="AE97">
            <v>0.74318598780634293</v>
          </cell>
        </row>
        <row r="98">
          <cell r="H98">
            <v>0.14468181752387402</v>
          </cell>
          <cell r="I98">
            <v>0.12203840501376527</v>
          </cell>
          <cell r="J98">
            <v>0.13059422211856206</v>
          </cell>
          <cell r="K98">
            <v>0.11259750338088605</v>
          </cell>
          <cell r="L98">
            <v>4.7765061698848296E-2</v>
          </cell>
          <cell r="M98">
            <v>0.12903057278561647</v>
          </cell>
          <cell r="N98">
            <v>0.18572023680929586</v>
          </cell>
          <cell r="O98">
            <v>0.1620884799094951</v>
          </cell>
          <cell r="P98">
            <v>0.22596208001944354</v>
          </cell>
          <cell r="Q98">
            <v>0.19129626933621519</v>
          </cell>
          <cell r="R98">
            <v>0.19516113844217509</v>
          </cell>
          <cell r="S98">
            <v>0.30762587914384881</v>
          </cell>
          <cell r="T98">
            <v>0.37778357940318252</v>
          </cell>
          <cell r="U98">
            <v>0.26287010484048079</v>
          </cell>
          <cell r="V98">
            <v>0.2240591482840664</v>
          </cell>
          <cell r="W98">
            <v>0.17766957586201376</v>
          </cell>
          <cell r="X98">
            <v>0.25210582142520493</v>
          </cell>
          <cell r="Y98">
            <v>0.25296225213763002</v>
          </cell>
          <cell r="Z98">
            <v>0.19495000000000004</v>
          </cell>
          <cell r="AA98">
            <v>0.30562</v>
          </cell>
          <cell r="AB98">
            <v>0.24155506549901304</v>
          </cell>
          <cell r="AC98">
            <v>0.22132784170909756</v>
          </cell>
          <cell r="AD98">
            <v>0.22139991027418435</v>
          </cell>
          <cell r="AE98">
            <v>0.23121341842864002</v>
          </cell>
        </row>
        <row r="99">
          <cell r="H99">
            <v>0.18433800000000003</v>
          </cell>
          <cell r="I99">
            <v>0.206844</v>
          </cell>
          <cell r="J99">
            <v>0.137214</v>
          </cell>
          <cell r="K99">
            <v>0.61676999999999993</v>
          </cell>
          <cell r="L99">
            <v>0.68554199999999998</v>
          </cell>
          <cell r="M99">
            <v>0.40642800000000001</v>
          </cell>
          <cell r="N99">
            <v>0.53598599999999996</v>
          </cell>
          <cell r="O99">
            <v>1.033296</v>
          </cell>
          <cell r="P99">
            <v>0.77985599999999999</v>
          </cell>
          <cell r="Q99">
            <v>0.64818600000000004</v>
          </cell>
          <cell r="R99">
            <v>0.78117599999999998</v>
          </cell>
          <cell r="S99">
            <v>0.39857400000000004</v>
          </cell>
          <cell r="T99">
            <v>0.61709999999999998</v>
          </cell>
          <cell r="U99">
            <v>0.37732200000000005</v>
          </cell>
          <cell r="V99">
            <v>0.84011400000000014</v>
          </cell>
          <cell r="W99">
            <v>0.93320000000000003</v>
          </cell>
          <cell r="X99">
            <v>1.1757</v>
          </cell>
          <cell r="Y99">
            <v>0.60420000000000007</v>
          </cell>
          <cell r="Z99">
            <v>0.75339999999999996</v>
          </cell>
          <cell r="AA99">
            <v>1.5335999999999999</v>
          </cell>
          <cell r="AB99">
            <v>1.2076663465344608</v>
          </cell>
          <cell r="AC99">
            <v>0.88413198109065294</v>
          </cell>
          <cell r="AD99">
            <v>0.97240838928959727</v>
          </cell>
          <cell r="AE99">
            <v>1.0165069098294888</v>
          </cell>
        </row>
        <row r="100">
          <cell r="H100">
            <v>9.4962000000000019E-2</v>
          </cell>
          <cell r="I100">
            <v>0.106556</v>
          </cell>
          <cell r="J100">
            <v>7.0686000000000013E-2</v>
          </cell>
          <cell r="K100">
            <v>0.31773000000000001</v>
          </cell>
          <cell r="L100">
            <v>0.35315800000000003</v>
          </cell>
          <cell r="M100">
            <v>0.20937199999999997</v>
          </cell>
          <cell r="N100">
            <v>0.27611400000000003</v>
          </cell>
          <cell r="O100">
            <v>0.532304</v>
          </cell>
          <cell r="P100">
            <v>0.40174399999999999</v>
          </cell>
          <cell r="Q100">
            <v>0.33391400000000004</v>
          </cell>
          <cell r="R100">
            <v>0.402424</v>
          </cell>
          <cell r="S100">
            <v>0.20532599999999998</v>
          </cell>
          <cell r="T100">
            <v>0.31790000000000002</v>
          </cell>
          <cell r="U100">
            <v>0.19437800000000005</v>
          </cell>
          <cell r="V100">
            <v>0.43278600000000006</v>
          </cell>
          <cell r="W100">
            <v>0.53679999999999994</v>
          </cell>
          <cell r="X100">
            <v>0.58729999999999993</v>
          </cell>
          <cell r="Y100">
            <v>0.3029</v>
          </cell>
          <cell r="Z100">
            <v>0.19550000000000001</v>
          </cell>
          <cell r="AA100">
            <v>0.11359999999999999</v>
          </cell>
          <cell r="AB100">
            <v>0.23634605624237559</v>
          </cell>
          <cell r="AC100">
            <v>0.27313452288332429</v>
          </cell>
          <cell r="AD100">
            <v>0.28219361090513184</v>
          </cell>
          <cell r="AE100">
            <v>0.26393138211722167</v>
          </cell>
        </row>
        <row r="101">
          <cell r="H101">
            <v>0.51962010000000003</v>
          </cell>
          <cell r="I101">
            <v>0.2356029</v>
          </cell>
          <cell r="J101">
            <v>0.29530000000000001</v>
          </cell>
          <cell r="K101">
            <v>0.39574090000000001</v>
          </cell>
          <cell r="L101">
            <v>0.68245239999999996</v>
          </cell>
          <cell r="M101">
            <v>0.37956290000000004</v>
          </cell>
          <cell r="N101">
            <v>0.31980000000000003</v>
          </cell>
          <cell r="O101">
            <v>0.7399</v>
          </cell>
          <cell r="P101">
            <v>0.63590000000000002</v>
          </cell>
          <cell r="Q101">
            <v>0.7046</v>
          </cell>
          <cell r="R101">
            <v>0.49339999999999995</v>
          </cell>
          <cell r="S101">
            <v>1.1999000000000002</v>
          </cell>
          <cell r="T101">
            <v>1.5182</v>
          </cell>
          <cell r="U101">
            <v>1.0499000000000001</v>
          </cell>
          <cell r="V101">
            <v>1.0911</v>
          </cell>
          <cell r="W101">
            <v>0.79139999999999999</v>
          </cell>
          <cell r="X101">
            <v>0.41299999999999998</v>
          </cell>
          <cell r="Y101">
            <v>0.74629999999999996</v>
          </cell>
          <cell r="Z101">
            <v>0.95779999999999998</v>
          </cell>
          <cell r="AA101">
            <v>1.0682</v>
          </cell>
          <cell r="AB101">
            <v>0.76954163000000042</v>
          </cell>
          <cell r="AC101">
            <v>0.65636095000000005</v>
          </cell>
          <cell r="AD101">
            <v>0.53005643999999963</v>
          </cell>
          <cell r="AE101">
            <v>0.52549197000000003</v>
          </cell>
        </row>
        <row r="102">
          <cell r="H102">
            <v>0.21296593880742018</v>
          </cell>
          <cell r="I102">
            <v>0.17963572713639753</v>
          </cell>
          <cell r="J102">
            <v>0.19222955304466666</v>
          </cell>
          <cell r="K102">
            <v>0.16573909165141087</v>
          </cell>
          <cell r="L102">
            <v>7.0308290156854247E-2</v>
          </cell>
          <cell r="M102">
            <v>0.18992792279246576</v>
          </cell>
          <cell r="N102">
            <v>0.27337287618122147</v>
          </cell>
          <cell r="O102">
            <v>0.23858786048286421</v>
          </cell>
          <cell r="P102">
            <v>0.33260728493597691</v>
          </cell>
          <cell r="Q102">
            <v>0.28158057651454166</v>
          </cell>
          <cell r="R102">
            <v>0.28726951166620807</v>
          </cell>
          <cell r="S102">
            <v>0.45281318188111136</v>
          </cell>
          <cell r="T102">
            <v>0.55608255432891829</v>
          </cell>
          <cell r="U102">
            <v>0.38693444428509655</v>
          </cell>
          <cell r="V102">
            <v>0.32980624434603434</v>
          </cell>
          <cell r="W102">
            <v>7.7976356796648869E-2</v>
          </cell>
          <cell r="X102">
            <v>0.10613982502339432</v>
          </cell>
          <cell r="Y102">
            <v>0.10925090581588365</v>
          </cell>
          <cell r="Z102">
            <v>0.1041</v>
          </cell>
          <cell r="AA102">
            <v>0.14449999999999999</v>
          </cell>
          <cell r="AB102">
            <v>0.12252214500704957</v>
          </cell>
          <cell r="AC102">
            <v>0.11151282493501802</v>
          </cell>
          <cell r="AD102">
            <v>0.10818632947011167</v>
          </cell>
          <cell r="AE102">
            <v>0.10758392265257145</v>
          </cell>
        </row>
        <row r="103">
          <cell r="H103">
            <v>8.6178061192579855E-2</v>
          </cell>
          <cell r="I103">
            <v>7.2690772863602482E-2</v>
          </cell>
          <cell r="J103">
            <v>7.7786946955333336E-2</v>
          </cell>
          <cell r="K103">
            <v>6.7067408348589097E-2</v>
          </cell>
          <cell r="L103">
            <v>2.8450709843145752E-2</v>
          </cell>
          <cell r="M103">
            <v>7.6855577207534248E-2</v>
          </cell>
          <cell r="N103">
            <v>0.11062212381877858</v>
          </cell>
          <cell r="O103">
            <v>9.6546139517135726E-2</v>
          </cell>
          <cell r="P103">
            <v>0.13459171506402304</v>
          </cell>
          <cell r="Q103">
            <v>0.11394342348545834</v>
          </cell>
          <cell r="R103">
            <v>0.11624548833379195</v>
          </cell>
          <cell r="S103">
            <v>0.18323381811888867</v>
          </cell>
          <cell r="T103">
            <v>0.22502244567108176</v>
          </cell>
          <cell r="U103">
            <v>0.15657555571490342</v>
          </cell>
          <cell r="V103">
            <v>0.13345825565396569</v>
          </cell>
          <cell r="W103">
            <v>3.1553643203351134E-2</v>
          </cell>
          <cell r="X103">
            <v>4.2950174976605679E-2</v>
          </cell>
          <cell r="Y103">
            <v>4.4209094184116358E-2</v>
          </cell>
          <cell r="Z103">
            <v>0.1041</v>
          </cell>
          <cell r="AA103">
            <v>0.14449999999999999</v>
          </cell>
          <cell r="AB103">
            <v>0.12252214500704957</v>
          </cell>
          <cell r="AC103">
            <v>0.11151282493501802</v>
          </cell>
          <cell r="AD103">
            <v>0.10818632947011167</v>
          </cell>
          <cell r="AE103">
            <v>0.10758392265257145</v>
          </cell>
        </row>
        <row r="104">
          <cell r="H104">
            <v>8.6474074074074148E-2</v>
          </cell>
          <cell r="I104">
            <v>8.6474074074074037E-2</v>
          </cell>
          <cell r="J104">
            <v>8.6474074074074148E-2</v>
          </cell>
          <cell r="K104">
            <v>8.6474074074074148E-2</v>
          </cell>
          <cell r="L104">
            <v>8.6474074074073926E-2</v>
          </cell>
          <cell r="M104">
            <v>8.6474074074074148E-2</v>
          </cell>
          <cell r="N104">
            <v>8.6474074074074148E-2</v>
          </cell>
          <cell r="O104">
            <v>8.6474074074073926E-2</v>
          </cell>
          <cell r="P104">
            <v>8.6474074074074148E-2</v>
          </cell>
          <cell r="Q104">
            <v>8.6474074074074148E-2</v>
          </cell>
          <cell r="R104">
            <v>8.6474074074073926E-2</v>
          </cell>
          <cell r="S104">
            <v>8.6474074074074148E-2</v>
          </cell>
          <cell r="T104">
            <v>8.6474074074074148E-2</v>
          </cell>
          <cell r="U104">
            <v>8.6474074074073926E-2</v>
          </cell>
          <cell r="V104">
            <v>8.6474074074073926E-2</v>
          </cell>
          <cell r="W104">
            <v>8.647407407407437E-2</v>
          </cell>
          <cell r="X104">
            <v>8.6474074074073926E-2</v>
          </cell>
          <cell r="Y104">
            <v>8.647407407407437E-2</v>
          </cell>
          <cell r="Z104">
            <v>8.6474074074073926E-2</v>
          </cell>
          <cell r="AA104">
            <v>8.6474074074073926E-2</v>
          </cell>
          <cell r="AB104">
            <v>8.6474074074073926E-2</v>
          </cell>
          <cell r="AC104">
            <v>8.647407407407437E-2</v>
          </cell>
          <cell r="AD104">
            <v>8.6474074074073926E-2</v>
          </cell>
          <cell r="AE104">
            <v>8.647407407407437E-2</v>
          </cell>
        </row>
        <row r="105">
          <cell r="H105">
            <v>0.29699999999999999</v>
          </cell>
          <cell r="I105">
            <v>0.18059999999999998</v>
          </cell>
          <cell r="J105">
            <v>9.4500000000000001E-2</v>
          </cell>
          <cell r="K105">
            <v>0.46850000000000003</v>
          </cell>
          <cell r="L105">
            <v>0.1009</v>
          </cell>
          <cell r="M105">
            <v>0.13689999999999999</v>
          </cell>
          <cell r="N105">
            <v>0.37169999999999997</v>
          </cell>
          <cell r="O105">
            <v>0.29910000000000003</v>
          </cell>
          <cell r="P105">
            <v>0.4612</v>
          </cell>
          <cell r="Q105">
            <v>0.78410000000000002</v>
          </cell>
          <cell r="R105">
            <v>0.1585</v>
          </cell>
          <cell r="S105">
            <v>0.14169999999999999</v>
          </cell>
          <cell r="T105">
            <v>0.24959999999999999</v>
          </cell>
          <cell r="U105">
            <v>0.2296</v>
          </cell>
          <cell r="V105">
            <v>0.22839999999999999</v>
          </cell>
          <cell r="W105">
            <v>0.24010000000000001</v>
          </cell>
          <cell r="X105">
            <v>0.247</v>
          </cell>
          <cell r="Y105">
            <v>0.36219999999999997</v>
          </cell>
          <cell r="Z105">
            <v>0.39089999999999997</v>
          </cell>
          <cell r="AA105">
            <v>0.62470000000000003</v>
          </cell>
          <cell r="AB105">
            <v>0.54312269999999974</v>
          </cell>
          <cell r="AC105">
            <v>0.43204304999999998</v>
          </cell>
          <cell r="AD105">
            <v>0.39338529000000044</v>
          </cell>
          <cell r="AE105">
            <v>0.43886131999999956</v>
          </cell>
        </row>
        <row r="106">
          <cell r="H106">
            <v>9.4114999999999976E-2</v>
          </cell>
          <cell r="I106">
            <v>3.5979999999999998E-2</v>
          </cell>
          <cell r="J106">
            <v>4.9454999999999999E-2</v>
          </cell>
          <cell r="K106">
            <v>1.6729999999999998E-2</v>
          </cell>
          <cell r="L106">
            <v>8.9494999999999991E-2</v>
          </cell>
          <cell r="M106">
            <v>0.18592000000000003</v>
          </cell>
          <cell r="N106">
            <v>0.22197</v>
          </cell>
          <cell r="O106">
            <v>6.1249999999999999E-2</v>
          </cell>
          <cell r="P106">
            <v>0.23075499999999996</v>
          </cell>
          <cell r="Q106">
            <v>0.19785499999999995</v>
          </cell>
          <cell r="R106">
            <v>0.15771000000000002</v>
          </cell>
          <cell r="S106">
            <v>0.15168999999999996</v>
          </cell>
          <cell r="T106">
            <v>0.16621499999999997</v>
          </cell>
          <cell r="U106">
            <v>0.24384500000000001</v>
          </cell>
          <cell r="V106">
            <v>0.190085</v>
          </cell>
          <cell r="W106">
            <v>0.16197999999999999</v>
          </cell>
          <cell r="X106">
            <v>0.14038499999999998</v>
          </cell>
          <cell r="Y106">
            <v>0.31633</v>
          </cell>
          <cell r="Z106">
            <v>0.6502</v>
          </cell>
          <cell r="AA106">
            <v>0.64700000000000002</v>
          </cell>
          <cell r="AB106">
            <v>0.45748749999999927</v>
          </cell>
          <cell r="AC106">
            <v>0.5602725700000003</v>
          </cell>
          <cell r="AD106">
            <v>0.47068721000000047</v>
          </cell>
          <cell r="AE106">
            <v>0.54478340999999997</v>
          </cell>
        </row>
        <row r="107">
          <cell r="H107">
            <v>0.174785</v>
          </cell>
          <cell r="I107">
            <v>6.6820000000000004E-2</v>
          </cell>
          <cell r="J107">
            <v>9.184500000000001E-2</v>
          </cell>
          <cell r="K107">
            <v>3.107E-2</v>
          </cell>
          <cell r="L107">
            <v>0.16620499999999999</v>
          </cell>
          <cell r="M107">
            <v>0.34528000000000003</v>
          </cell>
          <cell r="N107">
            <v>0.41223000000000004</v>
          </cell>
          <cell r="O107">
            <v>0.11375</v>
          </cell>
          <cell r="P107">
            <v>0.42854499999999995</v>
          </cell>
          <cell r="Q107">
            <v>0.36744499999999997</v>
          </cell>
          <cell r="R107">
            <v>0.29289000000000004</v>
          </cell>
          <cell r="S107">
            <v>0.28170999999999996</v>
          </cell>
          <cell r="T107">
            <v>0.30868499999999999</v>
          </cell>
          <cell r="U107">
            <v>0.45285500000000001</v>
          </cell>
          <cell r="V107">
            <v>0.35301500000000002</v>
          </cell>
          <cell r="W107">
            <v>0.35450480000000001</v>
          </cell>
          <cell r="X107">
            <v>0.30724260000000003</v>
          </cell>
          <cell r="Y107">
            <v>0.6923108</v>
          </cell>
          <cell r="Z107">
            <v>0.6502</v>
          </cell>
          <cell r="AA107">
            <v>0.64700000000000002</v>
          </cell>
          <cell r="AB107">
            <v>0.45748749999999927</v>
          </cell>
          <cell r="AC107">
            <v>0.5602725700000003</v>
          </cell>
          <cell r="AD107">
            <v>0.47068721000000047</v>
          </cell>
          <cell r="AE107">
            <v>0.54478340999999997</v>
          </cell>
        </row>
        <row r="108">
          <cell r="H108">
            <v>0.16187400000000002</v>
          </cell>
          <cell r="I108">
            <v>0.40232200000000001</v>
          </cell>
          <cell r="J108">
            <v>0.21423400000000004</v>
          </cell>
          <cell r="K108">
            <v>0.16636200000000001</v>
          </cell>
          <cell r="L108">
            <v>0.14161000000000001</v>
          </cell>
          <cell r="M108">
            <v>0.21616506400000002</v>
          </cell>
          <cell r="N108">
            <v>0.43234400000000001</v>
          </cell>
          <cell r="O108">
            <v>0.29482056200000006</v>
          </cell>
          <cell r="P108">
            <v>0.20296021200000003</v>
          </cell>
          <cell r="Q108">
            <v>0.39565800000000001</v>
          </cell>
          <cell r="R108">
            <v>0.36665600000000004</v>
          </cell>
          <cell r="S108">
            <v>0.54201909199999998</v>
          </cell>
          <cell r="T108">
            <v>0.55654331400000001</v>
          </cell>
          <cell r="U108">
            <v>0.70082122600000007</v>
          </cell>
          <cell r="V108">
            <v>0.47504799999999997</v>
          </cell>
          <cell r="W108">
            <v>0.35580000000000001</v>
          </cell>
          <cell r="X108">
            <v>0.66449999999999998</v>
          </cell>
          <cell r="Y108">
            <v>1.038</v>
          </cell>
          <cell r="Z108">
            <v>0.46650000000000003</v>
          </cell>
          <cell r="AA108">
            <v>0.95889999999999997</v>
          </cell>
          <cell r="AB108">
            <v>0.46645769387703823</v>
          </cell>
          <cell r="AC108">
            <v>0.49047162329837557</v>
          </cell>
          <cell r="AD108">
            <v>0.51237945405876495</v>
          </cell>
          <cell r="AE108">
            <v>0.52849590625857834</v>
          </cell>
        </row>
        <row r="109">
          <cell r="H109">
            <v>0.31422600000000006</v>
          </cell>
          <cell r="I109">
            <v>1.1833</v>
          </cell>
          <cell r="J109">
            <v>0.63009999999999999</v>
          </cell>
          <cell r="K109">
            <v>0.48930000000000001</v>
          </cell>
          <cell r="L109">
            <v>0.41649999999999998</v>
          </cell>
          <cell r="M109">
            <v>0.63577960000000011</v>
          </cell>
          <cell r="N109">
            <v>1.2715999999999998</v>
          </cell>
          <cell r="O109">
            <v>0.86711930000000004</v>
          </cell>
          <cell r="P109">
            <v>0.59694180000000008</v>
          </cell>
          <cell r="Q109">
            <v>1.1637</v>
          </cell>
          <cell r="R109">
            <v>1.0784</v>
          </cell>
          <cell r="S109">
            <v>1.5941737999999999</v>
          </cell>
          <cell r="T109">
            <v>1.6368920999999999</v>
          </cell>
          <cell r="U109">
            <v>2.0612388999999998</v>
          </cell>
          <cell r="V109">
            <v>1.3971999999999998</v>
          </cell>
          <cell r="W109">
            <v>1.0427</v>
          </cell>
          <cell r="X109">
            <v>0.80215000000000003</v>
          </cell>
          <cell r="Y109">
            <v>0.2843</v>
          </cell>
          <cell r="Z109">
            <v>0.34749999999999998</v>
          </cell>
          <cell r="AA109">
            <v>0.2964</v>
          </cell>
          <cell r="AB109">
            <v>0.53927991626881955</v>
          </cell>
          <cell r="AC109">
            <v>0.4102555079683779</v>
          </cell>
          <cell r="AD109">
            <v>0.42249327104785911</v>
          </cell>
          <cell r="AE109">
            <v>0.42234898958167211</v>
          </cell>
        </row>
        <row r="131">
          <cell r="H131">
            <v>2.7637531750820971E-2</v>
          </cell>
          <cell r="I131">
            <v>6.7805425246072637E-2</v>
          </cell>
          <cell r="J131">
            <v>4.9110933933817151E-2</v>
          </cell>
          <cell r="K131">
            <v>3.8348970016221416E-2</v>
          </cell>
          <cell r="L131">
            <v>6.6037027419237657E-2</v>
          </cell>
          <cell r="M131">
            <v>2.9153301316679522E-2</v>
          </cell>
          <cell r="N131">
            <v>7.9577902207574089E-2</v>
          </cell>
          <cell r="O131">
            <v>0.19129011921134953</v>
          </cell>
          <cell r="P131">
            <v>0.14137077484240779</v>
          </cell>
          <cell r="Q131">
            <v>0.21059091834994842</v>
          </cell>
          <cell r="R131">
            <v>0.10413336917448265</v>
          </cell>
          <cell r="S131">
            <v>0.21539085530850052</v>
          </cell>
          <cell r="T131">
            <v>0.19139117051574009</v>
          </cell>
          <cell r="U131">
            <v>0.25454823575984653</v>
          </cell>
          <cell r="V131">
            <v>0.21195511095922112</v>
          </cell>
          <cell r="W131">
            <v>0.19125980382003235</v>
          </cell>
          <cell r="X131">
            <v>0.26220792463265175</v>
          </cell>
          <cell r="Y131">
            <v>0.21725019930928702</v>
          </cell>
          <cell r="Z131">
            <v>2.7993000000000001E-2</v>
          </cell>
          <cell r="AA131">
            <v>4.1474999999999998E-2</v>
          </cell>
          <cell r="AB131">
            <v>4.0846333382852616E-2</v>
          </cell>
          <cell r="AC131">
            <v>5.0886648139373152E-2</v>
          </cell>
          <cell r="AD131">
            <v>5.2535476840249826E-2</v>
          </cell>
          <cell r="AE131">
            <v>5.8530607733513491E-2</v>
          </cell>
        </row>
        <row r="132">
          <cell r="H132">
            <v>1.245184060327729E-2</v>
          </cell>
          <cell r="I132">
            <v>3.0549122650087968E-2</v>
          </cell>
          <cell r="J132">
            <v>2.2126488238364762E-2</v>
          </cell>
          <cell r="K132">
            <v>1.7277782482426805E-2</v>
          </cell>
          <cell r="L132">
            <v>2.9752386962492529E-2</v>
          </cell>
          <cell r="M132">
            <v>1.3134756906930521E-2</v>
          </cell>
          <cell r="N132">
            <v>3.585310594179475E-2</v>
          </cell>
          <cell r="O132">
            <v>8.6184037521038065E-2</v>
          </cell>
          <cell r="P132">
            <v>6.3693327254058227E-2</v>
          </cell>
          <cell r="Q132">
            <v>9.4879838454222556E-2</v>
          </cell>
          <cell r="R132">
            <v>4.6916350060977136E-2</v>
          </cell>
          <cell r="S132">
            <v>9.7042406749124469E-2</v>
          </cell>
          <cell r="T132">
            <v>8.6229565274614936E-2</v>
          </cell>
          <cell r="U132">
            <v>0.11468441126016633</v>
          </cell>
          <cell r="V132">
            <v>9.5494463127510462E-2</v>
          </cell>
          <cell r="W132">
            <v>8.6170379194964994E-2</v>
          </cell>
          <cell r="X132">
            <v>0.11813541498129401</v>
          </cell>
          <cell r="Y132">
            <v>9.78801174149391E-2</v>
          </cell>
          <cell r="Z132">
            <v>8.2645999999999997E-2</v>
          </cell>
          <cell r="AA132">
            <v>0.12245</v>
          </cell>
          <cell r="AB132">
            <v>0.12059393665413629</v>
          </cell>
          <cell r="AC132">
            <v>0.15023677069719693</v>
          </cell>
          <cell r="AD132">
            <v>0.15510474114740425</v>
          </cell>
          <cell r="AE132">
            <v>0.17280465140370652</v>
          </cell>
        </row>
        <row r="133">
          <cell r="H133">
            <v>1.461062764590175E-2</v>
          </cell>
          <cell r="I133">
            <v>3.5845452103839388E-2</v>
          </cell>
          <cell r="J133">
            <v>2.5962577827818099E-2</v>
          </cell>
          <cell r="K133">
            <v>2.0273247501351788E-2</v>
          </cell>
          <cell r="L133">
            <v>3.4910585618269804E-2</v>
          </cell>
          <cell r="M133">
            <v>1.5411941776389961E-2</v>
          </cell>
          <cell r="N133">
            <v>4.2068991850631177E-2</v>
          </cell>
          <cell r="O133">
            <v>0.10112584326761248</v>
          </cell>
          <cell r="P133">
            <v>7.4735897903533979E-2</v>
          </cell>
          <cell r="Q133">
            <v>0.11132924319582904</v>
          </cell>
          <cell r="R133">
            <v>5.5050280764540223E-2</v>
          </cell>
          <cell r="S133">
            <v>0.11386673794237505</v>
          </cell>
          <cell r="T133">
            <v>0.10117926420964501</v>
          </cell>
          <cell r="U133">
            <v>0.13456735297998723</v>
          </cell>
          <cell r="V133">
            <v>0.11205042591326843</v>
          </cell>
          <cell r="W133">
            <v>0.10110981698500271</v>
          </cell>
          <cell r="X133">
            <v>0.13861666038605433</v>
          </cell>
          <cell r="Y133">
            <v>0.11484968327577393</v>
          </cell>
          <cell r="Z133">
            <v>2.2661000000000001E-2</v>
          </cell>
          <cell r="AA133">
            <v>3.3575000000000001E-2</v>
          </cell>
          <cell r="AB133">
            <v>3.3066079405166406E-2</v>
          </cell>
          <cell r="AC133">
            <v>4.1193953255683029E-2</v>
          </cell>
          <cell r="AD133">
            <v>4.2528719346868915E-2</v>
          </cell>
          <cell r="AE133">
            <v>4.7381920546177597E-2</v>
          </cell>
        </row>
        <row r="134">
          <cell r="H134">
            <v>4.7323598598832305E-2</v>
          </cell>
          <cell r="I134">
            <v>6.3539377139690933E-2</v>
          </cell>
          <cell r="J134">
            <v>7.4493301011168897E-2</v>
          </cell>
          <cell r="K134">
            <v>5.6242276796304551E-2</v>
          </cell>
          <cell r="L134">
            <v>4.7356692024425905E-2</v>
          </cell>
          <cell r="M134">
            <v>0.13958806915375851</v>
          </cell>
          <cell r="N134">
            <v>9.9958692005435654E-2</v>
          </cell>
          <cell r="O134">
            <v>0.13430966777158107</v>
          </cell>
          <cell r="P134">
            <v>6.0114207590754469E-2</v>
          </cell>
          <cell r="Q134">
            <v>5.8310615895903861E-2</v>
          </cell>
          <cell r="R134">
            <v>7.3368124540986873E-2</v>
          </cell>
          <cell r="S134">
            <v>0.10579968162270412</v>
          </cell>
          <cell r="T134">
            <v>0.13090104493544141</v>
          </cell>
          <cell r="U134">
            <v>0.18562102415444087</v>
          </cell>
          <cell r="V134">
            <v>6.9612020736114513E-2</v>
          </cell>
          <cell r="W134">
            <v>8.6866670950193486E-2</v>
          </cell>
          <cell r="X134">
            <v>0.15042390425477303</v>
          </cell>
          <cell r="Y134">
            <v>6.9917599237908579E-2</v>
          </cell>
          <cell r="Z134">
            <v>6.0696E-2</v>
          </cell>
          <cell r="AA134">
            <v>0.20314799999999997</v>
          </cell>
          <cell r="AB134">
            <v>0.13470040401937183</v>
          </cell>
          <cell r="AC134">
            <v>0.11643600922484103</v>
          </cell>
          <cell r="AD134">
            <v>0.11439186666203939</v>
          </cell>
          <cell r="AE134">
            <v>0.11940706859733403</v>
          </cell>
        </row>
        <row r="135">
          <cell r="H135">
            <v>8.7405897783390932E-2</v>
          </cell>
          <cell r="I135">
            <v>0.11735617045042701</v>
          </cell>
          <cell r="J135">
            <v>0.13758788525203705</v>
          </cell>
          <cell r="K135">
            <v>0.10387854775026077</v>
          </cell>
          <cell r="L135">
            <v>8.746702078883388E-2</v>
          </cell>
          <cell r="M135">
            <v>0.25781683695828184</v>
          </cell>
          <cell r="N135">
            <v>0.18462203794037227</v>
          </cell>
          <cell r="O135">
            <v>0.24806771759013438</v>
          </cell>
          <cell r="P135">
            <v>0.11102993938708366</v>
          </cell>
          <cell r="Q135">
            <v>0.10769873559044393</v>
          </cell>
          <cell r="R135">
            <v>0.1355097030669774</v>
          </cell>
          <cell r="S135">
            <v>0.19541024840104954</v>
          </cell>
          <cell r="T135">
            <v>0.24177204802951249</v>
          </cell>
          <cell r="U135">
            <v>0.34283893752939848</v>
          </cell>
          <cell r="V135">
            <v>0.12857224194920477</v>
          </cell>
          <cell r="W135">
            <v>0.16044129327991158</v>
          </cell>
          <cell r="X135">
            <v>0.27783044376924665</v>
          </cell>
          <cell r="Y135">
            <v>0.12913664034838468</v>
          </cell>
          <cell r="Z135">
            <v>3.0348E-2</v>
          </cell>
          <cell r="AA135">
            <v>0.10157399999999998</v>
          </cell>
          <cell r="AB135">
            <v>6.7350202009685917E-2</v>
          </cell>
          <cell r="AC135">
            <v>5.8218004612420514E-2</v>
          </cell>
          <cell r="AD135">
            <v>5.7195933331019695E-2</v>
          </cell>
          <cell r="AE135">
            <v>5.9703534298667017E-2</v>
          </cell>
        </row>
        <row r="136">
          <cell r="H136">
            <v>2.1851474445847733E-2</v>
          </cell>
          <cell r="I136">
            <v>2.9339042612606753E-2</v>
          </cell>
          <cell r="J136">
            <v>3.4396971313009263E-2</v>
          </cell>
          <cell r="K136">
            <v>2.5969636937565193E-2</v>
          </cell>
          <cell r="L136">
            <v>2.186675519720847E-2</v>
          </cell>
          <cell r="M136">
            <v>6.4454209239570459E-2</v>
          </cell>
          <cell r="N136">
            <v>4.6155509485093067E-2</v>
          </cell>
          <cell r="O136">
            <v>6.2016929397533595E-2</v>
          </cell>
          <cell r="P136">
            <v>2.7757484846770916E-2</v>
          </cell>
          <cell r="Q136">
            <v>2.6924683897610983E-2</v>
          </cell>
          <cell r="R136">
            <v>3.3877425766744351E-2</v>
          </cell>
          <cell r="S136">
            <v>4.8852562100262384E-2</v>
          </cell>
          <cell r="T136">
            <v>6.0443012007378123E-2</v>
          </cell>
          <cell r="U136">
            <v>8.570973438234962E-2</v>
          </cell>
          <cell r="V136">
            <v>3.2143060487301194E-2</v>
          </cell>
          <cell r="W136">
            <v>4.0110323319977895E-2</v>
          </cell>
          <cell r="X136">
            <v>6.9457610942311662E-2</v>
          </cell>
          <cell r="Y136">
            <v>3.228416008709617E-2</v>
          </cell>
          <cell r="Z136">
            <v>0.18546000000000001</v>
          </cell>
          <cell r="AA136">
            <v>0.62073</v>
          </cell>
          <cell r="AB136">
            <v>0.41158456783696956</v>
          </cell>
          <cell r="AC136">
            <v>0.35577669485368096</v>
          </cell>
          <cell r="AD136">
            <v>0.34953070368956485</v>
          </cell>
          <cell r="AE136">
            <v>0.36485493182518736</v>
          </cell>
        </row>
        <row r="137">
          <cell r="H137">
            <v>4.2189029171929009E-2</v>
          </cell>
          <cell r="I137">
            <v>5.6645409797275316E-2</v>
          </cell>
          <cell r="J137">
            <v>6.6410842423784755E-2</v>
          </cell>
          <cell r="K137">
            <v>5.0140038515869477E-2</v>
          </cell>
          <cell r="L137">
            <v>4.2218531989531759E-2</v>
          </cell>
          <cell r="M137">
            <v>0.12444288464838921</v>
          </cell>
          <cell r="N137">
            <v>8.9113260569099004E-2</v>
          </cell>
          <cell r="O137">
            <v>0.11973718524075097</v>
          </cell>
          <cell r="P137">
            <v>5.3591868175390939E-2</v>
          </cell>
          <cell r="Q137">
            <v>5.1983964616041198E-2</v>
          </cell>
          <cell r="R137">
            <v>6.5407746625291335E-2</v>
          </cell>
          <cell r="S137">
            <v>9.432050787598395E-2</v>
          </cell>
          <cell r="T137">
            <v>0.11669839502766798</v>
          </cell>
          <cell r="U137">
            <v>0.16548130393381105</v>
          </cell>
          <cell r="V137">
            <v>6.2059176827379478E-2</v>
          </cell>
          <cell r="W137">
            <v>7.7441712449917086E-2</v>
          </cell>
          <cell r="X137">
            <v>0.13410304103366871</v>
          </cell>
          <cell r="Y137">
            <v>6.2331600326610628E-2</v>
          </cell>
          <cell r="Z137">
            <v>6.0696E-2</v>
          </cell>
          <cell r="AA137">
            <v>0.20314799999999997</v>
          </cell>
          <cell r="AB137">
            <v>0.13470040401937183</v>
          </cell>
          <cell r="AC137">
            <v>0.11643600922484103</v>
          </cell>
          <cell r="AD137">
            <v>0.11439186666203939</v>
          </cell>
          <cell r="AE137">
            <v>0.11940706859733403</v>
          </cell>
        </row>
        <row r="138">
          <cell r="H138">
            <v>8.3687999999999999E-2</v>
          </cell>
          <cell r="I138">
            <v>7.8474000000000002E-2</v>
          </cell>
          <cell r="J138">
            <v>0.23700600000000002</v>
          </cell>
          <cell r="K138">
            <v>0.23515800000000001</v>
          </cell>
          <cell r="L138">
            <v>0.27984000000000003</v>
          </cell>
          <cell r="M138">
            <v>0.176814</v>
          </cell>
          <cell r="N138">
            <v>8.4347999999999992E-2</v>
          </cell>
          <cell r="O138">
            <v>0.40854000000000001</v>
          </cell>
          <cell r="P138">
            <v>0.225324</v>
          </cell>
          <cell r="Q138">
            <v>5.4120000000000001E-2</v>
          </cell>
          <cell r="R138">
            <v>0.40906799999999999</v>
          </cell>
          <cell r="S138">
            <v>0.27079799999999998</v>
          </cell>
          <cell r="T138">
            <v>0.207372</v>
          </cell>
          <cell r="U138">
            <v>0.19912200000000002</v>
          </cell>
          <cell r="V138">
            <v>0.15206400000000003</v>
          </cell>
          <cell r="W138">
            <v>0.27260000000000001</v>
          </cell>
          <cell r="X138">
            <v>0.189</v>
          </cell>
          <cell r="Y138">
            <v>0.1072</v>
          </cell>
          <cell r="Z138">
            <v>0.44969999999999999</v>
          </cell>
          <cell r="AA138">
            <v>0.112</v>
          </cell>
          <cell r="AB138">
            <v>0.4401652614761517</v>
          </cell>
          <cell r="AC138">
            <v>0.21984801303614007</v>
          </cell>
          <cell r="AD138">
            <v>0.15364627260124672</v>
          </cell>
          <cell r="AE138">
            <v>0.15855763042086438</v>
          </cell>
        </row>
        <row r="139">
          <cell r="H139">
            <v>4.3112000000000004E-2</v>
          </cell>
          <cell r="I139">
            <v>4.0426000000000004E-2</v>
          </cell>
          <cell r="J139">
            <v>0.12209400000000002</v>
          </cell>
          <cell r="K139">
            <v>0.12114200000000001</v>
          </cell>
          <cell r="L139">
            <v>0.14416000000000001</v>
          </cell>
          <cell r="M139">
            <v>9.1086E-2</v>
          </cell>
          <cell r="N139">
            <v>4.3452000000000005E-2</v>
          </cell>
          <cell r="O139">
            <v>0.21046000000000001</v>
          </cell>
          <cell r="P139">
            <v>0.11607600000000001</v>
          </cell>
          <cell r="Q139">
            <v>2.7880000000000002E-2</v>
          </cell>
          <cell r="R139">
            <v>0.210732</v>
          </cell>
          <cell r="S139">
            <v>0.13950200000000001</v>
          </cell>
          <cell r="T139">
            <v>0.10682800000000001</v>
          </cell>
          <cell r="U139">
            <v>0.102578</v>
          </cell>
          <cell r="V139">
            <v>7.8336000000000017E-2</v>
          </cell>
          <cell r="W139">
            <v>0.14680000000000001</v>
          </cell>
          <cell r="X139">
            <v>0.24359999999999998</v>
          </cell>
          <cell r="Y139">
            <v>0.1031</v>
          </cell>
          <cell r="Z139">
            <v>0.1915</v>
          </cell>
          <cell r="AA139">
            <v>0.29419999999999996</v>
          </cell>
          <cell r="AB139">
            <v>0.35744725178671727</v>
          </cell>
          <cell r="AC139">
            <v>0.22417923952580085</v>
          </cell>
          <cell r="AD139">
            <v>0.17356368464901417</v>
          </cell>
          <cell r="AE139">
            <v>0.17526384939785247</v>
          </cell>
        </row>
        <row r="140">
          <cell r="H140">
            <v>0.1671</v>
          </cell>
          <cell r="I140">
            <v>7.1599999999999997E-2</v>
          </cell>
          <cell r="J140">
            <v>0.26939999999999997</v>
          </cell>
          <cell r="K140">
            <v>4.3299999999999998E-2</v>
          </cell>
          <cell r="L140">
            <v>4.5899999999999996E-2</v>
          </cell>
          <cell r="M140">
            <v>9.9299999999999999E-2</v>
          </cell>
          <cell r="N140">
            <v>0.22140000000000001</v>
          </cell>
          <cell r="O140">
            <v>0.3105</v>
          </cell>
          <cell r="P140">
            <v>0.33019999999999999</v>
          </cell>
          <cell r="Q140">
            <v>0.38160000000000005</v>
          </cell>
          <cell r="R140">
            <v>0.1825</v>
          </cell>
          <cell r="S140">
            <v>0.3387</v>
          </cell>
          <cell r="T140">
            <v>0.48710000000000003</v>
          </cell>
          <cell r="U140">
            <v>0.3115</v>
          </cell>
          <cell r="V140">
            <v>0.2233</v>
          </cell>
          <cell r="W140">
            <v>0.1108</v>
          </cell>
          <cell r="X140">
            <v>0.22839999999999999</v>
          </cell>
          <cell r="Y140">
            <v>0.25869999999999999</v>
          </cell>
          <cell r="Z140">
            <v>7.1999999999999995E-2</v>
          </cell>
          <cell r="AA140">
            <v>0.26689999999999997</v>
          </cell>
          <cell r="AB140">
            <v>0.13994319</v>
          </cell>
          <cell r="AC140">
            <v>0.13183231000000001</v>
          </cell>
          <cell r="AD140">
            <v>0.11379148000000006</v>
          </cell>
          <cell r="AE140">
            <v>0.11830017999999998</v>
          </cell>
        </row>
        <row r="141">
          <cell r="H141">
            <v>6.2100589823534016E-2</v>
          </cell>
          <cell r="I141">
            <v>8.3379812909919804E-2</v>
          </cell>
          <cell r="J141">
            <v>9.7754145239702855E-2</v>
          </cell>
          <cell r="K141">
            <v>7.3804162521046185E-2</v>
          </cell>
          <cell r="L141">
            <v>6.2144016809424593E-2</v>
          </cell>
          <cell r="M141">
            <v>0.18317502648648007</v>
          </cell>
          <cell r="N141">
            <v>0.13117121088250666</v>
          </cell>
          <cell r="O141">
            <v>0.17624842223693205</v>
          </cell>
          <cell r="P141">
            <v>7.8885119870244436E-2</v>
          </cell>
          <cell r="Q141">
            <v>7.6518349139207631E-2</v>
          </cell>
          <cell r="R141">
            <v>9.6277627719423012E-2</v>
          </cell>
          <cell r="S141">
            <v>0.13883607389219457</v>
          </cell>
          <cell r="T141">
            <v>0.17177544269020198</v>
          </cell>
          <cell r="U141">
            <v>0.24358196386028133</v>
          </cell>
          <cell r="V141">
            <v>9.1348664820841821E-2</v>
          </cell>
          <cell r="W141">
            <v>3.3659473654209432E-2</v>
          </cell>
          <cell r="X141">
            <v>5.7814844658594489E-2</v>
          </cell>
          <cell r="Y141">
            <v>2.6639964131567617E-2</v>
          </cell>
          <cell r="Z141">
            <v>4.7600000000000003E-2</v>
          </cell>
          <cell r="AA141">
            <v>2.12E-2</v>
          </cell>
          <cell r="AB141">
            <v>3.7391982114600208E-2</v>
          </cell>
          <cell r="AC141">
            <v>3.8556202084216395E-2</v>
          </cell>
          <cell r="AD141">
            <v>3.9254739655337212E-2</v>
          </cell>
          <cell r="AE141">
            <v>3.9612886681477867E-2</v>
          </cell>
        </row>
        <row r="142">
          <cell r="H142">
            <v>2.5129410176465982E-2</v>
          </cell>
          <cell r="I142">
            <v>3.3740187090080198E-2</v>
          </cell>
          <cell r="J142">
            <v>3.9556854760297154E-2</v>
          </cell>
          <cell r="K142">
            <v>2.9865337478953799E-2</v>
          </cell>
          <cell r="L142">
            <v>2.5146983190575397E-2</v>
          </cell>
          <cell r="M142">
            <v>7.4122973513519944E-2</v>
          </cell>
          <cell r="N142">
            <v>5.3079289117493357E-2</v>
          </cell>
          <cell r="O142">
            <v>7.1320077763067966E-2</v>
          </cell>
          <cell r="P142">
            <v>3.1921380129755567E-2</v>
          </cell>
          <cell r="Q142">
            <v>3.0963650860792346E-2</v>
          </cell>
          <cell r="R142">
            <v>3.8959372280576977E-2</v>
          </cell>
          <cell r="S142">
            <v>5.6180926107805416E-2</v>
          </cell>
          <cell r="T142">
            <v>6.9510057309798035E-2</v>
          </cell>
          <cell r="U142">
            <v>9.8567036139718664E-2</v>
          </cell>
          <cell r="V142">
            <v>3.6964835179158176E-2</v>
          </cell>
          <cell r="W142">
            <v>1.3620526345790574E-2</v>
          </cell>
          <cell r="X142">
            <v>2.3395155341405505E-2</v>
          </cell>
          <cell r="Y142">
            <v>1.0780035868432387E-2</v>
          </cell>
          <cell r="Z142">
            <v>4.7600000000000003E-2</v>
          </cell>
          <cell r="AA142">
            <v>2.12E-2</v>
          </cell>
          <cell r="AB142">
            <v>3.7391982114600208E-2</v>
          </cell>
          <cell r="AC142">
            <v>3.8556202084216395E-2</v>
          </cell>
          <cell r="AD142">
            <v>3.9254739655337212E-2</v>
          </cell>
          <cell r="AE142">
            <v>3.9612886681477867E-2</v>
          </cell>
        </row>
        <row r="143">
          <cell r="H143">
            <v>1.8200000000000001E-2</v>
          </cell>
          <cell r="I143">
            <v>2.7699999999999999E-2</v>
          </cell>
          <cell r="J143">
            <v>1.0199999999999999E-2</v>
          </cell>
          <cell r="K143">
            <v>7.4000000000000003E-3</v>
          </cell>
          <cell r="L143">
            <v>3.2199999999999999E-2</v>
          </cell>
          <cell r="M143">
            <v>1.3099999999999999E-2</v>
          </cell>
          <cell r="N143">
            <v>7.7200000000000005E-2</v>
          </cell>
          <cell r="O143">
            <v>4.1299999999999996E-2</v>
          </cell>
          <cell r="P143">
            <v>4.8000000000000001E-2</v>
          </cell>
          <cell r="Q143">
            <v>4.5499999999999999E-2</v>
          </cell>
          <cell r="R143">
            <v>5.1299999999999998E-2</v>
          </cell>
          <cell r="S143">
            <v>5.0299999999999997E-2</v>
          </cell>
          <cell r="T143">
            <v>2.52E-2</v>
          </cell>
          <cell r="U143">
            <v>3.0499999999999999E-2</v>
          </cell>
          <cell r="V143">
            <v>2.5999999999999999E-2</v>
          </cell>
          <cell r="W143">
            <v>6.9501599999999997E-2</v>
          </cell>
          <cell r="X143">
            <v>0.11937869999999999</v>
          </cell>
          <cell r="Y143">
            <v>5.5007399999999998E-2</v>
          </cell>
          <cell r="Z143">
            <v>0.3372</v>
          </cell>
          <cell r="AA143">
            <v>1.1285999999999998</v>
          </cell>
          <cell r="AB143">
            <v>0.74833557788539917</v>
          </cell>
          <cell r="AC143">
            <v>0.64686671791578354</v>
          </cell>
          <cell r="AD143">
            <v>0.63551037034466329</v>
          </cell>
          <cell r="AE143">
            <v>0.66337260331852244</v>
          </cell>
        </row>
        <row r="144">
          <cell r="H144">
            <v>1.6199999999999999E-2</v>
          </cell>
          <cell r="I144">
            <v>7.2800000000000004E-2</v>
          </cell>
          <cell r="J144">
            <v>0.23139999999999999</v>
          </cell>
          <cell r="K144">
            <v>6.2899999999999998E-2</v>
          </cell>
          <cell r="L144">
            <v>8.0299999999999996E-2</v>
          </cell>
          <cell r="M144">
            <v>0.1036</v>
          </cell>
          <cell r="N144">
            <v>0.13750000000000001</v>
          </cell>
          <cell r="O144">
            <v>0.12790000000000001</v>
          </cell>
          <cell r="P144">
            <v>0.24299999999999999</v>
          </cell>
          <cell r="Q144">
            <v>0.21619999999999998</v>
          </cell>
          <cell r="R144">
            <v>0.15919999999999998</v>
          </cell>
          <cell r="S144">
            <v>0.2424</v>
          </cell>
          <cell r="T144">
            <v>0.153</v>
          </cell>
          <cell r="U144">
            <v>0.15630000000000002</v>
          </cell>
          <cell r="V144">
            <v>0.32839999999999997</v>
          </cell>
          <cell r="W144">
            <v>0.2853</v>
          </cell>
          <cell r="X144">
            <v>8.43E-2</v>
          </cell>
          <cell r="Y144">
            <v>0.13190000000000002</v>
          </cell>
          <cell r="Z144">
            <v>0.14849999999999999</v>
          </cell>
          <cell r="AA144">
            <v>0.33030000000000004</v>
          </cell>
          <cell r="AB144">
            <v>0.26767490999999999</v>
          </cell>
          <cell r="AC144">
            <v>0.22668945999999998</v>
          </cell>
          <cell r="AD144">
            <v>0.21574797999999998</v>
          </cell>
          <cell r="AE144">
            <v>0.248752</v>
          </cell>
        </row>
        <row r="145">
          <cell r="H145">
            <v>5.5926000000000003E-2</v>
          </cell>
          <cell r="I145">
            <v>7.7945400000000012E-2</v>
          </cell>
          <cell r="J145">
            <v>3.9616200000000004E-2</v>
          </cell>
          <cell r="K145">
            <v>3.7861200000000005E-2</v>
          </cell>
          <cell r="L145">
            <v>4.8601800000000001E-2</v>
          </cell>
          <cell r="M145">
            <v>4.8461400000000002E-2</v>
          </cell>
          <cell r="N145">
            <v>0.1010412</v>
          </cell>
          <cell r="O145">
            <v>5.0918399999999996E-2</v>
          </cell>
          <cell r="P145">
            <v>5.8921200000000007E-2</v>
          </cell>
          <cell r="Q145">
            <v>8.45442E-2</v>
          </cell>
          <cell r="R145">
            <v>9.3974400000000013E-2</v>
          </cell>
          <cell r="S145">
            <v>5.9202000000000005E-2</v>
          </cell>
          <cell r="T145">
            <v>7.4201400000000001E-2</v>
          </cell>
          <cell r="U145">
            <v>0.1071486</v>
          </cell>
          <cell r="V145">
            <v>0.11398140000000001</v>
          </cell>
          <cell r="W145">
            <v>9.4021200000000013E-2</v>
          </cell>
          <cell r="X145">
            <v>5.4498600000000001E-2</v>
          </cell>
          <cell r="Y145">
            <v>5.9061600000000006E-2</v>
          </cell>
          <cell r="Z145">
            <v>0.3604</v>
          </cell>
          <cell r="AA145">
            <v>0.33529999999999999</v>
          </cell>
          <cell r="AB145">
            <v>0.18800158000000008</v>
          </cell>
          <cell r="AC145">
            <v>0.1901061300000001</v>
          </cell>
          <cell r="AD145">
            <v>0.24725164000000002</v>
          </cell>
          <cell r="AE145">
            <v>0.28489977000000005</v>
          </cell>
        </row>
        <row r="146">
          <cell r="H146">
            <v>0.18307400000000001</v>
          </cell>
          <cell r="I146">
            <v>0.25515460000000001</v>
          </cell>
          <cell r="J146">
            <v>0.12968380000000002</v>
          </cell>
          <cell r="K146">
            <v>0.12393880000000002</v>
          </cell>
          <cell r="L146">
            <v>0.1590982</v>
          </cell>
          <cell r="M146">
            <v>0.15863859999999999</v>
          </cell>
          <cell r="N146">
            <v>0.33075880000000002</v>
          </cell>
          <cell r="O146">
            <v>0.16668160000000001</v>
          </cell>
          <cell r="P146">
            <v>0.19287880000000002</v>
          </cell>
          <cell r="Q146">
            <v>0.2767558</v>
          </cell>
          <cell r="R146">
            <v>0.3076256</v>
          </cell>
          <cell r="S146">
            <v>0.193798</v>
          </cell>
          <cell r="T146">
            <v>0.24289860000000002</v>
          </cell>
          <cell r="U146">
            <v>0.35075139999999999</v>
          </cell>
          <cell r="V146">
            <v>0.37311860000000002</v>
          </cell>
          <cell r="W146">
            <v>0.30777879999999996</v>
          </cell>
          <cell r="X146">
            <v>0.17840139999999999</v>
          </cell>
          <cell r="Y146">
            <v>0.19333839999999999</v>
          </cell>
          <cell r="Z146">
            <v>0.3604</v>
          </cell>
          <cell r="AA146">
            <v>0.33529999999999999</v>
          </cell>
          <cell r="AB146">
            <v>0.18800158000000008</v>
          </cell>
          <cell r="AC146">
            <v>0.1901061300000001</v>
          </cell>
          <cell r="AD146">
            <v>0.24725164000000002</v>
          </cell>
          <cell r="AE146">
            <v>0.28489977000000005</v>
          </cell>
        </row>
        <row r="147">
          <cell r="H147">
            <v>0.13889000000000001</v>
          </cell>
          <cell r="I147">
            <v>8.6394000000000026E-2</v>
          </cell>
          <cell r="J147">
            <v>8.9862000000000011E-2</v>
          </cell>
          <cell r="K147">
            <v>0.10047000000000002</v>
          </cell>
          <cell r="L147">
            <v>9.1595999999999997E-2</v>
          </cell>
          <cell r="M147">
            <v>5.3102692600000008E-2</v>
          </cell>
          <cell r="N147">
            <v>7.5077616799999997E-2</v>
          </cell>
          <cell r="O147">
            <v>0.14943000000000001</v>
          </cell>
          <cell r="P147">
            <v>0.19896800000000001</v>
          </cell>
          <cell r="Q147">
            <v>0.17751400000000001</v>
          </cell>
          <cell r="R147">
            <v>0.29961847200000008</v>
          </cell>
          <cell r="S147">
            <v>0.32215000000000005</v>
          </cell>
          <cell r="T147">
            <v>0.23167600000000005</v>
          </cell>
          <cell r="U147">
            <v>0.13569400000000001</v>
          </cell>
          <cell r="V147">
            <v>0.19543199999999999</v>
          </cell>
          <cell r="W147">
            <v>7.3900000000000007E-2</v>
          </cell>
          <cell r="X147">
            <v>0.19789999999999999</v>
          </cell>
          <cell r="Y147">
            <v>0.19040000000000001</v>
          </cell>
          <cell r="Z147">
            <v>0.27250000000000002</v>
          </cell>
          <cell r="AA147">
            <v>0.30969999999999998</v>
          </cell>
          <cell r="AB147">
            <v>0.14437921709174992</v>
          </cell>
          <cell r="AC147">
            <v>0.12593667786924057</v>
          </cell>
          <cell r="AD147">
            <v>0.11274781687252457</v>
          </cell>
          <cell r="AE147">
            <v>0.11357810546743598</v>
          </cell>
        </row>
        <row r="148">
          <cell r="H148">
            <v>0.26961000000000002</v>
          </cell>
          <cell r="I148">
            <v>0.16770600000000002</v>
          </cell>
          <cell r="J148">
            <v>0.17443800000000001</v>
          </cell>
          <cell r="K148">
            <v>0.19503000000000001</v>
          </cell>
          <cell r="L148">
            <v>0.17780399999999999</v>
          </cell>
          <cell r="M148">
            <v>0.10308169740000001</v>
          </cell>
          <cell r="N148">
            <v>0.14573890320000002</v>
          </cell>
          <cell r="O148">
            <v>0.29006999999999999</v>
          </cell>
          <cell r="P148">
            <v>0.38623200000000002</v>
          </cell>
          <cell r="Q148">
            <v>0.344586</v>
          </cell>
          <cell r="R148">
            <v>0.58161232800000007</v>
          </cell>
          <cell r="S148">
            <v>0.62535000000000007</v>
          </cell>
          <cell r="T148">
            <v>0.44972400000000012</v>
          </cell>
          <cell r="U148">
            <v>0.26340600000000003</v>
          </cell>
          <cell r="V148">
            <v>0.37936799999999998</v>
          </cell>
          <cell r="W148">
            <v>0.15509999999999999</v>
          </cell>
          <cell r="X148">
            <v>0.2155</v>
          </cell>
          <cell r="Y148">
            <v>0.21199999999999999</v>
          </cell>
          <cell r="Z148">
            <v>0.20980000000000001</v>
          </cell>
          <cell r="AA148">
            <v>0.19269999999999998</v>
          </cell>
          <cell r="AB148">
            <v>0.28119913349861531</v>
          </cell>
          <cell r="AC148">
            <v>0.25254892801661488</v>
          </cell>
          <cell r="AD148">
            <v>0.26806078039084402</v>
          </cell>
          <cell r="AE148">
            <v>0.28886737875496393</v>
          </cell>
        </row>
        <row r="168">
          <cell r="G168" t="str">
            <v>Western MT portion of state</v>
          </cell>
        </row>
        <row r="169">
          <cell r="H169">
            <v>5.8452515664333813</v>
          </cell>
          <cell r="I169">
            <v>2.3942560490388454</v>
          </cell>
          <cell r="J169">
            <v>3.2535508684892789</v>
          </cell>
          <cell r="K169">
            <v>3.8808061249763441</v>
          </cell>
          <cell r="L169">
            <v>2.6785158945721284</v>
          </cell>
          <cell r="M169">
            <v>2.1289433230787926</v>
          </cell>
          <cell r="N169">
            <v>1.9047034050448099</v>
          </cell>
          <cell r="O169">
            <v>2.9945048391710078</v>
          </cell>
          <cell r="P169">
            <v>3.7348996623363648</v>
          </cell>
          <cell r="Q169">
            <v>4.3096744291447084</v>
          </cell>
          <cell r="R169">
            <v>4.6932151602156393</v>
          </cell>
          <cell r="S169">
            <v>6.7040926655271003</v>
          </cell>
          <cell r="T169">
            <v>8.0155996509731651</v>
          </cell>
          <cell r="U169">
            <v>8.5121404979223296</v>
          </cell>
          <cell r="V169">
            <v>5.7106188925677364</v>
          </cell>
          <cell r="W169">
            <v>3.9531865469773946</v>
          </cell>
          <cell r="X169">
            <v>3.613957014984337</v>
          </cell>
          <cell r="Y169">
            <v>4.2577960031375479</v>
          </cell>
          <cell r="Z169">
            <v>2.9053730099999999</v>
          </cell>
          <cell r="AA169">
            <v>5.76397475</v>
          </cell>
          <cell r="AB169">
            <v>4.1477159651255757</v>
          </cell>
          <cell r="AC169">
            <v>4.3042855770003277</v>
          </cell>
          <cell r="AD169">
            <v>3.9757692712668407</v>
          </cell>
          <cell r="AE169">
            <v>3.9080659306945158</v>
          </cell>
        </row>
        <row r="170">
          <cell r="H170">
            <v>2.6335253613638385</v>
          </cell>
          <cell r="I170">
            <v>1.0787104635412517</v>
          </cell>
          <cell r="J170">
            <v>1.4658579924699486</v>
          </cell>
          <cell r="K170">
            <v>1.7484621896089618</v>
          </cell>
          <cell r="L170">
            <v>1.2067811725468609</v>
          </cell>
          <cell r="M170">
            <v>0.95917620833130801</v>
          </cell>
          <cell r="N170">
            <v>0.85814693620145599</v>
          </cell>
          <cell r="O170">
            <v>1.3491471408980753</v>
          </cell>
          <cell r="P170">
            <v>1.6827253491356049</v>
          </cell>
          <cell r="Q170">
            <v>1.9416849350932321</v>
          </cell>
          <cell r="R170">
            <v>2.1144857514330568</v>
          </cell>
          <cell r="S170">
            <v>3.0204684706789751</v>
          </cell>
          <cell r="T170">
            <v>3.6113561114457378</v>
          </cell>
          <cell r="U170">
            <v>3.8350681105841429</v>
          </cell>
          <cell r="V170">
            <v>2.5728678247182866</v>
          </cell>
          <cell r="W170">
            <v>1.7810725357744892</v>
          </cell>
          <cell r="X170">
            <v>1.628235730433635</v>
          </cell>
          <cell r="Y170">
            <v>1.9183115782676574</v>
          </cell>
          <cell r="Z170">
            <v>2.52049922</v>
          </cell>
          <cell r="AA170">
            <v>4.3866505</v>
          </cell>
          <cell r="AB170">
            <v>3.3467175863389964</v>
          </cell>
          <cell r="AC170">
            <v>3.4921085643107492</v>
          </cell>
          <cell r="AD170">
            <v>3.2325006595168051</v>
          </cell>
          <cell r="AE170">
            <v>3.2055077433563333</v>
          </cell>
        </row>
        <row r="171">
          <cell r="H171">
            <v>3.0901020722027819</v>
          </cell>
          <cell r="I171">
            <v>1.2657274874199036</v>
          </cell>
          <cell r="J171">
            <v>1.7199951390407733</v>
          </cell>
          <cell r="K171">
            <v>2.0515946854146958</v>
          </cell>
          <cell r="L171">
            <v>1.4160019328810107</v>
          </cell>
          <cell r="M171">
            <v>1.1254694685898994</v>
          </cell>
          <cell r="N171">
            <v>1.0069246587537342</v>
          </cell>
          <cell r="O171">
            <v>1.5830500199309174</v>
          </cell>
          <cell r="P171">
            <v>1.9744609885280306</v>
          </cell>
          <cell r="Q171">
            <v>2.2783166357620592</v>
          </cell>
          <cell r="R171">
            <v>2.4810760883513034</v>
          </cell>
          <cell r="S171">
            <v>3.5441298637939256</v>
          </cell>
          <cell r="T171">
            <v>4.2374602375810966</v>
          </cell>
          <cell r="U171">
            <v>4.4999573914935276</v>
          </cell>
          <cell r="V171">
            <v>3.0189282827139783</v>
          </cell>
          <cell r="W171">
            <v>2.0898587172481164</v>
          </cell>
          <cell r="X171">
            <v>1.9105244545820284</v>
          </cell>
          <cell r="Y171">
            <v>2.2508910185947957</v>
          </cell>
          <cell r="Z171">
            <v>0.65600877000000002</v>
          </cell>
          <cell r="AA171">
            <v>1.1345497499999999</v>
          </cell>
          <cell r="AB171">
            <v>0.87002001760199665</v>
          </cell>
          <cell r="AC171">
            <v>0.90846325570362163</v>
          </cell>
          <cell r="AD171">
            <v>0.8416976698075469</v>
          </cell>
          <cell r="AE171">
            <v>0.83495356000334453</v>
          </cell>
        </row>
        <row r="172">
          <cell r="H172">
            <v>1.9601639052244866</v>
          </cell>
          <cell r="I172">
            <v>1.8139548177464644</v>
          </cell>
          <cell r="J172">
            <v>1.5990745699068862</v>
          </cell>
          <cell r="K172">
            <v>1.2830229881440107</v>
          </cell>
          <cell r="L172">
            <v>0.979871173680254</v>
          </cell>
          <cell r="M172">
            <v>1.241660719000097</v>
          </cell>
          <cell r="N172">
            <v>1.8848305823635303</v>
          </cell>
          <cell r="O172">
            <v>2.4988567954738619</v>
          </cell>
          <cell r="P172">
            <v>2.288456066580165</v>
          </cell>
          <cell r="Q172">
            <v>1.2544054066975698</v>
          </cell>
          <cell r="R172">
            <v>1.5651299718837426</v>
          </cell>
          <cell r="S172">
            <v>2.1687149616138099</v>
          </cell>
          <cell r="T172">
            <v>2.726992850636329</v>
          </cell>
          <cell r="U172">
            <v>2.3639545922978495</v>
          </cell>
          <cell r="V172">
            <v>2.12134434059036</v>
          </cell>
          <cell r="W172">
            <v>1.7332075021200439</v>
          </cell>
          <cell r="X172">
            <v>1.6498023915828299</v>
          </cell>
          <cell r="Y172">
            <v>1.7728331175696301</v>
          </cell>
          <cell r="Z172">
            <v>3.0494837200000005</v>
          </cell>
          <cell r="AA172">
            <v>3.9300753599999996</v>
          </cell>
          <cell r="AB172">
            <v>3.2949268651724135</v>
          </cell>
          <cell r="AC172">
            <v>3.0804508752407767</v>
          </cell>
          <cell r="AD172">
            <v>2.9901146137661283</v>
          </cell>
          <cell r="AE172">
            <v>3.1209850609635708</v>
          </cell>
        </row>
        <row r="173">
          <cell r="H173">
            <v>3.620390059325949</v>
          </cell>
          <cell r="I173">
            <v>3.3503443118873304</v>
          </cell>
          <cell r="J173">
            <v>2.9534640759282804</v>
          </cell>
          <cell r="K173">
            <v>2.3697220726198811</v>
          </cell>
          <cell r="L173">
            <v>1.8098057244890269</v>
          </cell>
          <cell r="M173">
            <v>2.2933266509713843</v>
          </cell>
          <cell r="N173">
            <v>3.4812506677195292</v>
          </cell>
          <cell r="O173">
            <v>4.6153468482405211</v>
          </cell>
          <cell r="P173">
            <v>4.2267402091062101</v>
          </cell>
          <cell r="Q173">
            <v>2.3168658767096826</v>
          </cell>
          <cell r="R173">
            <v>2.8907689691960035</v>
          </cell>
          <cell r="S173">
            <v>4.0055803841765441</v>
          </cell>
          <cell r="T173">
            <v>5.0367103393662491</v>
          </cell>
          <cell r="U173">
            <v>4.366184727635269</v>
          </cell>
          <cell r="V173">
            <v>3.9180876367586932</v>
          </cell>
          <cell r="W173">
            <v>3.2012053658879802</v>
          </cell>
          <cell r="X173">
            <v>3.0471575169907066</v>
          </cell>
          <cell r="Y173">
            <v>3.2743932171110264</v>
          </cell>
          <cell r="Z173">
            <v>1.21717136</v>
          </cell>
          <cell r="AA173">
            <v>1.5786711799999997</v>
          </cell>
          <cell r="AB173">
            <v>1.3199722007364803</v>
          </cell>
          <cell r="AC173">
            <v>1.2300279538780112</v>
          </cell>
          <cell r="AD173">
            <v>1.196371930895225</v>
          </cell>
          <cell r="AE173">
            <v>1.248350009064233</v>
          </cell>
        </row>
        <row r="174">
          <cell r="H174">
            <v>0.90509751483148726</v>
          </cell>
          <cell r="I174">
            <v>0.8375860779718326</v>
          </cell>
          <cell r="J174">
            <v>0.7383660189820701</v>
          </cell>
          <cell r="K174">
            <v>0.59243051815497028</v>
          </cell>
          <cell r="L174">
            <v>0.45245143112225672</v>
          </cell>
          <cell r="M174">
            <v>0.57333166274284608</v>
          </cell>
          <cell r="N174">
            <v>0.87031266692988229</v>
          </cell>
          <cell r="O174">
            <v>1.1538367120601303</v>
          </cell>
          <cell r="P174">
            <v>1.0566850522765525</v>
          </cell>
          <cell r="Q174">
            <v>0.57921646917742065</v>
          </cell>
          <cell r="R174">
            <v>0.72269224229900086</v>
          </cell>
          <cell r="S174">
            <v>1.001395096044136</v>
          </cell>
          <cell r="T174">
            <v>1.2591775848415623</v>
          </cell>
          <cell r="U174">
            <v>1.0915461819088172</v>
          </cell>
          <cell r="V174">
            <v>0.9795219091896733</v>
          </cell>
          <cell r="W174">
            <v>0.80030134147199505</v>
          </cell>
          <cell r="X174">
            <v>0.76178937924767665</v>
          </cell>
          <cell r="Y174">
            <v>0.81859830427775659</v>
          </cell>
          <cell r="Z174">
            <v>4.4185782000000007</v>
          </cell>
          <cell r="AA174">
            <v>5.8084251000000009</v>
          </cell>
          <cell r="AB174">
            <v>4.8341193729503171</v>
          </cell>
          <cell r="AC174">
            <v>4.4973948910402894</v>
          </cell>
          <cell r="AD174">
            <v>4.3749492047650769</v>
          </cell>
          <cell r="AE174">
            <v>4.5648201170153557</v>
          </cell>
        </row>
        <row r="175">
          <cell r="H175">
            <v>1.7474878206180771</v>
          </cell>
          <cell r="I175">
            <v>1.6171422923943721</v>
          </cell>
          <cell r="J175">
            <v>1.4255763651827631</v>
          </cell>
          <cell r="K175">
            <v>1.1438161060811387</v>
          </cell>
          <cell r="L175">
            <v>0.87355600070846262</v>
          </cell>
          <cell r="M175">
            <v>1.1069416072856728</v>
          </cell>
          <cell r="N175">
            <v>1.6803280979870585</v>
          </cell>
          <cell r="O175">
            <v>2.2277329992254882</v>
          </cell>
          <cell r="P175">
            <v>2.0401605670370717</v>
          </cell>
          <cell r="Q175">
            <v>1.1183035074153274</v>
          </cell>
          <cell r="R175">
            <v>1.3953147266212531</v>
          </cell>
          <cell r="S175">
            <v>1.9334112681655102</v>
          </cell>
          <cell r="T175">
            <v>2.4311164901558593</v>
          </cell>
          <cell r="U175">
            <v>2.1074675681580644</v>
          </cell>
          <cell r="V175">
            <v>1.8911803184612741</v>
          </cell>
          <cell r="W175">
            <v>1.5451559905199812</v>
          </cell>
          <cell r="X175">
            <v>1.4708002621787872</v>
          </cell>
          <cell r="Y175">
            <v>1.580482261041587</v>
          </cell>
          <cell r="Z175">
            <v>1.38987072</v>
          </cell>
          <cell r="AA175">
            <v>1.8173303599999999</v>
          </cell>
          <cell r="AB175">
            <v>1.5136049433773811</v>
          </cell>
          <cell r="AC175">
            <v>1.4027949732052674</v>
          </cell>
          <cell r="AD175">
            <v>1.3671049082637361</v>
          </cell>
          <cell r="AE175">
            <v>1.4256651163527188</v>
          </cell>
        </row>
        <row r="176">
          <cell r="H176">
            <v>2.3326221600000001</v>
          </cell>
          <cell r="I176">
            <v>2.1343561800000002</v>
          </cell>
          <cell r="J176">
            <v>2.7849274200000003</v>
          </cell>
          <cell r="K176">
            <v>3.7213380599999999</v>
          </cell>
          <cell r="L176">
            <v>3.8396688000000001</v>
          </cell>
          <cell r="M176">
            <v>4.5304399799999997</v>
          </cell>
          <cell r="N176">
            <v>3.8655843599999997</v>
          </cell>
          <cell r="O176">
            <v>3.7622019600000001</v>
          </cell>
          <cell r="P176">
            <v>4.9317826799999995</v>
          </cell>
          <cell r="Q176">
            <v>3.5256144000000003</v>
          </cell>
          <cell r="R176">
            <v>4.1166087600000001</v>
          </cell>
          <cell r="S176">
            <v>3.6865428600000003</v>
          </cell>
          <cell r="T176">
            <v>4.4936060400000004</v>
          </cell>
          <cell r="U176">
            <v>4.0552175400000001</v>
          </cell>
          <cell r="V176">
            <v>4.7025844800000005</v>
          </cell>
          <cell r="W176">
            <v>5.7826820000000012</v>
          </cell>
          <cell r="X176">
            <v>6.4745300000000006</v>
          </cell>
          <cell r="Y176">
            <v>4.3306040000000001</v>
          </cell>
          <cell r="Z176">
            <v>5.0644289999999996</v>
          </cell>
          <cell r="AA176">
            <v>4.8802399999999997</v>
          </cell>
          <cell r="AB176">
            <v>5.314560624425317</v>
          </cell>
          <cell r="AC176">
            <v>5.8392883922912757</v>
          </cell>
          <cell r="AD176">
            <v>5.5907307068579604</v>
          </cell>
          <cell r="AE176">
            <v>5.3970025110934667</v>
          </cell>
        </row>
        <row r="177">
          <cell r="H177">
            <v>1.2016538399999999</v>
          </cell>
          <cell r="I177">
            <v>1.0995168200000001</v>
          </cell>
          <cell r="J177">
            <v>1.4346595800000002</v>
          </cell>
          <cell r="K177">
            <v>1.91705294</v>
          </cell>
          <cell r="L177">
            <v>1.9780112000000001</v>
          </cell>
          <cell r="M177">
            <v>2.3338630200000003</v>
          </cell>
          <cell r="N177">
            <v>1.99136164</v>
          </cell>
          <cell r="O177">
            <v>1.93810404</v>
          </cell>
          <cell r="P177">
            <v>2.5406153199999997</v>
          </cell>
          <cell r="Q177">
            <v>1.8162256000000001</v>
          </cell>
          <cell r="R177">
            <v>2.12067724</v>
          </cell>
          <cell r="S177">
            <v>1.8991281399999997</v>
          </cell>
          <cell r="T177">
            <v>2.3148879600000005</v>
          </cell>
          <cell r="U177">
            <v>2.0890514600000003</v>
          </cell>
          <cell r="V177">
            <v>2.4225435200000001</v>
          </cell>
          <cell r="W177">
            <v>2.7598760000000002</v>
          </cell>
          <cell r="X177">
            <v>3.2231519999999998</v>
          </cell>
          <cell r="Y177">
            <v>1.711967</v>
          </cell>
          <cell r="Z177">
            <v>2.2422549999999997</v>
          </cell>
          <cell r="AA177">
            <v>1.9980939999999998</v>
          </cell>
          <cell r="AB177">
            <v>2.2146394799898173</v>
          </cell>
          <cell r="AC177">
            <v>2.4529568455976025</v>
          </cell>
          <cell r="AD177">
            <v>2.3252751304701671</v>
          </cell>
          <cell r="AE177">
            <v>2.2545756506342292</v>
          </cell>
        </row>
        <row r="178">
          <cell r="H178">
            <v>7.7681670999999994</v>
          </cell>
          <cell r="I178">
            <v>6.1909778999999991</v>
          </cell>
          <cell r="J178">
            <v>6.2494579999999997</v>
          </cell>
          <cell r="K178">
            <v>6.6152219000000008</v>
          </cell>
          <cell r="L178">
            <v>5.5810154000000001</v>
          </cell>
          <cell r="M178">
            <v>5.2429889000000003</v>
          </cell>
          <cell r="N178">
            <v>4.4018980000000001</v>
          </cell>
          <cell r="O178">
            <v>6.0446849999999994</v>
          </cell>
          <cell r="P178">
            <v>9.751614</v>
          </cell>
          <cell r="Q178">
            <v>11.116424999999998</v>
          </cell>
          <cell r="R178">
            <v>11.370925</v>
          </cell>
          <cell r="S178">
            <v>11.869458999999999</v>
          </cell>
          <cell r="T178">
            <v>10.888947</v>
          </cell>
          <cell r="U178">
            <v>9.4940550000000012</v>
          </cell>
          <cell r="V178">
            <v>10.433181000000001</v>
          </cell>
          <cell r="W178">
            <v>5.9005559999999999</v>
          </cell>
          <cell r="X178">
            <v>6.8123880000000003</v>
          </cell>
          <cell r="Y178">
            <v>6.1123589999999997</v>
          </cell>
          <cell r="Z178">
            <v>9.229140000000001</v>
          </cell>
          <cell r="AA178">
            <v>8.458632999999999</v>
          </cell>
          <cell r="AB178">
            <v>8.0452519383000087</v>
          </cell>
          <cell r="AC178">
            <v>7.6519041966999959</v>
          </cell>
          <cell r="AD178">
            <v>7.4193123636000031</v>
          </cell>
          <cell r="AE178">
            <v>7.7886886725999984</v>
          </cell>
        </row>
        <row r="179">
          <cell r="H179">
            <v>0.94562667569891845</v>
          </cell>
          <cell r="I179">
            <v>0.87797440847584418</v>
          </cell>
          <cell r="J179">
            <v>0.76896588931383225</v>
          </cell>
          <cell r="K179">
            <v>0.63948110135578418</v>
          </cell>
          <cell r="L179">
            <v>0.43394926096228958</v>
          </cell>
          <cell r="M179">
            <v>0.70856563684818685</v>
          </cell>
          <cell r="N179">
            <v>0.99833300111063006</v>
          </cell>
          <cell r="O179">
            <v>1.2788148464054281</v>
          </cell>
          <cell r="P179">
            <v>1.1413744588863326</v>
          </cell>
          <cell r="Q179">
            <v>0.71823731071012475</v>
          </cell>
          <cell r="R179">
            <v>0.84101134433644587</v>
          </cell>
          <cell r="S179">
            <v>1.2251082266483837</v>
          </cell>
          <cell r="T179">
            <v>1.5651012636603874</v>
          </cell>
          <cell r="U179">
            <v>1.2759510039866273</v>
          </cell>
          <cell r="V179">
            <v>1.107505460703968</v>
          </cell>
          <cell r="W179">
            <v>0.63798485303363595</v>
          </cell>
          <cell r="X179">
            <v>0.62624539967892912</v>
          </cell>
          <cell r="Y179">
            <v>0.67166554183832972</v>
          </cell>
          <cell r="Z179">
            <v>0.492732</v>
          </cell>
          <cell r="AA179">
            <v>0.49918399999999996</v>
          </cell>
          <cell r="AB179">
            <v>0.51242220696340901</v>
          </cell>
          <cell r="AC179">
            <v>0.56820095103565071</v>
          </cell>
          <cell r="AD179">
            <v>0.49314781500982674</v>
          </cell>
          <cell r="AE179">
            <v>0.5050087559041242</v>
          </cell>
        </row>
        <row r="180">
          <cell r="H180">
            <v>0.38265402430108175</v>
          </cell>
          <cell r="I180">
            <v>0.35527809152415585</v>
          </cell>
          <cell r="J180">
            <v>0.31116708068616789</v>
          </cell>
          <cell r="K180">
            <v>0.25877021364421587</v>
          </cell>
          <cell r="L180">
            <v>0.17560040903771046</v>
          </cell>
          <cell r="M180">
            <v>0.28672572315181322</v>
          </cell>
          <cell r="N180">
            <v>0.4039819838893699</v>
          </cell>
          <cell r="O180">
            <v>0.51748079859457219</v>
          </cell>
          <cell r="P180">
            <v>0.46186464611366751</v>
          </cell>
          <cell r="Q180">
            <v>0.29063942928987535</v>
          </cell>
          <cell r="R180">
            <v>0.34032074566355414</v>
          </cell>
          <cell r="S180">
            <v>0.49574806335161636</v>
          </cell>
          <cell r="T180">
            <v>0.63332847133961268</v>
          </cell>
          <cell r="U180">
            <v>0.51632192601337268</v>
          </cell>
          <cell r="V180">
            <v>0.44815933429603194</v>
          </cell>
          <cell r="W180">
            <v>0.25816474696636388</v>
          </cell>
          <cell r="X180">
            <v>0.25341430032107087</v>
          </cell>
          <cell r="Y180">
            <v>0.27179385816167018</v>
          </cell>
          <cell r="Z180">
            <v>0.492732</v>
          </cell>
          <cell r="AA180">
            <v>0.49918399999999996</v>
          </cell>
          <cell r="AB180">
            <v>0.51242220696340901</v>
          </cell>
          <cell r="AC180">
            <v>0.56820095103565071</v>
          </cell>
          <cell r="AD180">
            <v>0.49314781500982674</v>
          </cell>
          <cell r="AE180">
            <v>0.5050087559041242</v>
          </cell>
        </row>
        <row r="181">
          <cell r="H181">
            <v>0.40274807407407415</v>
          </cell>
          <cell r="I181">
            <v>0.37036307407407404</v>
          </cell>
          <cell r="J181">
            <v>0.48768807407407411</v>
          </cell>
          <cell r="K181">
            <v>0.46379207407407413</v>
          </cell>
          <cell r="L181">
            <v>0.53812807407407393</v>
          </cell>
          <cell r="M181">
            <v>0.42164107407407414</v>
          </cell>
          <cell r="N181">
            <v>0.43037807407407414</v>
          </cell>
          <cell r="O181">
            <v>0.50291507407407388</v>
          </cell>
          <cell r="P181">
            <v>0.48163407407407416</v>
          </cell>
          <cell r="Q181">
            <v>0.45580907407407417</v>
          </cell>
          <cell r="R181">
            <v>0.6205150740740738</v>
          </cell>
          <cell r="S181">
            <v>0.56234507407407419</v>
          </cell>
          <cell r="T181">
            <v>0.58473807407407419</v>
          </cell>
          <cell r="U181">
            <v>0.5404590740740739</v>
          </cell>
          <cell r="V181">
            <v>0.42069407407407394</v>
          </cell>
          <cell r="W181">
            <v>1.2428048860740741</v>
          </cell>
          <cell r="X181">
            <v>1.1604115330740739</v>
          </cell>
          <cell r="Y181">
            <v>1.2477731920740742</v>
          </cell>
          <cell r="Z181">
            <v>8.7690780740740752</v>
          </cell>
          <cell r="AA181">
            <v>11.037976074074074</v>
          </cell>
          <cell r="AB181">
            <v>9.3237041313177169</v>
          </cell>
          <cell r="AC181">
            <v>8.7162296123734357</v>
          </cell>
          <cell r="AD181">
            <v>8.4335868012343536</v>
          </cell>
          <cell r="AE181">
            <v>8.7947699601225242</v>
          </cell>
        </row>
        <row r="182">
          <cell r="H182">
            <v>1.2680339999999999</v>
          </cell>
          <cell r="I182">
            <v>3.2701959999999999</v>
          </cell>
          <cell r="J182">
            <v>2.1934979999999999</v>
          </cell>
          <cell r="K182">
            <v>2.1689530000000001</v>
          </cell>
          <cell r="L182">
            <v>1.452771</v>
          </cell>
          <cell r="M182">
            <v>0.90405199999999997</v>
          </cell>
          <cell r="N182">
            <v>1.359175</v>
          </cell>
          <cell r="O182">
            <v>1.5139029999999998</v>
          </cell>
          <cell r="P182">
            <v>2.30301</v>
          </cell>
          <cell r="Q182">
            <v>2.7516340000000001</v>
          </cell>
          <cell r="R182">
            <v>4.7814439999999996</v>
          </cell>
          <cell r="S182">
            <v>4.4062680000000007</v>
          </cell>
          <cell r="T182">
            <v>3.36571</v>
          </cell>
          <cell r="U182">
            <v>3.4345909999999997</v>
          </cell>
          <cell r="V182">
            <v>2.0285880000000001</v>
          </cell>
          <cell r="W182">
            <v>0.95992100000000002</v>
          </cell>
          <cell r="X182">
            <v>1.6628509999999999</v>
          </cell>
          <cell r="Y182">
            <v>1.8797829999999998</v>
          </cell>
          <cell r="Z182">
            <v>2.3661449999999999</v>
          </cell>
          <cell r="AA182">
            <v>3.0826709999999999</v>
          </cell>
          <cell r="AB182">
            <v>3.0169681880581578</v>
          </cell>
          <cell r="AC182">
            <v>2.5401827085011996</v>
          </cell>
          <cell r="AD182">
            <v>2.2922556070064219</v>
          </cell>
          <cell r="AE182">
            <v>2.6029925645564869</v>
          </cell>
        </row>
        <row r="183">
          <cell r="H183">
            <v>0.75905672000000002</v>
          </cell>
          <cell r="I183">
            <v>0.75352307799999996</v>
          </cell>
          <cell r="J183">
            <v>1.0492427340000001</v>
          </cell>
          <cell r="K183">
            <v>0.82287268399999991</v>
          </cell>
          <cell r="L183">
            <v>0.67738382599999991</v>
          </cell>
          <cell r="M183">
            <v>1.2262085980000001</v>
          </cell>
          <cell r="N183">
            <v>0.94672238399999986</v>
          </cell>
          <cell r="O183">
            <v>0.94664478799999996</v>
          </cell>
          <cell r="P183">
            <v>0.89970378400000006</v>
          </cell>
          <cell r="Q183">
            <v>0.77038129399999988</v>
          </cell>
          <cell r="R183">
            <v>1.1871685080000001</v>
          </cell>
          <cell r="S183">
            <v>1.3819149399999999</v>
          </cell>
          <cell r="T183">
            <v>2.1635749979999996</v>
          </cell>
          <cell r="U183">
            <v>1.9397220020000001</v>
          </cell>
          <cell r="V183">
            <v>1.5831111979999999</v>
          </cell>
          <cell r="W183">
            <v>1.026218284</v>
          </cell>
          <cell r="X183">
            <v>1.045345602</v>
          </cell>
          <cell r="Y183">
            <v>1.134643912</v>
          </cell>
          <cell r="Z183">
            <v>7.6951280000000004</v>
          </cell>
          <cell r="AA183">
            <v>4.5313210000000002</v>
          </cell>
          <cell r="AB183">
            <v>4.4960725606</v>
          </cell>
          <cell r="AC183">
            <v>4.5696217040999993</v>
          </cell>
          <cell r="AD183">
            <v>4.8413475147999998</v>
          </cell>
          <cell r="AE183">
            <v>5.1556288689000001</v>
          </cell>
        </row>
        <row r="184">
          <cell r="H184">
            <v>1.5868732800000001</v>
          </cell>
          <cell r="I184">
            <v>1.5850439220000003</v>
          </cell>
          <cell r="J184">
            <v>2.1840582660000001</v>
          </cell>
          <cell r="K184">
            <v>1.6983533159999999</v>
          </cell>
          <cell r="L184">
            <v>1.4102051739999999</v>
          </cell>
          <cell r="M184">
            <v>2.5247384019999997</v>
          </cell>
          <cell r="N184">
            <v>1.9978036160000001</v>
          </cell>
          <cell r="O184">
            <v>1.9580872119999999</v>
          </cell>
          <cell r="P184">
            <v>1.839522216</v>
          </cell>
          <cell r="Q184">
            <v>1.601259706</v>
          </cell>
          <cell r="R184">
            <v>2.454743492</v>
          </cell>
          <cell r="S184">
            <v>2.82329506</v>
          </cell>
          <cell r="T184">
            <v>4.3995720020000002</v>
          </cell>
          <cell r="U184">
            <v>3.9502809980000002</v>
          </cell>
          <cell r="V184">
            <v>3.2548358020000001</v>
          </cell>
          <cell r="W184">
            <v>3.1835925159999996</v>
          </cell>
          <cell r="X184">
            <v>3.2696349979999999</v>
          </cell>
          <cell r="Y184">
            <v>3.3710648879999998</v>
          </cell>
          <cell r="Z184">
            <v>7.6951280000000004</v>
          </cell>
          <cell r="AA184">
            <v>4.5313210000000002</v>
          </cell>
          <cell r="AB184">
            <v>4.4960725606</v>
          </cell>
          <cell r="AC184">
            <v>4.5696217040999993</v>
          </cell>
          <cell r="AD184">
            <v>4.8413475147999998</v>
          </cell>
          <cell r="AE184">
            <v>5.1556288689000001</v>
          </cell>
        </row>
        <row r="185">
          <cell r="H185">
            <v>2.0197172999999999</v>
          </cell>
          <cell r="I185">
            <v>2.4033025800000001</v>
          </cell>
          <cell r="J185">
            <v>1.6100873399999998</v>
          </cell>
          <cell r="K185">
            <v>2.2882799</v>
          </cell>
          <cell r="L185">
            <v>2.8939977200000002</v>
          </cell>
          <cell r="M185">
            <v>2.6208346827820002</v>
          </cell>
          <cell r="N185">
            <v>2.808180909576</v>
          </cell>
          <cell r="O185">
            <v>2.4410076620000001</v>
          </cell>
          <cell r="P185">
            <v>3.4118360120000002</v>
          </cell>
          <cell r="Q185">
            <v>4.6980795400000002</v>
          </cell>
          <cell r="R185">
            <v>5.0203619890400004</v>
          </cell>
          <cell r="S185">
            <v>6.1223928520000008</v>
          </cell>
          <cell r="T185">
            <v>6.8415446340000008</v>
          </cell>
          <cell r="U185">
            <v>6.7605348059999999</v>
          </cell>
          <cell r="V185">
            <v>5.2803142400000009</v>
          </cell>
          <cell r="W185">
            <v>4.7062230000000014</v>
          </cell>
          <cell r="X185">
            <v>4.0795029999999999</v>
          </cell>
          <cell r="Y185">
            <v>5.6370279999999999</v>
          </cell>
          <cell r="Z185">
            <v>3.2726250000000001</v>
          </cell>
          <cell r="AA185">
            <v>4.1234289999999998</v>
          </cell>
          <cell r="AB185">
            <v>4.1990751697822688</v>
          </cell>
          <cell r="AC185">
            <v>3.9559845486033547</v>
          </cell>
          <cell r="AD185">
            <v>4.2245626971251937</v>
          </cell>
          <cell r="AE185">
            <v>4.3471217789162413</v>
          </cell>
        </row>
        <row r="186">
          <cell r="H186">
            <v>3.9206276999999998</v>
          </cell>
          <cell r="I186">
            <v>5.0675564199999998</v>
          </cell>
          <cell r="J186">
            <v>3.3396976600000001</v>
          </cell>
          <cell r="K186">
            <v>4.6083171000000016</v>
          </cell>
          <cell r="L186">
            <v>5.7593702800000006</v>
          </cell>
          <cell r="M186">
            <v>5.3036676835180003</v>
          </cell>
          <cell r="N186">
            <v>5.8835187068239998</v>
          </cell>
          <cell r="O186">
            <v>5.0332471999999999</v>
          </cell>
          <cell r="P186">
            <v>6.8259360000000013</v>
          </cell>
          <cell r="Q186">
            <v>9.5154594599999989</v>
          </cell>
          <cell r="R186">
            <v>10.112064566960001</v>
          </cell>
          <cell r="S186">
            <v>12.42666404</v>
          </cell>
          <cell r="T186">
            <v>13.837188780000002</v>
          </cell>
          <cell r="U186">
            <v>13.824212319999997</v>
          </cell>
          <cell r="V186">
            <v>10.725069760000002</v>
          </cell>
          <cell r="W186">
            <v>7.2359570000000009</v>
          </cell>
          <cell r="X186">
            <v>9.5127849999999992</v>
          </cell>
          <cell r="Y186">
            <v>8.7675900000000002</v>
          </cell>
          <cell r="Z186">
            <v>3.607186</v>
          </cell>
          <cell r="AA186">
            <v>4.0182390000000003</v>
          </cell>
          <cell r="AB186">
            <v>4.2711939641417151</v>
          </cell>
          <cell r="AC186">
            <v>4.5946027044206739</v>
          </cell>
          <cell r="AD186">
            <v>4.429112704129059</v>
          </cell>
          <cell r="AE186">
            <v>4.328169119778071</v>
          </cell>
        </row>
        <row r="207">
          <cell r="G207" t="str">
            <v>High</v>
          </cell>
          <cell r="H207">
            <v>42.389799174074071</v>
          </cell>
          <cell r="I207">
            <v>36.465809974074077</v>
          </cell>
          <cell r="J207">
            <v>35.569335074074075</v>
          </cell>
          <cell r="K207">
            <v>38.272286974074078</v>
          </cell>
          <cell r="L207">
            <v>34.157084474074075</v>
          </cell>
          <cell r="M207">
            <v>35.53257534037408</v>
          </cell>
          <cell r="N207">
            <v>36.773434690474069</v>
          </cell>
          <cell r="O207">
            <v>42.359566936074067</v>
          </cell>
          <cell r="P207">
            <v>51.593021086074074</v>
          </cell>
          <cell r="Q207">
            <v>51.05823207407407</v>
          </cell>
          <cell r="R207">
            <v>58.828523630074066</v>
          </cell>
          <cell r="S207">
            <v>69.276658966074081</v>
          </cell>
          <cell r="T207">
            <v>78.406612488074074</v>
          </cell>
          <cell r="U207">
            <v>74.656716200074086</v>
          </cell>
          <cell r="V207">
            <v>62.619136074074078</v>
          </cell>
          <cell r="W207">
            <v>48.797968286074081</v>
          </cell>
          <cell r="X207">
            <v>52.20252758307408</v>
          </cell>
          <cell r="Y207">
            <v>51.00957789207407</v>
          </cell>
          <cell r="Z207">
            <v>67.083563074074078</v>
          </cell>
          <cell r="AA207">
            <v>72.079969074074057</v>
          </cell>
          <cell r="AB207">
            <v>65.729459982444979</v>
          </cell>
          <cell r="AC207">
            <v>64.942320409137878</v>
          </cell>
          <cell r="AD207">
            <v>63.362334928324181</v>
          </cell>
          <cell r="AE207">
            <v>65.142943044759335</v>
          </cell>
        </row>
      </sheetData>
      <sheetData sheetId="9">
        <row r="20">
          <cell r="AB20">
            <v>685191.00450982037</v>
          </cell>
          <cell r="AC20">
            <v>596548.20473881776</v>
          </cell>
          <cell r="AD20">
            <v>483938.3798507941</v>
          </cell>
          <cell r="AE20">
            <v>527033.92175409861</v>
          </cell>
        </row>
        <row r="21">
          <cell r="AB21">
            <v>943682.68088198837</v>
          </cell>
          <cell r="AC21">
            <v>830208.88036835718</v>
          </cell>
          <cell r="AD21">
            <v>753930.23870589386</v>
          </cell>
          <cell r="AE21">
            <v>871080.35247744701</v>
          </cell>
        </row>
        <row r="22">
          <cell r="AB22">
            <v>565159.94287564873</v>
          </cell>
          <cell r="AC22">
            <v>558970.60872925993</v>
          </cell>
          <cell r="AD22">
            <v>572259.98185306403</v>
          </cell>
          <cell r="AE22">
            <v>556708.83725918015</v>
          </cell>
        </row>
        <row r="23">
          <cell r="AB23">
            <v>648754.53580453689</v>
          </cell>
          <cell r="AC23">
            <v>643800.41382252518</v>
          </cell>
          <cell r="AD23">
            <v>507081.04742742633</v>
          </cell>
          <cell r="AE23">
            <v>592950.14079819003</v>
          </cell>
        </row>
        <row r="24">
          <cell r="AB24">
            <v>286936.01310143375</v>
          </cell>
          <cell r="AC24">
            <v>288736.67150064075</v>
          </cell>
          <cell r="AD24">
            <v>274702.99513519771</v>
          </cell>
          <cell r="AE24">
            <v>302553.93400074064</v>
          </cell>
        </row>
        <row r="25">
          <cell r="AB25">
            <v>937394.72117731895</v>
          </cell>
          <cell r="AC25">
            <v>912080.37477960833</v>
          </cell>
          <cell r="AD25">
            <v>794727.87315070676</v>
          </cell>
          <cell r="AE25">
            <v>915980.80462188413</v>
          </cell>
        </row>
        <row r="26">
          <cell r="AB26">
            <v>2058089.550569477</v>
          </cell>
          <cell r="AC26">
            <v>1844519.6631027595</v>
          </cell>
          <cell r="AD26">
            <v>1808370.9297799692</v>
          </cell>
          <cell r="AE26">
            <v>1928192.5544098606</v>
          </cell>
        </row>
        <row r="27">
          <cell r="AB27">
            <v>1554881.3979650601</v>
          </cell>
          <cell r="AC27">
            <v>1634169.8108176619</v>
          </cell>
          <cell r="AD27">
            <v>1759674.7863607961</v>
          </cell>
          <cell r="AE27">
            <v>2076094.7759013497</v>
          </cell>
        </row>
        <row r="28">
          <cell r="AB28">
            <v>63433.426931604743</v>
          </cell>
          <cell r="AC28">
            <v>66425.748379317301</v>
          </cell>
          <cell r="AD28">
            <v>79151.326502888085</v>
          </cell>
          <cell r="AE28">
            <v>85845.446431490171</v>
          </cell>
        </row>
        <row r="29">
          <cell r="AB29">
            <v>190153.07686218477</v>
          </cell>
          <cell r="AC29">
            <v>187038.28744679055</v>
          </cell>
          <cell r="AD29">
            <v>191274.05068698598</v>
          </cell>
          <cell r="AE29">
            <v>191883.99555047645</v>
          </cell>
        </row>
        <row r="30">
          <cell r="AB30">
            <v>3238398.687584531</v>
          </cell>
          <cell r="AC30">
            <v>3213218.0296330545</v>
          </cell>
          <cell r="AD30">
            <v>3135340.9792414741</v>
          </cell>
          <cell r="AE30">
            <v>3367867.7846948942</v>
          </cell>
        </row>
        <row r="31">
          <cell r="AB31">
            <v>3921798.3362258212</v>
          </cell>
          <cell r="AC31">
            <v>3926905.9078965583</v>
          </cell>
          <cell r="AD31">
            <v>3966158.185490815</v>
          </cell>
          <cell r="AE31">
            <v>4341994.2565287473</v>
          </cell>
        </row>
        <row r="32">
          <cell r="AB32">
            <v>31549091.228681069</v>
          </cell>
          <cell r="AC32">
            <v>31194730.502038229</v>
          </cell>
          <cell r="AD32">
            <v>31505102.105258308</v>
          </cell>
          <cell r="AE32">
            <v>33927719.7277923</v>
          </cell>
        </row>
      </sheetData>
      <sheetData sheetId="10">
        <row r="20">
          <cell r="AB20">
            <v>685191.00450982037</v>
          </cell>
          <cell r="AC20">
            <v>596548.20473881776</v>
          </cell>
          <cell r="AD20">
            <v>483938.3798507941</v>
          </cell>
          <cell r="AE20">
            <v>527033.92175409861</v>
          </cell>
        </row>
        <row r="21">
          <cell r="AB21">
            <v>943682.68088198837</v>
          </cell>
          <cell r="AC21">
            <v>830208.88036835718</v>
          </cell>
          <cell r="AD21">
            <v>753930.23870589386</v>
          </cell>
          <cell r="AE21">
            <v>871080.35247744701</v>
          </cell>
        </row>
        <row r="22">
          <cell r="AB22">
            <v>565159.94287564873</v>
          </cell>
          <cell r="AC22">
            <v>558970.60872925993</v>
          </cell>
          <cell r="AD22">
            <v>572259.98185306403</v>
          </cell>
          <cell r="AE22">
            <v>556708.83725918015</v>
          </cell>
        </row>
        <row r="23">
          <cell r="AB23">
            <v>648754.53580453689</v>
          </cell>
          <cell r="AC23">
            <v>643800.41382252518</v>
          </cell>
          <cell r="AD23">
            <v>507081.04742742633</v>
          </cell>
          <cell r="AE23">
            <v>592950.14079819003</v>
          </cell>
        </row>
        <row r="24">
          <cell r="AB24">
            <v>286936.01310143375</v>
          </cell>
          <cell r="AC24">
            <v>288736.67150064075</v>
          </cell>
          <cell r="AD24">
            <v>274702.99513519771</v>
          </cell>
          <cell r="AE24">
            <v>302553.93400074064</v>
          </cell>
        </row>
        <row r="25">
          <cell r="AB25">
            <v>937394.72117731895</v>
          </cell>
          <cell r="AC25">
            <v>912080.37477960833</v>
          </cell>
          <cell r="AD25">
            <v>794727.87315070676</v>
          </cell>
          <cell r="AE25">
            <v>915980.80462188413</v>
          </cell>
        </row>
        <row r="26">
          <cell r="AB26">
            <v>2058089.550569477</v>
          </cell>
          <cell r="AC26">
            <v>1844519.6631027595</v>
          </cell>
          <cell r="AD26">
            <v>1808370.9297799692</v>
          </cell>
          <cell r="AE26">
            <v>1928192.5544098606</v>
          </cell>
        </row>
        <row r="27">
          <cell r="AB27">
            <v>1554881.3979650601</v>
          </cell>
          <cell r="AC27">
            <v>1634169.8108176619</v>
          </cell>
          <cell r="AD27">
            <v>1759674.7863607961</v>
          </cell>
          <cell r="AE27">
            <v>2076094.7759013497</v>
          </cell>
        </row>
        <row r="28">
          <cell r="AB28">
            <v>63433.426931604743</v>
          </cell>
          <cell r="AC28">
            <v>66425.748379317301</v>
          </cell>
          <cell r="AD28">
            <v>79151.326502888085</v>
          </cell>
          <cell r="AE28">
            <v>85845.446431490171</v>
          </cell>
        </row>
        <row r="29">
          <cell r="AB29">
            <v>190153.07686218477</v>
          </cell>
          <cell r="AC29">
            <v>187038.28744679055</v>
          </cell>
          <cell r="AD29">
            <v>191274.05068698598</v>
          </cell>
          <cell r="AE29">
            <v>191883.99555047645</v>
          </cell>
        </row>
        <row r="30">
          <cell r="AB30">
            <v>3238398.687584531</v>
          </cell>
          <cell r="AC30">
            <v>3213218.0296330545</v>
          </cell>
          <cell r="AD30">
            <v>3135340.9792414741</v>
          </cell>
          <cell r="AE30">
            <v>3367867.7846948942</v>
          </cell>
        </row>
        <row r="31">
          <cell r="AB31">
            <v>3921798.3362258212</v>
          </cell>
          <cell r="AC31">
            <v>3926905.9078965583</v>
          </cell>
          <cell r="AD31">
            <v>3966158.185490815</v>
          </cell>
          <cell r="AE31">
            <v>4341994.2565287473</v>
          </cell>
        </row>
        <row r="32">
          <cell r="AB32">
            <v>31549091.228681069</v>
          </cell>
          <cell r="AC32">
            <v>31194730.502038229</v>
          </cell>
          <cell r="AD32">
            <v>31505102.105258308</v>
          </cell>
          <cell r="AE32">
            <v>33927719.7277923</v>
          </cell>
        </row>
        <row r="34">
          <cell r="R34">
            <v>2241.6830724899996</v>
          </cell>
          <cell r="S34">
            <v>2163.8976968000002</v>
          </cell>
          <cell r="T34">
            <v>2301.1241944899998</v>
          </cell>
          <cell r="U34">
            <v>2076.5717068700001</v>
          </cell>
          <cell r="V34">
            <v>1996.0602896399998</v>
          </cell>
          <cell r="W34">
            <v>2250.2497511900001</v>
          </cell>
          <cell r="X34">
            <v>2163.1746260100003</v>
          </cell>
          <cell r="Y34">
            <v>2140.9822397200001</v>
          </cell>
          <cell r="Z34">
            <v>2292.7090752799995</v>
          </cell>
          <cell r="AA34">
            <v>2500.0165227299999</v>
          </cell>
          <cell r="AB34">
            <v>2481.8948666900001</v>
          </cell>
          <cell r="AC34">
            <v>2045.6792533299999</v>
          </cell>
          <cell r="AD34">
            <v>2094.8695493</v>
          </cell>
          <cell r="AE34">
            <v>1953.9369025999999</v>
          </cell>
        </row>
        <row r="35">
          <cell r="R35">
            <v>256.05469590000001</v>
          </cell>
          <cell r="S35">
            <v>253.2667701</v>
          </cell>
          <cell r="T35">
            <v>300.73964699999999</v>
          </cell>
          <cell r="U35">
            <v>328.24825880000003</v>
          </cell>
          <cell r="V35">
            <v>306.030933</v>
          </cell>
          <cell r="W35">
            <v>712.26009299999998</v>
          </cell>
          <cell r="X35">
            <v>203.55615209999999</v>
          </cell>
          <cell r="Y35">
            <v>366.60731587999999</v>
          </cell>
          <cell r="Z35">
            <v>507.35561760000002</v>
          </cell>
          <cell r="AA35">
            <v>485.31207719999998</v>
          </cell>
          <cell r="AB35">
            <v>378.14491860999999</v>
          </cell>
          <cell r="AC35">
            <v>411.35808100000003</v>
          </cell>
          <cell r="AD35">
            <v>0.71504779399999996</v>
          </cell>
          <cell r="AE35">
            <v>11.82402203</v>
          </cell>
        </row>
        <row r="36">
          <cell r="R36">
            <v>8899.5570035499986</v>
          </cell>
          <cell r="S36">
            <v>8817.6527938600011</v>
          </cell>
          <cell r="T36">
            <v>9245.813338269998</v>
          </cell>
          <cell r="U36">
            <v>9011.5451928240018</v>
          </cell>
          <cell r="V36">
            <v>9024.3629158299973</v>
          </cell>
          <cell r="W36">
            <v>8728.339281479999</v>
          </cell>
          <cell r="X36">
            <v>9126.2937245939993</v>
          </cell>
          <cell r="Y36">
            <v>8944.5317642250011</v>
          </cell>
          <cell r="Z36">
            <v>8800.5436373460016</v>
          </cell>
          <cell r="AA36">
            <v>8714.2793057930012</v>
          </cell>
          <cell r="AB36">
            <v>8450.0425825519997</v>
          </cell>
          <cell r="AC36">
            <v>8358.6997653549988</v>
          </cell>
          <cell r="AD36">
            <v>8113.2350019459991</v>
          </cell>
          <cell r="AE36">
            <v>7787.2052215100011</v>
          </cell>
        </row>
        <row r="37">
          <cell r="R37">
            <v>7661.6714371359994</v>
          </cell>
          <cell r="S37">
            <v>7776.286964425999</v>
          </cell>
          <cell r="T37">
            <v>7610.5201791749996</v>
          </cell>
          <cell r="U37">
            <v>7263.6624161199998</v>
          </cell>
          <cell r="V37">
            <v>7044.5252494289998</v>
          </cell>
          <cell r="W37">
            <v>6466.0726085319993</v>
          </cell>
          <cell r="X37">
            <v>6855.5085877819974</v>
          </cell>
          <cell r="Y37">
            <v>6963.2062946820006</v>
          </cell>
          <cell r="Z37">
            <v>7246.9256291289994</v>
          </cell>
          <cell r="AA37">
            <v>6912.3675650869991</v>
          </cell>
          <cell r="AB37">
            <v>7691.2867780759989</v>
          </cell>
          <cell r="AC37">
            <v>7979.0961733929998</v>
          </cell>
          <cell r="AD37">
            <v>6385.7180026869992</v>
          </cell>
          <cell r="AE37">
            <v>7075.2106742209999</v>
          </cell>
        </row>
        <row r="38">
          <cell r="R38">
            <v>4086.4875090620003</v>
          </cell>
          <cell r="S38">
            <v>4240.3955410879998</v>
          </cell>
          <cell r="T38">
            <v>4356.9694699659995</v>
          </cell>
          <cell r="U38">
            <v>4400.4775716160002</v>
          </cell>
          <cell r="V38">
            <v>4080.6638443390002</v>
          </cell>
          <cell r="W38">
            <v>3924.871003623</v>
          </cell>
          <cell r="X38">
            <v>4080.422248201</v>
          </cell>
          <cell r="Y38">
            <v>4088.9620284799998</v>
          </cell>
          <cell r="Z38">
            <v>4163.5420287199995</v>
          </cell>
          <cell r="AA38">
            <v>4512.5430191099995</v>
          </cell>
          <cell r="AB38">
            <v>4114.052655085</v>
          </cell>
          <cell r="AC38">
            <v>4448.8855489999996</v>
          </cell>
          <cell r="AD38">
            <v>4409.0903840000001</v>
          </cell>
          <cell r="AE38">
            <v>4408.891697</v>
          </cell>
        </row>
        <row r="39">
          <cell r="R39">
            <v>26505.950918524995</v>
          </cell>
          <cell r="S39">
            <v>27057.599951766999</v>
          </cell>
          <cell r="T39">
            <v>27768.108498663994</v>
          </cell>
          <cell r="U39">
            <v>28144.485808357993</v>
          </cell>
          <cell r="V39">
            <v>26713.211992282002</v>
          </cell>
          <cell r="W39">
            <v>26647.198376786</v>
          </cell>
          <cell r="X39">
            <v>26558.064847981997</v>
          </cell>
          <cell r="Y39">
            <v>26862.425029590002</v>
          </cell>
          <cell r="Z39">
            <v>28236.490102593994</v>
          </cell>
          <cell r="AA39">
            <v>29004.628378201</v>
          </cell>
          <cell r="AB39">
            <v>30663.798993526001</v>
          </cell>
          <cell r="AC39">
            <v>30112.770027643008</v>
          </cell>
          <cell r="AD39">
            <v>29742.328145847001</v>
          </cell>
          <cell r="AE39">
            <v>30186.76773027801</v>
          </cell>
        </row>
        <row r="40">
          <cell r="R40">
            <v>3879.7012499000002</v>
          </cell>
          <cell r="S40">
            <v>3811.8713759000002</v>
          </cell>
          <cell r="T40">
            <v>3687.7944449499996</v>
          </cell>
          <cell r="U40">
            <v>4052.86802012</v>
          </cell>
          <cell r="V40">
            <v>3732.9431664399999</v>
          </cell>
          <cell r="W40">
            <v>3838.0874855900001</v>
          </cell>
          <cell r="X40">
            <v>3896.3264584699996</v>
          </cell>
          <cell r="Y40">
            <v>4023.3897939200001</v>
          </cell>
          <cell r="Z40">
            <v>4441.6666339499998</v>
          </cell>
          <cell r="AA40">
            <v>4460.4758901999994</v>
          </cell>
          <cell r="AB40">
            <v>4050.5395106700003</v>
          </cell>
          <cell r="AC40">
            <v>3608.3347951999999</v>
          </cell>
          <cell r="AD40">
            <v>2971.5261042699999</v>
          </cell>
          <cell r="AE40">
            <v>3218.6991336999999</v>
          </cell>
        </row>
        <row r="41">
          <cell r="R41">
            <v>1816.3775173840002</v>
          </cell>
          <cell r="S41">
            <v>1729.1725085159999</v>
          </cell>
          <cell r="T41">
            <v>1809.3160340530001</v>
          </cell>
          <cell r="U41">
            <v>2002.7971589010001</v>
          </cell>
          <cell r="V41">
            <v>1569.27393001</v>
          </cell>
          <cell r="W41">
            <v>1822.5725142000001</v>
          </cell>
          <cell r="X41">
            <v>1313.8137009700001</v>
          </cell>
          <cell r="Y41">
            <v>1811.0114443580001</v>
          </cell>
          <cell r="Z41">
            <v>1966.132555659</v>
          </cell>
          <cell r="AA41">
            <v>1843.8253456399998</v>
          </cell>
          <cell r="AB41">
            <v>1715.36095056</v>
          </cell>
          <cell r="AC41">
            <v>1500.40197229</v>
          </cell>
          <cell r="AD41">
            <v>1188.2826425000001</v>
          </cell>
          <cell r="AE41">
            <v>1479.3628395000001</v>
          </cell>
        </row>
        <row r="42">
          <cell r="R42">
            <v>5746.479911376</v>
          </cell>
          <cell r="S42">
            <v>5566.126728625999</v>
          </cell>
          <cell r="T42">
            <v>5531.0785744169998</v>
          </cell>
          <cell r="U42">
            <v>5509.7806142379995</v>
          </cell>
          <cell r="V42">
            <v>5673.9444785799997</v>
          </cell>
          <cell r="W42">
            <v>5348.2846288990004</v>
          </cell>
          <cell r="X42">
            <v>5709.1822707800002</v>
          </cell>
          <cell r="Y42">
            <v>5327.3116683639983</v>
          </cell>
          <cell r="Z42">
            <v>5951.8128832550001</v>
          </cell>
          <cell r="AA42">
            <v>6332.950077589001</v>
          </cell>
          <cell r="AB42">
            <v>5853.6235859630006</v>
          </cell>
          <cell r="AC42">
            <v>4927.4810865630006</v>
          </cell>
          <cell r="AD42">
            <v>3630.7389282130007</v>
          </cell>
          <cell r="AE42">
            <v>3869.402575519</v>
          </cell>
        </row>
        <row r="43">
          <cell r="R43">
            <v>3542.670451942</v>
          </cell>
          <cell r="S43">
            <v>3695.7599722179998</v>
          </cell>
          <cell r="T43">
            <v>3595.7598673529997</v>
          </cell>
          <cell r="U43">
            <v>3703.5822214660002</v>
          </cell>
          <cell r="V43">
            <v>3891.4965771289999</v>
          </cell>
          <cell r="W43">
            <v>3776.8268019760003</v>
          </cell>
          <cell r="X43">
            <v>3572.9034326199999</v>
          </cell>
          <cell r="Y43">
            <v>3426.6527044069999</v>
          </cell>
          <cell r="Z43">
            <v>3694.4458117259996</v>
          </cell>
          <cell r="AA43">
            <v>3759.6007925679996</v>
          </cell>
          <cell r="AB43">
            <v>3996.2397316549996</v>
          </cell>
          <cell r="AC43">
            <v>4240.3662453959996</v>
          </cell>
          <cell r="AD43">
            <v>4298.4174826000008</v>
          </cell>
          <cell r="AE43">
            <v>4308.9514624540006</v>
          </cell>
        </row>
        <row r="44">
          <cell r="R44">
            <v>6722.875926398</v>
          </cell>
          <cell r="S44">
            <v>6549.6763158989997</v>
          </cell>
          <cell r="T44">
            <v>9735.1093495830009</v>
          </cell>
          <cell r="U44">
            <v>10917.79018881</v>
          </cell>
          <cell r="V44">
            <v>10471.642102559999</v>
          </cell>
          <cell r="W44">
            <v>9700.2649560009995</v>
          </cell>
          <cell r="X44">
            <v>9166.7088366469998</v>
          </cell>
          <cell r="Y44">
            <v>10082.399690292999</v>
          </cell>
          <cell r="Z44">
            <v>10930.476474950001</v>
          </cell>
          <cell r="AA44">
            <v>11077.385120202998</v>
          </cell>
          <cell r="AB44">
            <v>12644.081003894002</v>
          </cell>
          <cell r="AC44">
            <v>12620.560673337999</v>
          </cell>
          <cell r="AD44">
            <v>10752.502854922999</v>
          </cell>
          <cell r="AE44">
            <v>12228.901004306003</v>
          </cell>
        </row>
        <row r="45">
          <cell r="R45">
            <v>987.87010710000004</v>
          </cell>
          <cell r="S45">
            <v>1056.3657720000001</v>
          </cell>
          <cell r="T45">
            <v>1077.3572095</v>
          </cell>
          <cell r="U45">
            <v>1157.7823619999999</v>
          </cell>
          <cell r="V45">
            <v>865.11798090000002</v>
          </cell>
          <cell r="W45">
            <v>810.12230950000003</v>
          </cell>
          <cell r="X45">
            <v>561.35247136999999</v>
          </cell>
          <cell r="Y45">
            <v>530.68944077000003</v>
          </cell>
          <cell r="Z45">
            <v>562.70049167000002</v>
          </cell>
          <cell r="AA45">
            <v>522.48133399999995</v>
          </cell>
          <cell r="AB45">
            <v>728.54446539999992</v>
          </cell>
          <cell r="AC45">
            <v>648.91529459800006</v>
          </cell>
          <cell r="AD45">
            <v>674.46126260000005</v>
          </cell>
          <cell r="AE45">
            <v>807.73480789999996</v>
          </cell>
        </row>
        <row r="46">
          <cell r="R46">
            <v>8028.1012373619997</v>
          </cell>
          <cell r="S46">
            <v>8070.8592808919984</v>
          </cell>
          <cell r="T46">
            <v>8108.7047170469987</v>
          </cell>
          <cell r="U46">
            <v>8459.6545123170017</v>
          </cell>
          <cell r="V46">
            <v>8153.1399437289983</v>
          </cell>
          <cell r="W46">
            <v>8067.6336821470004</v>
          </cell>
          <cell r="X46">
            <v>7874.9026928249996</v>
          </cell>
          <cell r="Y46">
            <v>8092.7712354900013</v>
          </cell>
          <cell r="Z46">
            <v>8903.6919559619982</v>
          </cell>
          <cell r="AA46">
            <v>9583.8892045320008</v>
          </cell>
          <cell r="AB46">
            <v>10360.924623815999</v>
          </cell>
          <cell r="AC46">
            <v>10390.091238621</v>
          </cell>
          <cell r="AD46">
            <v>8070.4875509460007</v>
          </cell>
          <cell r="AE46">
            <v>8686.678736459</v>
          </cell>
        </row>
        <row r="47">
          <cell r="R47">
            <v>41792.478669936005</v>
          </cell>
          <cell r="S47">
            <v>46010.360973889998</v>
          </cell>
          <cell r="T47">
            <v>44345.152375557009</v>
          </cell>
          <cell r="U47">
            <v>39409.983743543999</v>
          </cell>
          <cell r="V47">
            <v>38522.503463543995</v>
          </cell>
          <cell r="W47">
            <v>36928.813054537</v>
          </cell>
          <cell r="X47">
            <v>31917.853005771005</v>
          </cell>
          <cell r="Y47">
            <v>30913.049653784004</v>
          </cell>
          <cell r="Z47">
            <v>36563.309115559001</v>
          </cell>
          <cell r="AA47">
            <v>36231.182085049993</v>
          </cell>
          <cell r="AB47">
            <v>41925.344552873998</v>
          </cell>
          <cell r="AC47">
            <v>40010.464847378003</v>
          </cell>
          <cell r="AD47">
            <v>34259.478258410003</v>
          </cell>
          <cell r="AE47">
            <v>33961.319954475999</v>
          </cell>
        </row>
        <row r="48">
          <cell r="R48">
            <v>18481.578407179994</v>
          </cell>
          <cell r="S48">
            <v>21586.36417348</v>
          </cell>
          <cell r="T48">
            <v>21592.211247160001</v>
          </cell>
          <cell r="U48">
            <v>17487.501183939999</v>
          </cell>
          <cell r="V48">
            <v>19724.441197800003</v>
          </cell>
          <cell r="W48">
            <v>24393.497758800004</v>
          </cell>
          <cell r="X48">
            <v>22613.35078796</v>
          </cell>
          <cell r="Y48">
            <v>22396.87912998</v>
          </cell>
          <cell r="Z48">
            <v>23725.38254327</v>
          </cell>
          <cell r="AA48">
            <v>22484.80126941</v>
          </cell>
          <cell r="AB48">
            <v>22984.535535661998</v>
          </cell>
          <cell r="AC48">
            <v>23356.263114869998</v>
          </cell>
          <cell r="AD48">
            <v>21977.079059080002</v>
          </cell>
          <cell r="AE48">
            <v>22840.553454469999</v>
          </cell>
        </row>
        <row r="49">
          <cell r="R49">
            <v>749.90207379999993</v>
          </cell>
          <cell r="S49">
            <v>935.18946029999995</v>
          </cell>
          <cell r="T49">
            <v>917.65450629999998</v>
          </cell>
          <cell r="U49">
            <v>688.46132488000001</v>
          </cell>
          <cell r="V49">
            <v>819.13943889999996</v>
          </cell>
          <cell r="W49">
            <v>819.53012970000009</v>
          </cell>
          <cell r="X49">
            <v>287.03224672000005</v>
          </cell>
          <cell r="Y49">
            <v>244.79613380000001</v>
          </cell>
          <cell r="Z49">
            <v>275.05236581000003</v>
          </cell>
          <cell r="AA49">
            <v>316.49096226999995</v>
          </cell>
          <cell r="AB49">
            <v>282.88455316299996</v>
          </cell>
          <cell r="AC49">
            <v>239.51335706</v>
          </cell>
          <cell r="AD49">
            <v>245.71880753400001</v>
          </cell>
          <cell r="AE49">
            <v>308.6148187</v>
          </cell>
        </row>
        <row r="50">
          <cell r="R50">
            <v>40.069969979999996</v>
          </cell>
          <cell r="S50">
            <v>49.290437079999997</v>
          </cell>
          <cell r="T50">
            <v>44.181923900000001</v>
          </cell>
          <cell r="U50">
            <v>31.744433829999998</v>
          </cell>
          <cell r="V50">
            <v>54.459537689999998</v>
          </cell>
          <cell r="W50">
            <v>52.790640359999998</v>
          </cell>
          <cell r="X50">
            <v>43.922344730000006</v>
          </cell>
          <cell r="Y50">
            <v>39.602347330000001</v>
          </cell>
          <cell r="Z50">
            <v>40.60147078</v>
          </cell>
          <cell r="AA50">
            <v>38.540427280000003</v>
          </cell>
          <cell r="AB50">
            <v>36.793157460000003</v>
          </cell>
          <cell r="AC50">
            <v>28.552671589999999</v>
          </cell>
          <cell r="AD50">
            <v>33.155464689999995</v>
          </cell>
          <cell r="AE50">
            <v>33.495301169999998</v>
          </cell>
        </row>
        <row r="51">
          <cell r="R51">
            <v>6917.5240422659999</v>
          </cell>
          <cell r="S51">
            <v>7154.4176529240003</v>
          </cell>
          <cell r="T51">
            <v>6954.8331545249976</v>
          </cell>
          <cell r="U51">
            <v>7466.3359534339979</v>
          </cell>
          <cell r="V51">
            <v>6631.2142074649992</v>
          </cell>
          <cell r="W51">
            <v>6846.4082258890021</v>
          </cell>
          <cell r="X51">
            <v>7440.8036104329985</v>
          </cell>
          <cell r="Y51">
            <v>7458.7309479640007</v>
          </cell>
          <cell r="Z51">
            <v>8233.4972310660014</v>
          </cell>
          <cell r="AA51">
            <v>9313.2930892950026</v>
          </cell>
          <cell r="AB51">
            <v>9743.0205369740015</v>
          </cell>
          <cell r="AC51">
            <v>9752.3034524309987</v>
          </cell>
          <cell r="AD51">
            <v>8962.0381981580013</v>
          </cell>
          <cell r="AE51">
            <v>9637.3531107639992</v>
          </cell>
        </row>
        <row r="52">
          <cell r="R52">
            <v>4004.0712452110001</v>
          </cell>
          <cell r="S52">
            <v>4139.9692471550006</v>
          </cell>
          <cell r="T52">
            <v>4212.7945610890001</v>
          </cell>
          <cell r="U52">
            <v>4270.1149149959992</v>
          </cell>
          <cell r="V52">
            <v>4021.7182798519993</v>
          </cell>
          <cell r="W52">
            <v>4150.6466018599995</v>
          </cell>
          <cell r="X52">
            <v>4351.1031298949993</v>
          </cell>
          <cell r="Y52">
            <v>4871.9967591999994</v>
          </cell>
          <cell r="Z52">
            <v>5226.982737368</v>
          </cell>
          <cell r="AA52">
            <v>5449.5668509220013</v>
          </cell>
          <cell r="AB52">
            <v>5596.5540052040005</v>
          </cell>
          <cell r="AC52">
            <v>4880.9543222960001</v>
          </cell>
          <cell r="AD52">
            <v>3866.1307475399994</v>
          </cell>
          <cell r="AE52">
            <v>4116.998073406</v>
          </cell>
        </row>
        <row r="53">
          <cell r="R53">
            <v>33164.658018429996</v>
          </cell>
          <cell r="S53">
            <v>33170.663591147008</v>
          </cell>
          <cell r="T53">
            <v>30528.007657471997</v>
          </cell>
          <cell r="U53">
            <v>32426.967795426008</v>
          </cell>
          <cell r="V53">
            <v>30920.321995161001</v>
          </cell>
          <cell r="W53">
            <v>30918.806798735004</v>
          </cell>
          <cell r="X53">
            <v>31688.631427576969</v>
          </cell>
          <cell r="Y53">
            <v>33667.820920850994</v>
          </cell>
          <cell r="Z53">
            <v>36171.043930711028</v>
          </cell>
          <cell r="AA53">
            <v>38514.50851054598</v>
          </cell>
          <cell r="AB53">
            <v>38765.897106021977</v>
          </cell>
          <cell r="AC53">
            <v>36751.652896097214</v>
          </cell>
          <cell r="AD53">
            <v>29684.407380997109</v>
          </cell>
          <cell r="AE53">
            <v>31122.570124542992</v>
          </cell>
        </row>
        <row r="55">
          <cell r="K55">
            <v>1990</v>
          </cell>
          <cell r="L55">
            <v>1991</v>
          </cell>
          <cell r="M55">
            <v>1992</v>
          </cell>
          <cell r="N55">
            <v>1993</v>
          </cell>
          <cell r="O55">
            <v>1994</v>
          </cell>
          <cell r="P55">
            <v>1995</v>
          </cell>
          <cell r="Q55">
            <v>1996</v>
          </cell>
          <cell r="R55">
            <v>1997</v>
          </cell>
          <cell r="S55">
            <v>1998</v>
          </cell>
          <cell r="T55">
            <v>1999</v>
          </cell>
          <cell r="U55">
            <v>2000</v>
          </cell>
          <cell r="V55">
            <v>2001</v>
          </cell>
          <cell r="W55">
            <v>2002</v>
          </cell>
          <cell r="X55">
            <v>2003</v>
          </cell>
          <cell r="Y55">
            <v>2004</v>
          </cell>
          <cell r="Z55">
            <v>2005</v>
          </cell>
          <cell r="AA55">
            <v>2006</v>
          </cell>
          <cell r="AB55">
            <v>2007</v>
          </cell>
          <cell r="AC55">
            <v>2008</v>
          </cell>
          <cell r="AD55">
            <v>2009</v>
          </cell>
          <cell r="AE55">
            <v>2010</v>
          </cell>
        </row>
        <row r="56">
          <cell r="K56">
            <v>52.55</v>
          </cell>
          <cell r="L56">
            <v>55.366999999999997</v>
          </cell>
          <cell r="M56">
            <v>57.883000000000003</v>
          </cell>
          <cell r="N56">
            <v>61.042000000000002</v>
          </cell>
          <cell r="O56">
            <v>62.982999999999997</v>
          </cell>
          <cell r="P56">
            <v>63.107999999999997</v>
          </cell>
          <cell r="Q56">
            <v>66.042000000000002</v>
          </cell>
          <cell r="R56">
            <v>68.266999999999996</v>
          </cell>
          <cell r="S56">
            <v>69.266999999999996</v>
          </cell>
          <cell r="T56">
            <v>68.957999999999998</v>
          </cell>
          <cell r="U56">
            <v>70.3</v>
          </cell>
          <cell r="V56">
            <v>69</v>
          </cell>
          <cell r="W56">
            <v>65.433000000000007</v>
          </cell>
          <cell r="X56">
            <v>62.392000000000003</v>
          </cell>
          <cell r="Y56">
            <v>62.25</v>
          </cell>
          <cell r="Z56">
            <v>63.55</v>
          </cell>
          <cell r="AA56">
            <v>66.091999999999999</v>
          </cell>
          <cell r="AB56">
            <v>66.242000000000004</v>
          </cell>
          <cell r="AC56">
            <v>62.957999999999998</v>
          </cell>
          <cell r="AD56">
            <v>54.8</v>
          </cell>
          <cell r="AE56">
            <v>53.2</v>
          </cell>
        </row>
        <row r="57">
          <cell r="K57">
            <v>19.5</v>
          </cell>
          <cell r="L57">
            <v>19.132999999999999</v>
          </cell>
          <cell r="M57">
            <v>20</v>
          </cell>
          <cell r="N57">
            <v>20.399999999999999</v>
          </cell>
          <cell r="O57">
            <v>20.707999999999998</v>
          </cell>
          <cell r="P57">
            <v>21.308</v>
          </cell>
          <cell r="Q57">
            <v>22.007999999999999</v>
          </cell>
          <cell r="R57">
            <v>22.207999999999998</v>
          </cell>
          <cell r="S57">
            <v>22.183</v>
          </cell>
          <cell r="T57">
            <v>22.6</v>
          </cell>
          <cell r="U57">
            <v>22.55</v>
          </cell>
          <cell r="V57">
            <v>21.382999999999999</v>
          </cell>
          <cell r="W57">
            <v>20.016999999999999</v>
          </cell>
          <cell r="X57">
            <v>18.975000000000001</v>
          </cell>
          <cell r="Y57">
            <v>19.167000000000002</v>
          </cell>
          <cell r="Z57">
            <v>19.574999999999999</v>
          </cell>
          <cell r="AA57">
            <v>20.2</v>
          </cell>
          <cell r="AB57">
            <v>20.442</v>
          </cell>
          <cell r="AC57">
            <v>19.917000000000002</v>
          </cell>
          <cell r="AD57">
            <v>17.417000000000002</v>
          </cell>
          <cell r="AE57">
            <v>16.542000000000002</v>
          </cell>
        </row>
        <row r="58">
          <cell r="K58">
            <v>204.15700000000001</v>
          </cell>
          <cell r="L58">
            <v>196.375</v>
          </cell>
          <cell r="M58">
            <v>193.01</v>
          </cell>
          <cell r="N58">
            <v>194.80099999999999</v>
          </cell>
          <cell r="O58">
            <v>202.876</v>
          </cell>
          <cell r="P58">
            <v>210.71700000000001</v>
          </cell>
          <cell r="Q58">
            <v>217.52500000000001</v>
          </cell>
          <cell r="R58">
            <v>226.88200000000001</v>
          </cell>
          <cell r="S58">
            <v>228.47300000000001</v>
          </cell>
          <cell r="T58">
            <v>224.44900000000001</v>
          </cell>
          <cell r="U58">
            <v>225.08199999999999</v>
          </cell>
          <cell r="V58">
            <v>215.715</v>
          </cell>
          <cell r="W58">
            <v>201.59100000000001</v>
          </cell>
          <cell r="X58">
            <v>194.80799999999999</v>
          </cell>
          <cell r="Y58">
            <v>199.892</v>
          </cell>
          <cell r="Z58">
            <v>203.98400000000001</v>
          </cell>
          <cell r="AA58">
            <v>207.45</v>
          </cell>
          <cell r="AB58">
            <v>204.02500000000001</v>
          </cell>
          <cell r="AC58">
            <v>195.083</v>
          </cell>
          <cell r="AD58">
            <v>167.04900000000001</v>
          </cell>
          <cell r="AE58">
            <v>163.9</v>
          </cell>
        </row>
        <row r="59">
          <cell r="K59">
            <v>335.97500000000002</v>
          </cell>
          <cell r="L59">
            <v>328.6</v>
          </cell>
          <cell r="M59">
            <v>325.17500000000001</v>
          </cell>
          <cell r="N59">
            <v>317.25</v>
          </cell>
          <cell r="O59">
            <v>311.733</v>
          </cell>
          <cell r="P59">
            <v>311.30799999999999</v>
          </cell>
          <cell r="Q59">
            <v>324.84199999999998</v>
          </cell>
          <cell r="R59">
            <v>350.40800000000002</v>
          </cell>
          <cell r="S59">
            <v>360.625</v>
          </cell>
          <cell r="T59">
            <v>343.56700000000001</v>
          </cell>
          <cell r="U59">
            <v>331.88299999999998</v>
          </cell>
          <cell r="V59">
            <v>316.05</v>
          </cell>
          <cell r="W59">
            <v>284.94200000000001</v>
          </cell>
          <cell r="X59">
            <v>267.19200000000001</v>
          </cell>
          <cell r="Y59">
            <v>263.72500000000002</v>
          </cell>
          <cell r="Z59">
            <v>272.58300000000003</v>
          </cell>
          <cell r="AA59">
            <v>285.82499999999999</v>
          </cell>
          <cell r="AB59">
            <v>293.21699999999998</v>
          </cell>
          <cell r="AC59">
            <v>291.04199999999997</v>
          </cell>
          <cell r="AD59">
            <v>265.483</v>
          </cell>
          <cell r="AE59">
            <v>258.11700000000002</v>
          </cell>
        </row>
        <row r="60">
          <cell r="K60">
            <v>612.18200000000002</v>
          </cell>
          <cell r="L60">
            <v>599.47500000000002</v>
          </cell>
          <cell r="M60">
            <v>596.06799999999998</v>
          </cell>
          <cell r="N60">
            <v>593.49299999999994</v>
          </cell>
          <cell r="O60">
            <v>598.29999999999995</v>
          </cell>
          <cell r="P60">
            <v>606.44100000000003</v>
          </cell>
          <cell r="Q60">
            <v>630.41699999999992</v>
          </cell>
          <cell r="R60">
            <v>667.76499999999999</v>
          </cell>
          <cell r="S60">
            <v>680.548</v>
          </cell>
          <cell r="T60">
            <v>659.57400000000007</v>
          </cell>
          <cell r="U60">
            <v>649.81500000000005</v>
          </cell>
          <cell r="V60">
            <v>622.14800000000002</v>
          </cell>
          <cell r="W60">
            <v>571.98299999999995</v>
          </cell>
          <cell r="X60">
            <v>543.36699999999996</v>
          </cell>
          <cell r="Y60">
            <v>545.03399999999999</v>
          </cell>
          <cell r="Z60">
            <v>559.69200000000001</v>
          </cell>
          <cell r="AA60">
            <v>579.56700000000001</v>
          </cell>
          <cell r="AB60">
            <v>583.92599999999993</v>
          </cell>
          <cell r="AC60">
            <v>569</v>
          </cell>
          <cell r="AD60">
            <v>504.74900000000002</v>
          </cell>
          <cell r="AE60">
            <v>491.75900000000001</v>
          </cell>
        </row>
        <row r="63">
          <cell r="R63">
            <v>5561</v>
          </cell>
          <cell r="S63">
            <v>5511</v>
          </cell>
          <cell r="T63">
            <v>5838</v>
          </cell>
          <cell r="U63">
            <v>5356</v>
          </cell>
          <cell r="V63">
            <v>5261</v>
          </cell>
          <cell r="W63">
            <v>5442</v>
          </cell>
          <cell r="X63">
            <v>5246</v>
          </cell>
          <cell r="Y63">
            <v>5046</v>
          </cell>
          <cell r="Z63">
            <v>5210</v>
          </cell>
          <cell r="AA63">
            <v>5741</v>
          </cell>
          <cell r="AB63">
            <v>5611</v>
          </cell>
          <cell r="AC63">
            <v>4441</v>
          </cell>
          <cell r="AD63">
            <v>4359</v>
          </cell>
          <cell r="AE63">
            <v>4070</v>
          </cell>
        </row>
        <row r="64">
          <cell r="R64">
            <v>471</v>
          </cell>
          <cell r="S64">
            <v>472</v>
          </cell>
          <cell r="T64">
            <v>532</v>
          </cell>
          <cell r="U64">
            <v>572</v>
          </cell>
          <cell r="V64">
            <v>511</v>
          </cell>
          <cell r="W64">
            <v>1141</v>
          </cell>
          <cell r="X64">
            <v>311</v>
          </cell>
          <cell r="Y64">
            <v>528</v>
          </cell>
          <cell r="Z64">
            <v>686</v>
          </cell>
          <cell r="AA64">
            <v>622</v>
          </cell>
          <cell r="AB64">
            <v>494</v>
          </cell>
          <cell r="AC64">
            <v>528</v>
          </cell>
          <cell r="AD64">
            <v>1</v>
          </cell>
          <cell r="AE64">
            <v>21</v>
          </cell>
        </row>
        <row r="65">
          <cell r="R65">
            <v>20517</v>
          </cell>
          <cell r="S65">
            <v>20752</v>
          </cell>
          <cell r="T65">
            <v>19820</v>
          </cell>
          <cell r="U65">
            <v>18901</v>
          </cell>
          <cell r="V65">
            <v>18107</v>
          </cell>
          <cell r="W65">
            <v>15947</v>
          </cell>
          <cell r="X65">
            <v>16534</v>
          </cell>
          <cell r="Y65">
            <v>15968</v>
          </cell>
          <cell r="Z65">
            <v>14992</v>
          </cell>
          <cell r="AA65">
            <v>14275</v>
          </cell>
          <cell r="AB65">
            <v>13733</v>
          </cell>
          <cell r="AC65">
            <v>14005</v>
          </cell>
          <cell r="AD65">
            <v>13118</v>
          </cell>
          <cell r="AE65">
            <v>11896</v>
          </cell>
        </row>
        <row r="66">
          <cell r="R66">
            <v>16784</v>
          </cell>
          <cell r="S66">
            <v>16968</v>
          </cell>
          <cell r="T66">
            <v>16248</v>
          </cell>
          <cell r="U66">
            <v>15603</v>
          </cell>
          <cell r="V66">
            <v>14433</v>
          </cell>
          <cell r="W66">
            <v>12367</v>
          </cell>
          <cell r="X66">
            <v>11875</v>
          </cell>
          <cell r="Y66">
            <v>11897</v>
          </cell>
          <cell r="Z66">
            <v>12704</v>
          </cell>
          <cell r="AA66">
            <v>13455</v>
          </cell>
          <cell r="AB66">
            <v>14273</v>
          </cell>
          <cell r="AC66">
            <v>14356</v>
          </cell>
          <cell r="AD66">
            <v>12445</v>
          </cell>
          <cell r="AE66">
            <v>12051</v>
          </cell>
        </row>
        <row r="67">
          <cell r="R67">
            <v>14657</v>
          </cell>
          <cell r="S67">
            <v>14498</v>
          </cell>
          <cell r="T67">
            <v>14353</v>
          </cell>
          <cell r="U67">
            <v>13734</v>
          </cell>
          <cell r="V67">
            <v>13209</v>
          </cell>
          <cell r="W67">
            <v>12665</v>
          </cell>
          <cell r="X67">
            <v>12555</v>
          </cell>
          <cell r="Y67">
            <v>12330</v>
          </cell>
          <cell r="Z67">
            <v>11864</v>
          </cell>
          <cell r="AA67">
            <v>12741</v>
          </cell>
          <cell r="AB67">
            <v>11430</v>
          </cell>
          <cell r="AC67">
            <v>12221</v>
          </cell>
          <cell r="AD67">
            <v>12099</v>
          </cell>
          <cell r="AE67">
            <v>11904</v>
          </cell>
        </row>
        <row r="68">
          <cell r="R68">
            <v>64864</v>
          </cell>
          <cell r="S68">
            <v>63666</v>
          </cell>
          <cell r="T68">
            <v>64446</v>
          </cell>
          <cell r="U68">
            <v>64955</v>
          </cell>
          <cell r="V68">
            <v>62868</v>
          </cell>
          <cell r="W68">
            <v>60760</v>
          </cell>
          <cell r="X68">
            <v>60488</v>
          </cell>
          <cell r="Y68">
            <v>59934</v>
          </cell>
          <cell r="Z68">
            <v>58992</v>
          </cell>
          <cell r="AA68">
            <v>59320</v>
          </cell>
          <cell r="AB68">
            <v>62434</v>
          </cell>
          <cell r="AC68">
            <v>62832</v>
          </cell>
          <cell r="AD68">
            <v>62266</v>
          </cell>
          <cell r="AE68">
            <v>62860</v>
          </cell>
        </row>
        <row r="69">
          <cell r="R69">
            <v>26496</v>
          </cell>
          <cell r="S69">
            <v>25874</v>
          </cell>
          <cell r="T69">
            <v>24842</v>
          </cell>
          <cell r="U69">
            <v>25486</v>
          </cell>
          <cell r="V69">
            <v>22660</v>
          </cell>
          <cell r="W69">
            <v>22153</v>
          </cell>
          <cell r="X69">
            <v>22029</v>
          </cell>
          <cell r="Y69">
            <v>22790</v>
          </cell>
          <cell r="Z69">
            <v>23420</v>
          </cell>
          <cell r="AA69">
            <v>23046</v>
          </cell>
          <cell r="AB69">
            <v>21291</v>
          </cell>
          <cell r="AC69">
            <v>19378</v>
          </cell>
          <cell r="AD69">
            <v>15880</v>
          </cell>
          <cell r="AE69">
            <v>15041</v>
          </cell>
        </row>
        <row r="70">
          <cell r="R70">
            <v>12252</v>
          </cell>
          <cell r="S70">
            <v>11657</v>
          </cell>
          <cell r="T70">
            <v>12130</v>
          </cell>
          <cell r="U70">
            <v>12879</v>
          </cell>
          <cell r="V70">
            <v>9662</v>
          </cell>
          <cell r="W70">
            <v>10770</v>
          </cell>
          <cell r="X70">
            <v>7440</v>
          </cell>
          <cell r="Y70">
            <v>10362</v>
          </cell>
          <cell r="Z70">
            <v>10507</v>
          </cell>
          <cell r="AA70">
            <v>9746</v>
          </cell>
          <cell r="AB70">
            <v>9142</v>
          </cell>
          <cell r="AC70">
            <v>8120</v>
          </cell>
          <cell r="AD70">
            <v>6428</v>
          </cell>
          <cell r="AE70">
            <v>6879</v>
          </cell>
        </row>
        <row r="71">
          <cell r="R71">
            <v>38812</v>
          </cell>
          <cell r="S71">
            <v>37565</v>
          </cell>
          <cell r="T71">
            <v>37205</v>
          </cell>
          <cell r="U71">
            <v>34589</v>
          </cell>
          <cell r="V71">
            <v>34285</v>
          </cell>
          <cell r="W71">
            <v>31009</v>
          </cell>
          <cell r="X71">
            <v>32445</v>
          </cell>
          <cell r="Y71">
            <v>30309</v>
          </cell>
          <cell r="Z71">
            <v>31736</v>
          </cell>
          <cell r="AA71">
            <v>33173</v>
          </cell>
          <cell r="AB71">
            <v>31198</v>
          </cell>
          <cell r="AC71">
            <v>26786</v>
          </cell>
          <cell r="AD71">
            <v>19729</v>
          </cell>
          <cell r="AE71">
            <v>18380</v>
          </cell>
        </row>
        <row r="72">
          <cell r="R72">
            <v>11310</v>
          </cell>
          <cell r="S72">
            <v>11351</v>
          </cell>
          <cell r="T72">
            <v>10908</v>
          </cell>
          <cell r="U72">
            <v>11080</v>
          </cell>
          <cell r="V72">
            <v>11527</v>
          </cell>
          <cell r="W72">
            <v>10644</v>
          </cell>
          <cell r="X72">
            <v>10047</v>
          </cell>
          <cell r="Y72">
            <v>9659</v>
          </cell>
          <cell r="Z72">
            <v>9617</v>
          </cell>
          <cell r="AA72">
            <v>9655</v>
          </cell>
          <cell r="AB72">
            <v>10137</v>
          </cell>
          <cell r="AC72">
            <v>10393</v>
          </cell>
          <cell r="AD72">
            <v>10385</v>
          </cell>
          <cell r="AE72">
            <v>10513</v>
          </cell>
        </row>
        <row r="73">
          <cell r="R73">
            <v>55429</v>
          </cell>
          <cell r="S73">
            <v>57601</v>
          </cell>
          <cell r="T73">
            <v>69099</v>
          </cell>
          <cell r="U73">
            <v>73302</v>
          </cell>
          <cell r="V73">
            <v>75464</v>
          </cell>
          <cell r="W73">
            <v>63198</v>
          </cell>
          <cell r="X73">
            <v>53968</v>
          </cell>
          <cell r="Y73">
            <v>53006</v>
          </cell>
          <cell r="Z73">
            <v>54157</v>
          </cell>
          <cell r="AA73">
            <v>56045</v>
          </cell>
          <cell r="AB73">
            <v>53965</v>
          </cell>
          <cell r="AC73">
            <v>50956</v>
          </cell>
          <cell r="AD73">
            <v>45309</v>
          </cell>
          <cell r="AE73">
            <v>44491</v>
          </cell>
        </row>
        <row r="74">
          <cell r="R74">
            <v>1969</v>
          </cell>
          <cell r="S74">
            <v>1920</v>
          </cell>
          <cell r="T74">
            <v>1820</v>
          </cell>
          <cell r="U74">
            <v>1906</v>
          </cell>
          <cell r="V74">
            <v>1506</v>
          </cell>
          <cell r="W74">
            <v>1223</v>
          </cell>
          <cell r="X74">
            <v>844</v>
          </cell>
          <cell r="Y74">
            <v>782</v>
          </cell>
          <cell r="Z74">
            <v>765</v>
          </cell>
          <cell r="AA74">
            <v>714</v>
          </cell>
          <cell r="AB74">
            <v>898</v>
          </cell>
          <cell r="AC74">
            <v>895</v>
          </cell>
          <cell r="AD74">
            <v>1130</v>
          </cell>
          <cell r="AE74">
            <v>1160</v>
          </cell>
        </row>
        <row r="75">
          <cell r="R75">
            <v>41716</v>
          </cell>
          <cell r="S75">
            <v>42787</v>
          </cell>
          <cell r="T75">
            <v>41996</v>
          </cell>
          <cell r="U75">
            <v>42475</v>
          </cell>
          <cell r="V75">
            <v>40521</v>
          </cell>
          <cell r="W75">
            <v>37406</v>
          </cell>
          <cell r="X75">
            <v>36377</v>
          </cell>
          <cell r="Y75">
            <v>38029</v>
          </cell>
          <cell r="Z75">
            <v>40003</v>
          </cell>
          <cell r="AA75">
            <v>41483</v>
          </cell>
          <cell r="AB75">
            <v>43588</v>
          </cell>
          <cell r="AC75">
            <v>44269</v>
          </cell>
          <cell r="AD75">
            <v>37338</v>
          </cell>
          <cell r="AE75">
            <v>36808</v>
          </cell>
        </row>
        <row r="76">
          <cell r="R76">
            <v>136196</v>
          </cell>
          <cell r="S76">
            <v>145117</v>
          </cell>
          <cell r="T76">
            <v>133689</v>
          </cell>
          <cell r="U76">
            <v>120895</v>
          </cell>
          <cell r="V76">
            <v>116259</v>
          </cell>
          <cell r="W76">
            <v>103705</v>
          </cell>
          <cell r="X76">
            <v>94377</v>
          </cell>
          <cell r="Y76">
            <v>92283</v>
          </cell>
          <cell r="Z76">
            <v>99083</v>
          </cell>
          <cell r="AA76">
            <v>109159</v>
          </cell>
          <cell r="AB76">
            <v>114018</v>
          </cell>
          <cell r="AC76">
            <v>113610</v>
          </cell>
          <cell r="AD76">
            <v>104792</v>
          </cell>
          <cell r="AE76">
            <v>102399</v>
          </cell>
        </row>
        <row r="77">
          <cell r="R77">
            <v>4522</v>
          </cell>
          <cell r="S77">
            <v>4417</v>
          </cell>
          <cell r="T77">
            <v>4358</v>
          </cell>
          <cell r="U77">
            <v>4131</v>
          </cell>
          <cell r="V77">
            <v>4143</v>
          </cell>
          <cell r="W77">
            <v>4491</v>
          </cell>
          <cell r="X77">
            <v>4541</v>
          </cell>
          <cell r="Y77">
            <v>3992</v>
          </cell>
          <cell r="Z77">
            <v>3894</v>
          </cell>
          <cell r="AA77">
            <v>3842</v>
          </cell>
          <cell r="AB77">
            <v>3986</v>
          </cell>
          <cell r="AC77">
            <v>4010</v>
          </cell>
          <cell r="AD77">
            <v>3788</v>
          </cell>
          <cell r="AE77">
            <v>3799</v>
          </cell>
        </row>
        <row r="78">
          <cell r="R78">
            <v>7719</v>
          </cell>
          <cell r="S78">
            <v>8266</v>
          </cell>
          <cell r="T78">
            <v>8083</v>
          </cell>
          <cell r="U78">
            <v>6149</v>
          </cell>
          <cell r="V78">
            <v>7395</v>
          </cell>
          <cell r="W78">
            <v>7256</v>
          </cell>
          <cell r="X78">
            <v>3020</v>
          </cell>
          <cell r="Y78">
            <v>2667</v>
          </cell>
          <cell r="Z78">
            <v>3108</v>
          </cell>
          <cell r="AA78">
            <v>3455</v>
          </cell>
          <cell r="AB78">
            <v>3252</v>
          </cell>
          <cell r="AC78">
            <v>2718</v>
          </cell>
          <cell r="AD78">
            <v>2714</v>
          </cell>
          <cell r="AE78">
            <v>3162</v>
          </cell>
        </row>
        <row r="79">
          <cell r="R79">
            <v>415</v>
          </cell>
          <cell r="S79">
            <v>438</v>
          </cell>
          <cell r="T79">
            <v>392</v>
          </cell>
          <cell r="U79">
            <v>289</v>
          </cell>
          <cell r="V79">
            <v>493</v>
          </cell>
          <cell r="W79">
            <v>465</v>
          </cell>
          <cell r="X79">
            <v>484</v>
          </cell>
          <cell r="Y79">
            <v>457</v>
          </cell>
          <cell r="Z79">
            <v>477</v>
          </cell>
          <cell r="AA79">
            <v>441</v>
          </cell>
          <cell r="AB79">
            <v>439</v>
          </cell>
          <cell r="AC79">
            <v>321</v>
          </cell>
          <cell r="AD79">
            <v>363</v>
          </cell>
          <cell r="AE79">
            <v>338</v>
          </cell>
        </row>
        <row r="80">
          <cell r="R80">
            <v>10704</v>
          </cell>
          <cell r="S80">
            <v>11187</v>
          </cell>
          <cell r="T80">
            <v>10829</v>
          </cell>
          <cell r="U80">
            <v>11239</v>
          </cell>
          <cell r="V80">
            <v>10120</v>
          </cell>
          <cell r="W80">
            <v>9916</v>
          </cell>
          <cell r="X80">
            <v>10325</v>
          </cell>
          <cell r="Y80">
            <v>10128</v>
          </cell>
          <cell r="Z80">
            <v>10274</v>
          </cell>
          <cell r="AA80">
            <v>11333</v>
          </cell>
          <cell r="AB80">
            <v>11574</v>
          </cell>
          <cell r="AC80">
            <v>12133</v>
          </cell>
          <cell r="AD80">
            <v>11425</v>
          </cell>
          <cell r="AE80">
            <v>11543</v>
          </cell>
        </row>
        <row r="81">
          <cell r="R81">
            <v>15915</v>
          </cell>
          <cell r="S81">
            <v>16513</v>
          </cell>
          <cell r="T81">
            <v>16722</v>
          </cell>
          <cell r="U81">
            <v>17285</v>
          </cell>
          <cell r="V81">
            <v>16260</v>
          </cell>
          <cell r="W81">
            <v>15733</v>
          </cell>
          <cell r="X81">
            <v>16244</v>
          </cell>
          <cell r="Y81">
            <v>18165</v>
          </cell>
          <cell r="Z81">
            <v>18418</v>
          </cell>
          <cell r="AA81">
            <v>19210</v>
          </cell>
          <cell r="AB81">
            <v>19936</v>
          </cell>
          <cell r="AC81">
            <v>18985</v>
          </cell>
          <cell r="AD81">
            <v>16540</v>
          </cell>
          <cell r="AE81">
            <v>15951</v>
          </cell>
        </row>
        <row r="82">
          <cell r="R82">
            <v>179937</v>
          </cell>
          <cell r="S82">
            <v>182930</v>
          </cell>
          <cell r="T82">
            <v>165785</v>
          </cell>
          <cell r="U82">
            <v>166299</v>
          </cell>
          <cell r="V82">
            <v>158635</v>
          </cell>
          <cell r="W82">
            <v>148754</v>
          </cell>
          <cell r="X82">
            <v>144987</v>
          </cell>
          <cell r="Y82">
            <v>147412</v>
          </cell>
          <cell r="Z82">
            <v>150939</v>
          </cell>
          <cell r="AA82">
            <v>153451</v>
          </cell>
          <cell r="AB82">
            <v>153455</v>
          </cell>
          <cell r="AC82">
            <v>148403</v>
          </cell>
          <cell r="AD82">
            <v>125607</v>
          </cell>
          <cell r="AE82">
            <v>119972</v>
          </cell>
        </row>
        <row r="83">
          <cell r="R83">
            <v>666246</v>
          </cell>
          <cell r="S83">
            <v>679490</v>
          </cell>
          <cell r="T83">
            <v>659095</v>
          </cell>
          <cell r="U83">
            <v>647125</v>
          </cell>
          <cell r="V83">
            <v>623319</v>
          </cell>
          <cell r="W83">
            <v>575045</v>
          </cell>
          <cell r="X83">
            <v>544137</v>
          </cell>
          <cell r="Y83">
            <v>545744</v>
          </cell>
          <cell r="Z83">
            <v>560846</v>
          </cell>
          <cell r="AA83">
            <v>580907</v>
          </cell>
          <cell r="AB83">
            <v>584854</v>
          </cell>
          <cell r="AC83">
            <v>569360</v>
          </cell>
          <cell r="AD83">
            <v>505716</v>
          </cell>
          <cell r="AE83">
            <v>493238</v>
          </cell>
        </row>
        <row r="84">
          <cell r="R84">
            <v>0.99772524765448922</v>
          </cell>
          <cell r="S84">
            <v>0.99844537049554183</v>
          </cell>
          <cell r="T84">
            <v>0.99927377367816184</v>
          </cell>
          <cell r="U84">
            <v>0.99586036025638069</v>
          </cell>
          <cell r="V84">
            <v>1.0018821888039502</v>
          </cell>
          <cell r="W84">
            <v>1.0053533059548974</v>
          </cell>
          <cell r="X84">
            <v>1.0014170901066866</v>
          </cell>
          <cell r="Y84">
            <v>1.0013026710260278</v>
          </cell>
          <cell r="Z84">
            <v>1.0020618483022805</v>
          </cell>
          <cell r="AA84">
            <v>1.002312070908109</v>
          </cell>
          <cell r="AB84">
            <v>1.0015892424725052</v>
          </cell>
          <cell r="AC84">
            <v>1.0006326889279438</v>
          </cell>
          <cell r="AD84">
            <v>1.0019158036964908</v>
          </cell>
          <cell r="AE84">
            <v>1.0030075707816226</v>
          </cell>
        </row>
      </sheetData>
      <sheetData sheetId="11">
        <row r="20">
          <cell r="AB20">
            <v>685191.00450982037</v>
          </cell>
          <cell r="AC20">
            <v>596548.20473881776</v>
          </cell>
          <cell r="AD20">
            <v>483938.3798507941</v>
          </cell>
          <cell r="AE20">
            <v>527033.92175409861</v>
          </cell>
        </row>
        <row r="21">
          <cell r="AB21">
            <v>943682.68088198837</v>
          </cell>
          <cell r="AC21">
            <v>830208.88036835718</v>
          </cell>
          <cell r="AD21">
            <v>753930.23870589386</v>
          </cell>
          <cell r="AE21">
            <v>871080.35247744701</v>
          </cell>
        </row>
        <row r="22">
          <cell r="AB22">
            <v>565159.94287564873</v>
          </cell>
          <cell r="AC22">
            <v>558970.60872925993</v>
          </cell>
          <cell r="AD22">
            <v>572259.98185306403</v>
          </cell>
          <cell r="AE22">
            <v>556708.83725918015</v>
          </cell>
        </row>
        <row r="23">
          <cell r="AB23">
            <v>648754.53580453689</v>
          </cell>
          <cell r="AC23">
            <v>643800.41382252518</v>
          </cell>
          <cell r="AD23">
            <v>507081.04742742633</v>
          </cell>
          <cell r="AE23">
            <v>592950.14079819003</v>
          </cell>
        </row>
        <row r="24">
          <cell r="AB24">
            <v>286936.01310143375</v>
          </cell>
          <cell r="AC24">
            <v>288736.67150064075</v>
          </cell>
          <cell r="AD24">
            <v>274702.99513519771</v>
          </cell>
          <cell r="AE24">
            <v>302553.93400074064</v>
          </cell>
        </row>
        <row r="25">
          <cell r="AB25">
            <v>937394.72117731895</v>
          </cell>
          <cell r="AC25">
            <v>912080.37477960833</v>
          </cell>
          <cell r="AD25">
            <v>794727.87315070676</v>
          </cell>
          <cell r="AE25">
            <v>915980.80462188413</v>
          </cell>
        </row>
        <row r="26">
          <cell r="AB26">
            <v>2058089.550569477</v>
          </cell>
          <cell r="AC26">
            <v>1844519.6631027595</v>
          </cell>
          <cell r="AD26">
            <v>1808370.9297799692</v>
          </cell>
          <cell r="AE26">
            <v>1928192.5544098606</v>
          </cell>
        </row>
        <row r="27">
          <cell r="AB27">
            <v>1554881.3979650601</v>
          </cell>
          <cell r="AC27">
            <v>1634169.8108176619</v>
          </cell>
          <cell r="AD27">
            <v>1759674.7863607961</v>
          </cell>
          <cell r="AE27">
            <v>2076094.7759013497</v>
          </cell>
        </row>
        <row r="28">
          <cell r="AB28">
            <v>63433.426931604743</v>
          </cell>
          <cell r="AC28">
            <v>66425.748379317301</v>
          </cell>
          <cell r="AD28">
            <v>79151.326502888085</v>
          </cell>
          <cell r="AE28">
            <v>85845.446431490171</v>
          </cell>
        </row>
        <row r="29">
          <cell r="AB29">
            <v>190153.07686218477</v>
          </cell>
          <cell r="AC29">
            <v>187038.28744679055</v>
          </cell>
          <cell r="AD29">
            <v>191274.05068698598</v>
          </cell>
          <cell r="AE29">
            <v>191883.99555047645</v>
          </cell>
        </row>
        <row r="30">
          <cell r="AB30">
            <v>3238398.687584531</v>
          </cell>
          <cell r="AC30">
            <v>3213218.0296330545</v>
          </cell>
          <cell r="AD30">
            <v>3135340.9792414741</v>
          </cell>
          <cell r="AE30">
            <v>3367867.7846948942</v>
          </cell>
        </row>
        <row r="31">
          <cell r="AB31">
            <v>3921798.3362258212</v>
          </cell>
          <cell r="AC31">
            <v>3926905.9078965583</v>
          </cell>
          <cell r="AD31">
            <v>3966158.185490815</v>
          </cell>
          <cell r="AE31">
            <v>4341994.2565287473</v>
          </cell>
        </row>
        <row r="32">
          <cell r="AB32">
            <v>31549091.228681069</v>
          </cell>
          <cell r="AC32">
            <v>31194730.502038229</v>
          </cell>
          <cell r="AD32">
            <v>31505102.105258308</v>
          </cell>
          <cell r="AE32">
            <v>33927719.7277923</v>
          </cell>
        </row>
      </sheetData>
      <sheetData sheetId="12">
        <row r="20">
          <cell r="H20">
            <v>420.90410493345433</v>
          </cell>
          <cell r="I20">
            <v>423.13679518832237</v>
          </cell>
          <cell r="J20">
            <v>394.67431530947567</v>
          </cell>
          <cell r="K20">
            <v>468.25061854804272</v>
          </cell>
          <cell r="L20">
            <v>344.52373444721451</v>
          </cell>
          <cell r="M20">
            <v>445.49503488725964</v>
          </cell>
          <cell r="N20">
            <v>348.28403706589631</v>
          </cell>
          <cell r="O20">
            <v>362.3397594571631</v>
          </cell>
          <cell r="P20">
            <v>371.606224056516</v>
          </cell>
          <cell r="Q20">
            <v>312.50970489313931</v>
          </cell>
          <cell r="R20">
            <v>335.2975740310236</v>
          </cell>
          <cell r="S20">
            <v>342.2055640259951</v>
          </cell>
          <cell r="T20">
            <v>402.99180686349803</v>
          </cell>
          <cell r="U20">
            <v>414.03797570414213</v>
          </cell>
          <cell r="V20">
            <v>389.97709928167609</v>
          </cell>
          <cell r="W20">
            <v>391.37822136142915</v>
          </cell>
          <cell r="X20">
            <v>293.2540267496567</v>
          </cell>
          <cell r="Y20">
            <v>312.26727082893217</v>
          </cell>
          <cell r="Z20">
            <v>358.48883909919152</v>
          </cell>
          <cell r="AA20">
            <v>360.66110448832524</v>
          </cell>
          <cell r="AB20">
            <v>326.86508800620044</v>
          </cell>
          <cell r="AC20">
            <v>307.34855388727095</v>
          </cell>
          <cell r="AD20">
            <v>315.74630914426245</v>
          </cell>
          <cell r="AE20">
            <v>390.84711724540011</v>
          </cell>
        </row>
        <row r="21">
          <cell r="G21">
            <v>25.652573750057851</v>
          </cell>
          <cell r="H21">
            <v>25.562876348592489</v>
          </cell>
          <cell r="I21">
            <v>25.698333253680506</v>
          </cell>
          <cell r="J21">
            <v>13.848576325371898</v>
          </cell>
          <cell r="K21">
            <v>28.066991307719697</v>
          </cell>
          <cell r="L21">
            <v>16.117144199118059</v>
          </cell>
          <cell r="M21">
            <v>37.124640142297991</v>
          </cell>
          <cell r="N21">
            <v>24.163570975730682</v>
          </cell>
          <cell r="O21">
            <v>20.725655611245173</v>
          </cell>
          <cell r="P21">
            <v>16.890770559431886</v>
          </cell>
          <cell r="Q21">
            <v>14.204568678363051</v>
          </cell>
          <cell r="R21">
            <v>15.240536736838072</v>
          </cell>
          <cell r="S21">
            <v>43.601175474442854</v>
          </cell>
          <cell r="T21">
            <v>51.34627945462649</v>
          </cell>
          <cell r="U21">
            <v>52.753693876351583</v>
          </cell>
          <cell r="V21">
            <v>49.688014634735822</v>
          </cell>
          <cell r="W21">
            <v>47.389006316911576</v>
          </cell>
          <cell r="X21">
            <v>39.719600078948531</v>
          </cell>
          <cell r="Y21">
            <v>42.946811008193642</v>
          </cell>
          <cell r="Z21">
            <v>42.912847331836325</v>
          </cell>
          <cell r="AA21">
            <v>45.360843253028662</v>
          </cell>
          <cell r="AB21">
            <v>43.780346509804978</v>
          </cell>
          <cell r="AC21">
            <v>37.521853433522573</v>
          </cell>
          <cell r="AD21">
            <v>21.874406648760488</v>
          </cell>
          <cell r="AE21">
            <v>28.568841979826072</v>
          </cell>
        </row>
        <row r="22">
          <cell r="G22">
            <v>148.09067407337858</v>
          </cell>
          <cell r="H22">
            <v>147.57241187782651</v>
          </cell>
          <cell r="I22">
            <v>148.35520903287315</v>
          </cell>
          <cell r="J22">
            <v>165.79860767185517</v>
          </cell>
          <cell r="K22">
            <v>173.03383335582868</v>
          </cell>
          <cell r="L22">
            <v>144.04017279599154</v>
          </cell>
          <cell r="M22">
            <v>167.02077778073459</v>
          </cell>
          <cell r="N22">
            <v>156.95175264438686</v>
          </cell>
          <cell r="O22">
            <v>159.76203940526821</v>
          </cell>
          <cell r="P22">
            <v>160.37081910472003</v>
          </cell>
          <cell r="Q22">
            <v>134.84041862377427</v>
          </cell>
          <cell r="R22">
            <v>144.66695632902375</v>
          </cell>
          <cell r="S22">
            <v>123.14160260115491</v>
          </cell>
          <cell r="T22">
            <v>145.02256658050578</v>
          </cell>
          <cell r="U22">
            <v>148.98487297542223</v>
          </cell>
          <cell r="V22">
            <v>140.3064744760587</v>
          </cell>
          <cell r="W22">
            <v>145.5638815883764</v>
          </cell>
          <cell r="X22">
            <v>115.86372571929033</v>
          </cell>
          <cell r="Y22">
            <v>125.98853086440919</v>
          </cell>
          <cell r="Z22">
            <v>141.5697676064546</v>
          </cell>
          <cell r="AA22">
            <v>139.73676861475923</v>
          </cell>
          <cell r="AB22">
            <v>137.37429289745472</v>
          </cell>
          <cell r="AC22">
            <v>118.55546948593621</v>
          </cell>
          <cell r="AD22">
            <v>121.9097195623316</v>
          </cell>
          <cell r="AE22">
            <v>123.60453687075486</v>
          </cell>
        </row>
        <row r="23">
          <cell r="G23">
            <v>285.87082646496032</v>
          </cell>
          <cell r="H23">
            <v>284.87051536995608</v>
          </cell>
          <cell r="I23">
            <v>286.38156346652335</v>
          </cell>
          <cell r="J23">
            <v>292.12065892251803</v>
          </cell>
          <cell r="K23">
            <v>295.25657380571096</v>
          </cell>
          <cell r="L23">
            <v>273.72255952617945</v>
          </cell>
          <cell r="M23">
            <v>296.99142911960104</v>
          </cell>
          <cell r="N23">
            <v>303.2728886913564</v>
          </cell>
          <cell r="O23">
            <v>305.80805486181697</v>
          </cell>
          <cell r="P23">
            <v>304.02727286374443</v>
          </cell>
          <cell r="Q23">
            <v>255.67266336902762</v>
          </cell>
          <cell r="R23">
            <v>274.31306879249058</v>
          </cell>
          <cell r="S23">
            <v>295.74791991806399</v>
          </cell>
          <cell r="T23">
            <v>348.28133891832391</v>
          </cell>
          <cell r="U23">
            <v>357.82579254635169</v>
          </cell>
          <cell r="V23">
            <v>337.03000536087393</v>
          </cell>
          <cell r="W23">
            <v>341.86317827135667</v>
          </cell>
          <cell r="X23">
            <v>297.0016363582576</v>
          </cell>
          <cell r="Y23">
            <v>256.94850517252331</v>
          </cell>
          <cell r="Z23">
            <v>276.85700974362169</v>
          </cell>
          <cell r="AA23">
            <v>297.90433494381182</v>
          </cell>
          <cell r="AB23">
            <v>295.22513781900727</v>
          </cell>
          <cell r="AC23">
            <v>265.07383573829964</v>
          </cell>
          <cell r="AD23">
            <v>267.25903800414943</v>
          </cell>
          <cell r="AE23">
            <v>299.10375236482099</v>
          </cell>
        </row>
        <row r="24">
          <cell r="G24">
            <v>881.99616063500446</v>
          </cell>
          <cell r="H24">
            <v>878.90990852982929</v>
          </cell>
          <cell r="I24">
            <v>883.57190094139946</v>
          </cell>
          <cell r="J24">
            <v>866.44215822922081</v>
          </cell>
          <cell r="K24">
            <v>964.60788783349199</v>
          </cell>
          <cell r="L24">
            <v>778.40348106905492</v>
          </cell>
          <cell r="M24">
            <v>946.6318819298931</v>
          </cell>
          <cell r="N24">
            <v>832.67224937737035</v>
          </cell>
          <cell r="O24">
            <v>848.63549634990864</v>
          </cell>
          <cell r="P24">
            <v>852.89507384849344</v>
          </cell>
          <cell r="Q24">
            <v>717.22734293522569</v>
          </cell>
          <cell r="R24">
            <v>769.51812330024813</v>
          </cell>
          <cell r="S24">
            <v>804.69619959655552</v>
          </cell>
          <cell r="T24">
            <v>947.64197928500766</v>
          </cell>
          <cell r="U24">
            <v>973.60245291650426</v>
          </cell>
          <cell r="V24">
            <v>917.00158079266578</v>
          </cell>
          <cell r="W24">
            <v>926.19414624671435</v>
          </cell>
          <cell r="X24">
            <v>745.8391027960281</v>
          </cell>
          <cell r="Y24">
            <v>738.15110558736103</v>
          </cell>
          <cell r="Z24">
            <v>819.82857199685373</v>
          </cell>
          <cell r="AA24">
            <v>843.66301387825172</v>
          </cell>
          <cell r="AB24">
            <v>803.24492655162635</v>
          </cell>
          <cell r="AC24">
            <v>728.49965144856913</v>
          </cell>
          <cell r="AD24">
            <v>726.78953384067529</v>
          </cell>
          <cell r="AE24">
            <v>842.12418774695084</v>
          </cell>
        </row>
        <row r="25">
          <cell r="G25">
            <v>1988</v>
          </cell>
          <cell r="H25">
            <v>1989</v>
          </cell>
          <cell r="I25">
            <v>1990</v>
          </cell>
          <cell r="J25">
            <v>1991</v>
          </cell>
          <cell r="K25">
            <v>1992</v>
          </cell>
          <cell r="L25">
            <v>1993</v>
          </cell>
          <cell r="M25">
            <v>1994</v>
          </cell>
          <cell r="N25">
            <v>1995</v>
          </cell>
          <cell r="O25">
            <v>1996</v>
          </cell>
          <cell r="P25">
            <v>1997</v>
          </cell>
          <cell r="Q25">
            <v>1998</v>
          </cell>
          <cell r="R25">
            <v>1999</v>
          </cell>
          <cell r="S25">
            <v>2000</v>
          </cell>
          <cell r="T25">
            <v>2001</v>
          </cell>
          <cell r="U25">
            <v>2002</v>
          </cell>
          <cell r="V25">
            <v>2003</v>
          </cell>
          <cell r="W25">
            <v>2004</v>
          </cell>
          <cell r="X25">
            <v>2005</v>
          </cell>
          <cell r="Y25">
            <v>2006</v>
          </cell>
          <cell r="Z25">
            <v>2007</v>
          </cell>
          <cell r="AA25">
            <v>2008</v>
          </cell>
          <cell r="AB25">
            <v>2009</v>
          </cell>
          <cell r="AC25">
            <v>2010</v>
          </cell>
          <cell r="AD25">
            <v>2011</v>
          </cell>
          <cell r="AE25">
            <v>2012</v>
          </cell>
        </row>
      </sheetData>
      <sheetData sheetId="13">
        <row r="20">
          <cell r="H20">
            <v>420.90410493345433</v>
          </cell>
          <cell r="I20">
            <v>423.13679518832231</v>
          </cell>
          <cell r="J20">
            <v>394.67431530947567</v>
          </cell>
          <cell r="K20">
            <v>468.25061854804272</v>
          </cell>
          <cell r="L20">
            <v>344.52373444721451</v>
          </cell>
          <cell r="M20">
            <v>445.49503488725958</v>
          </cell>
          <cell r="N20">
            <v>348.28403706589631</v>
          </cell>
          <cell r="O20">
            <v>362.3397594571631</v>
          </cell>
          <cell r="P20">
            <v>371.60622405651606</v>
          </cell>
          <cell r="Q20">
            <v>312.50970489313931</v>
          </cell>
          <cell r="R20">
            <v>335.29757403102366</v>
          </cell>
          <cell r="S20">
            <v>342.2055640259951</v>
          </cell>
          <cell r="T20">
            <v>402.99180686349797</v>
          </cell>
          <cell r="U20">
            <v>414.03797570414213</v>
          </cell>
          <cell r="V20">
            <v>389.97709928167603</v>
          </cell>
          <cell r="W20">
            <v>391.37822136142915</v>
          </cell>
          <cell r="X20">
            <v>293.2540267496567</v>
          </cell>
          <cell r="Y20">
            <v>312.26727082893217</v>
          </cell>
          <cell r="Z20">
            <v>358.48883909919152</v>
          </cell>
          <cell r="AA20">
            <v>360.66110448832524</v>
          </cell>
          <cell r="AB20">
            <v>326.86508800620044</v>
          </cell>
          <cell r="AC20">
            <v>307.34855388727095</v>
          </cell>
          <cell r="AD20">
            <v>315.74630914426245</v>
          </cell>
          <cell r="AE20">
            <v>390.84711724540011</v>
          </cell>
        </row>
        <row r="21">
          <cell r="G21">
            <v>25.652573750057851</v>
          </cell>
          <cell r="H21">
            <v>25.562876348592493</v>
          </cell>
          <cell r="I21">
            <v>25.698333253680506</v>
          </cell>
          <cell r="J21">
            <v>13.848576325371896</v>
          </cell>
          <cell r="K21">
            <v>28.066991307719693</v>
          </cell>
          <cell r="L21">
            <v>16.117144199118062</v>
          </cell>
          <cell r="M21">
            <v>37.124640142297984</v>
          </cell>
          <cell r="N21">
            <v>24.163570975730682</v>
          </cell>
          <cell r="O21">
            <v>20.725655611245173</v>
          </cell>
          <cell r="P21">
            <v>16.890770559431886</v>
          </cell>
          <cell r="Q21">
            <v>14.204568678363051</v>
          </cell>
          <cell r="R21">
            <v>15.240536736838074</v>
          </cell>
          <cell r="S21">
            <v>43.601175474442854</v>
          </cell>
          <cell r="T21">
            <v>51.34627945462649</v>
          </cell>
          <cell r="U21">
            <v>52.753693876351583</v>
          </cell>
          <cell r="V21">
            <v>49.688014634735815</v>
          </cell>
          <cell r="W21">
            <v>47.389006316911583</v>
          </cell>
          <cell r="X21">
            <v>39.719600078948538</v>
          </cell>
          <cell r="Y21">
            <v>42.946811008193649</v>
          </cell>
          <cell r="Z21">
            <v>42.912847331836332</v>
          </cell>
          <cell r="AA21">
            <v>45.360843253028669</v>
          </cell>
          <cell r="AB21">
            <v>43.780346509804978</v>
          </cell>
          <cell r="AC21">
            <v>37.521853433522573</v>
          </cell>
          <cell r="AD21">
            <v>21.874406648760488</v>
          </cell>
          <cell r="AE21">
            <v>28.568841979826072</v>
          </cell>
        </row>
        <row r="22">
          <cell r="G22">
            <v>148.09067407337858</v>
          </cell>
          <cell r="H22">
            <v>147.57241187782651</v>
          </cell>
          <cell r="I22">
            <v>148.35520903287318</v>
          </cell>
          <cell r="J22">
            <v>165.79860767185514</v>
          </cell>
          <cell r="K22">
            <v>173.03383335582868</v>
          </cell>
          <cell r="L22">
            <v>144.04017279599154</v>
          </cell>
          <cell r="M22">
            <v>167.02077778073456</v>
          </cell>
          <cell r="N22">
            <v>156.95175264438686</v>
          </cell>
          <cell r="O22">
            <v>159.76203940526821</v>
          </cell>
          <cell r="P22">
            <v>160.37081910472</v>
          </cell>
          <cell r="Q22">
            <v>134.84041862377427</v>
          </cell>
          <cell r="R22">
            <v>144.66695632902378</v>
          </cell>
          <cell r="S22">
            <v>123.14160260115491</v>
          </cell>
          <cell r="T22">
            <v>145.02256658050578</v>
          </cell>
          <cell r="U22">
            <v>148.98487297542223</v>
          </cell>
          <cell r="V22">
            <v>140.30647447605867</v>
          </cell>
          <cell r="W22">
            <v>145.56388158837643</v>
          </cell>
          <cell r="X22">
            <v>115.86372571929033</v>
          </cell>
          <cell r="Y22">
            <v>125.98853086440919</v>
          </cell>
          <cell r="Z22">
            <v>141.5697676064546</v>
          </cell>
          <cell r="AA22">
            <v>139.7367686147592</v>
          </cell>
          <cell r="AB22">
            <v>137.37429289745472</v>
          </cell>
          <cell r="AC22">
            <v>118.55546948593621</v>
          </cell>
          <cell r="AD22">
            <v>121.90971956233162</v>
          </cell>
          <cell r="AE22">
            <v>123.60453687075486</v>
          </cell>
        </row>
        <row r="23">
          <cell r="G23">
            <v>285.87082646496026</v>
          </cell>
          <cell r="H23">
            <v>284.87051536995608</v>
          </cell>
          <cell r="I23">
            <v>286.38156346652335</v>
          </cell>
          <cell r="J23">
            <v>292.12065892251798</v>
          </cell>
          <cell r="K23">
            <v>295.2565738057109</v>
          </cell>
          <cell r="L23">
            <v>273.72255952617945</v>
          </cell>
          <cell r="M23">
            <v>296.99142911960104</v>
          </cell>
          <cell r="N23">
            <v>303.27288869135646</v>
          </cell>
          <cell r="O23">
            <v>305.80805486181691</v>
          </cell>
          <cell r="P23">
            <v>304.02727286374443</v>
          </cell>
          <cell r="Q23">
            <v>255.67266336902762</v>
          </cell>
          <cell r="R23">
            <v>274.31306879249058</v>
          </cell>
          <cell r="S23">
            <v>295.74791991806393</v>
          </cell>
          <cell r="T23">
            <v>348.28133891832385</v>
          </cell>
          <cell r="U23">
            <v>357.82579254635169</v>
          </cell>
          <cell r="V23">
            <v>337.03000536087387</v>
          </cell>
          <cell r="W23">
            <v>341.86317827135667</v>
          </cell>
          <cell r="X23">
            <v>297.0016363582576</v>
          </cell>
          <cell r="Y23">
            <v>256.94850517252331</v>
          </cell>
          <cell r="Z23">
            <v>276.85700974362169</v>
          </cell>
          <cell r="AA23">
            <v>297.90433494381182</v>
          </cell>
          <cell r="AB23">
            <v>295.22513781900722</v>
          </cell>
          <cell r="AC23">
            <v>265.07383573829964</v>
          </cell>
          <cell r="AD23">
            <v>267.25903800414949</v>
          </cell>
          <cell r="AE23">
            <v>299.10375236482099</v>
          </cell>
        </row>
        <row r="24">
          <cell r="G24">
            <v>881.99616063500446</v>
          </cell>
          <cell r="H24">
            <v>878.90990852982941</v>
          </cell>
          <cell r="I24">
            <v>883.57190094139935</v>
          </cell>
          <cell r="J24">
            <v>866.44215822922069</v>
          </cell>
          <cell r="K24">
            <v>964.60788783349187</v>
          </cell>
          <cell r="L24">
            <v>778.40348106905492</v>
          </cell>
          <cell r="M24">
            <v>946.6318819298931</v>
          </cell>
          <cell r="N24">
            <v>832.67224937737035</v>
          </cell>
          <cell r="O24">
            <v>848.63549634990864</v>
          </cell>
          <cell r="P24">
            <v>852.89507384849344</v>
          </cell>
          <cell r="Q24">
            <v>717.22734293522569</v>
          </cell>
          <cell r="R24">
            <v>769.51812330024813</v>
          </cell>
          <cell r="S24">
            <v>804.69619959655552</v>
          </cell>
          <cell r="T24">
            <v>947.64197928500778</v>
          </cell>
          <cell r="U24">
            <v>973.60245291650426</v>
          </cell>
          <cell r="V24">
            <v>917.00158079266578</v>
          </cell>
          <cell r="W24">
            <v>926.19414624671447</v>
          </cell>
          <cell r="X24">
            <v>745.8391027960281</v>
          </cell>
          <cell r="Y24">
            <v>738.15110558736103</v>
          </cell>
          <cell r="Z24">
            <v>819.82857199685373</v>
          </cell>
          <cell r="AA24">
            <v>843.66301387825172</v>
          </cell>
          <cell r="AB24">
            <v>803.24492655162635</v>
          </cell>
          <cell r="AC24">
            <v>728.49965144856913</v>
          </cell>
          <cell r="AD24">
            <v>726.78953384067529</v>
          </cell>
          <cell r="AE24">
            <v>842.12418774695072</v>
          </cell>
        </row>
        <row r="25">
          <cell r="G25">
            <v>1988</v>
          </cell>
          <cell r="H25">
            <v>1989</v>
          </cell>
          <cell r="I25">
            <v>1990</v>
          </cell>
          <cell r="J25">
            <v>1991</v>
          </cell>
          <cell r="K25">
            <v>1992</v>
          </cell>
          <cell r="L25">
            <v>1993</v>
          </cell>
          <cell r="M25">
            <v>1994</v>
          </cell>
          <cell r="N25">
            <v>1995</v>
          </cell>
          <cell r="O25">
            <v>1996</v>
          </cell>
          <cell r="P25">
            <v>1997</v>
          </cell>
          <cell r="Q25">
            <v>1998</v>
          </cell>
          <cell r="R25">
            <v>1999</v>
          </cell>
          <cell r="S25">
            <v>2000</v>
          </cell>
          <cell r="T25">
            <v>2001</v>
          </cell>
          <cell r="U25">
            <v>2002</v>
          </cell>
          <cell r="V25">
            <v>2003</v>
          </cell>
          <cell r="W25">
            <v>2004</v>
          </cell>
          <cell r="X25">
            <v>2005</v>
          </cell>
          <cell r="Y25">
            <v>2006</v>
          </cell>
          <cell r="Z25">
            <v>2007</v>
          </cell>
          <cell r="AA25">
            <v>2008</v>
          </cell>
          <cell r="AB25">
            <v>2009</v>
          </cell>
          <cell r="AC25">
            <v>2010</v>
          </cell>
          <cell r="AD25">
            <v>2011</v>
          </cell>
          <cell r="AE25">
            <v>2012</v>
          </cell>
        </row>
        <row r="50">
          <cell r="G50">
            <v>1988</v>
          </cell>
          <cell r="H50">
            <v>1989</v>
          </cell>
          <cell r="I50">
            <v>1990</v>
          </cell>
          <cell r="J50">
            <v>1991</v>
          </cell>
          <cell r="K50">
            <v>1992</v>
          </cell>
          <cell r="L50">
            <v>1993</v>
          </cell>
          <cell r="M50">
            <v>1994</v>
          </cell>
          <cell r="N50">
            <v>1995</v>
          </cell>
          <cell r="O50">
            <v>1996</v>
          </cell>
          <cell r="P50">
            <v>1997</v>
          </cell>
          <cell r="Q50">
            <v>1998</v>
          </cell>
          <cell r="R50">
            <v>1999</v>
          </cell>
          <cell r="S50">
            <v>2000</v>
          </cell>
          <cell r="T50">
            <v>2001</v>
          </cell>
          <cell r="U50">
            <v>2002</v>
          </cell>
          <cell r="V50">
            <v>2003</v>
          </cell>
          <cell r="W50">
            <v>2004</v>
          </cell>
          <cell r="X50">
            <v>2005</v>
          </cell>
          <cell r="Y50">
            <v>2006</v>
          </cell>
          <cell r="Z50">
            <v>2007</v>
          </cell>
          <cell r="AA50">
            <v>2008</v>
          </cell>
          <cell r="AB50">
            <v>2009</v>
          </cell>
          <cell r="AC50">
            <v>2010</v>
          </cell>
          <cell r="AD50">
            <v>2011</v>
          </cell>
          <cell r="AE50">
            <v>2012</v>
          </cell>
        </row>
        <row r="51">
          <cell r="G51">
            <v>422.38208634660771</v>
          </cell>
          <cell r="H51">
            <v>420.90410493345433</v>
          </cell>
          <cell r="I51">
            <v>423.13679518832231</v>
          </cell>
          <cell r="J51">
            <v>394.67431530947567</v>
          </cell>
          <cell r="K51">
            <v>468.25061854804272</v>
          </cell>
          <cell r="L51">
            <v>344.52373444721451</v>
          </cell>
          <cell r="M51">
            <v>445.49503488725958</v>
          </cell>
          <cell r="N51">
            <v>348.28403706589631</v>
          </cell>
          <cell r="O51">
            <v>362.3397594571631</v>
          </cell>
          <cell r="P51">
            <v>371.60622405651606</v>
          </cell>
          <cell r="Q51">
            <v>312.50970489313931</v>
          </cell>
          <cell r="R51">
            <v>335.29757403102366</v>
          </cell>
          <cell r="S51">
            <v>342.2055640259951</v>
          </cell>
          <cell r="T51">
            <v>402.99180686349797</v>
          </cell>
          <cell r="U51">
            <v>414.03797570414213</v>
          </cell>
          <cell r="V51">
            <v>389.97709928167603</v>
          </cell>
          <cell r="W51">
            <v>391.37822136142915</v>
          </cell>
          <cell r="X51">
            <v>293.2540267496567</v>
          </cell>
          <cell r="Y51">
            <v>312.26727082893217</v>
          </cell>
          <cell r="Z51">
            <v>358.48883909919152</v>
          </cell>
          <cell r="AA51">
            <v>360.66110448832524</v>
          </cell>
          <cell r="AB51">
            <v>326.86508800620044</v>
          </cell>
          <cell r="AC51">
            <v>307.34855388727095</v>
          </cell>
          <cell r="AD51">
            <v>315.74630914426245</v>
          </cell>
          <cell r="AE51">
            <v>390.84711724540011</v>
          </cell>
        </row>
        <row r="52">
          <cell r="G52">
            <v>25.652573750057851</v>
          </cell>
          <cell r="H52">
            <v>25.562876348592493</v>
          </cell>
          <cell r="I52">
            <v>25.698333253680506</v>
          </cell>
          <cell r="J52">
            <v>13.848576325371896</v>
          </cell>
          <cell r="K52">
            <v>28.066991307719693</v>
          </cell>
          <cell r="L52">
            <v>16.117144199118062</v>
          </cell>
          <cell r="M52">
            <v>37.124640142297984</v>
          </cell>
          <cell r="N52">
            <v>24.163570975730682</v>
          </cell>
          <cell r="O52">
            <v>20.725655611245173</v>
          </cell>
          <cell r="P52">
            <v>16.890770559431886</v>
          </cell>
          <cell r="Q52">
            <v>14.204568678363051</v>
          </cell>
          <cell r="R52">
            <v>15.240536736838074</v>
          </cell>
          <cell r="S52">
            <v>43.601175474442854</v>
          </cell>
          <cell r="T52">
            <v>51.34627945462649</v>
          </cell>
          <cell r="U52">
            <v>52.753693876351583</v>
          </cell>
          <cell r="V52">
            <v>49.688014634735815</v>
          </cell>
          <cell r="W52">
            <v>47.389006316911583</v>
          </cell>
          <cell r="X52">
            <v>39.719600078948538</v>
          </cell>
          <cell r="Y52">
            <v>42.946811008193649</v>
          </cell>
          <cell r="Z52">
            <v>42.912847331836332</v>
          </cell>
          <cell r="AA52">
            <v>45.360843253028669</v>
          </cell>
          <cell r="AB52">
            <v>43.780346509804978</v>
          </cell>
          <cell r="AC52">
            <v>37.521853433522573</v>
          </cell>
          <cell r="AD52">
            <v>21.874406648760488</v>
          </cell>
          <cell r="AE52">
            <v>28.568841979826072</v>
          </cell>
        </row>
        <row r="53">
          <cell r="G53">
            <v>148.09067407337858</v>
          </cell>
          <cell r="H53">
            <v>147.57241187782651</v>
          </cell>
          <cell r="I53">
            <v>148.35520903287318</v>
          </cell>
          <cell r="J53">
            <v>165.79860767185514</v>
          </cell>
          <cell r="K53">
            <v>173.03383335582868</v>
          </cell>
          <cell r="L53">
            <v>144.04017279599154</v>
          </cell>
          <cell r="M53">
            <v>167.02077778073456</v>
          </cell>
          <cell r="N53">
            <v>156.95175264438686</v>
          </cell>
          <cell r="O53">
            <v>159.76203940526821</v>
          </cell>
          <cell r="P53">
            <v>160.37081910472</v>
          </cell>
          <cell r="Q53">
            <v>134.84041862377427</v>
          </cell>
          <cell r="R53">
            <v>144.66695632902378</v>
          </cell>
          <cell r="S53">
            <v>123.14160260115491</v>
          </cell>
          <cell r="T53">
            <v>145.02256658050578</v>
          </cell>
          <cell r="U53">
            <v>148.98487297542223</v>
          </cell>
          <cell r="V53">
            <v>140.30647447605867</v>
          </cell>
          <cell r="W53">
            <v>145.56388158837643</v>
          </cell>
          <cell r="X53">
            <v>115.86372571929033</v>
          </cell>
          <cell r="Y53">
            <v>125.98853086440919</v>
          </cell>
          <cell r="Z53">
            <v>141.5697676064546</v>
          </cell>
          <cell r="AA53">
            <v>139.7367686147592</v>
          </cell>
          <cell r="AB53">
            <v>137.37429289745472</v>
          </cell>
          <cell r="AC53">
            <v>118.55546948593621</v>
          </cell>
          <cell r="AD53">
            <v>121.90971956233162</v>
          </cell>
          <cell r="AE53">
            <v>123.60453687075486</v>
          </cell>
        </row>
        <row r="54">
          <cell r="G54">
            <v>285.87082646496026</v>
          </cell>
          <cell r="H54">
            <v>284.87051536995608</v>
          </cell>
          <cell r="I54">
            <v>286.38156346652335</v>
          </cell>
          <cell r="J54">
            <v>292.12065892251798</v>
          </cell>
          <cell r="K54">
            <v>295.2565738057109</v>
          </cell>
          <cell r="L54">
            <v>273.72255952617945</v>
          </cell>
          <cell r="M54">
            <v>296.99142911960104</v>
          </cell>
          <cell r="N54">
            <v>303.27288869135646</v>
          </cell>
          <cell r="O54">
            <v>305.80805486181691</v>
          </cell>
          <cell r="P54">
            <v>304.02727286374443</v>
          </cell>
          <cell r="Q54">
            <v>255.67266336902762</v>
          </cell>
          <cell r="R54">
            <v>274.31306879249058</v>
          </cell>
          <cell r="S54">
            <v>295.74791991806393</v>
          </cell>
          <cell r="T54">
            <v>348.28133891832385</v>
          </cell>
          <cell r="U54">
            <v>357.82579254635169</v>
          </cell>
          <cell r="V54">
            <v>337.03000536087387</v>
          </cell>
          <cell r="W54">
            <v>341.86317827135667</v>
          </cell>
          <cell r="X54">
            <v>297.0016363582576</v>
          </cell>
          <cell r="Y54">
            <v>256.94850517252331</v>
          </cell>
          <cell r="Z54">
            <v>276.85700974362169</v>
          </cell>
          <cell r="AA54">
            <v>297.90433494381182</v>
          </cell>
          <cell r="AB54">
            <v>295.22513781900722</v>
          </cell>
          <cell r="AC54">
            <v>265.07383573829964</v>
          </cell>
          <cell r="AD54">
            <v>267.25903800414949</v>
          </cell>
          <cell r="AE54">
            <v>299.10375236482099</v>
          </cell>
        </row>
        <row r="55">
          <cell r="G55">
            <v>881.99616063500446</v>
          </cell>
          <cell r="H55">
            <v>878.90990852982941</v>
          </cell>
          <cell r="I55">
            <v>883.57190094139935</v>
          </cell>
          <cell r="J55">
            <v>866.44215822922069</v>
          </cell>
          <cell r="K55">
            <v>964.60788783349187</v>
          </cell>
          <cell r="L55">
            <v>778.40348106905492</v>
          </cell>
          <cell r="M55">
            <v>946.6318819298931</v>
          </cell>
          <cell r="N55">
            <v>832.67224937737035</v>
          </cell>
          <cell r="O55">
            <v>848.63549634990864</v>
          </cell>
          <cell r="P55">
            <v>852.89507384849344</v>
          </cell>
          <cell r="Q55">
            <v>717.22734293522569</v>
          </cell>
          <cell r="R55">
            <v>769.51812330024813</v>
          </cell>
          <cell r="S55">
            <v>804.69619959655552</v>
          </cell>
          <cell r="T55">
            <v>947.64197928500778</v>
          </cell>
          <cell r="U55">
            <v>973.60245291650426</v>
          </cell>
          <cell r="V55">
            <v>917.00158079266578</v>
          </cell>
          <cell r="W55">
            <v>926.19414624671447</v>
          </cell>
          <cell r="X55">
            <v>745.8391027960281</v>
          </cell>
          <cell r="Y55">
            <v>738.15110558736103</v>
          </cell>
          <cell r="Z55">
            <v>819.82857199685373</v>
          </cell>
          <cell r="AA55">
            <v>843.66301387825172</v>
          </cell>
          <cell r="AB55">
            <v>803.24492655162635</v>
          </cell>
          <cell r="AC55">
            <v>728.49965144856913</v>
          </cell>
          <cell r="AD55">
            <v>726.78953384067529</v>
          </cell>
          <cell r="AE55">
            <v>842.12418774695072</v>
          </cell>
        </row>
      </sheetData>
      <sheetData sheetId="14">
        <row r="20">
          <cell r="H20">
            <v>420.90410493345433</v>
          </cell>
          <cell r="I20">
            <v>423.13679518832231</v>
          </cell>
          <cell r="J20">
            <v>394.67431530947567</v>
          </cell>
          <cell r="K20">
            <v>468.25061854804272</v>
          </cell>
          <cell r="L20">
            <v>344.52373444721451</v>
          </cell>
          <cell r="M20">
            <v>445.49503488725958</v>
          </cell>
          <cell r="N20">
            <v>348.28403706589631</v>
          </cell>
          <cell r="O20">
            <v>362.3397594571631</v>
          </cell>
          <cell r="P20">
            <v>371.60622405651606</v>
          </cell>
          <cell r="Q20">
            <v>312.50970489313931</v>
          </cell>
          <cell r="R20">
            <v>335.29757403102366</v>
          </cell>
          <cell r="S20">
            <v>342.2055640259951</v>
          </cell>
          <cell r="T20">
            <v>402.99180686349797</v>
          </cell>
          <cell r="U20">
            <v>414.03797570414213</v>
          </cell>
          <cell r="V20">
            <v>389.97709928167603</v>
          </cell>
          <cell r="W20">
            <v>391.37822136142915</v>
          </cell>
          <cell r="X20">
            <v>293.2540267496567</v>
          </cell>
          <cell r="Y20">
            <v>312.26727082893217</v>
          </cell>
          <cell r="Z20">
            <v>358.48883909919152</v>
          </cell>
          <cell r="AA20">
            <v>360.66110448832524</v>
          </cell>
          <cell r="AB20">
            <v>326.86508800620044</v>
          </cell>
          <cell r="AC20">
            <v>307.34855388727095</v>
          </cell>
          <cell r="AD20">
            <v>315.74630914426245</v>
          </cell>
          <cell r="AE20">
            <v>390.84711724540011</v>
          </cell>
        </row>
        <row r="21">
          <cell r="G21">
            <v>25.652573750057851</v>
          </cell>
          <cell r="H21">
            <v>25.562876348592493</v>
          </cell>
          <cell r="I21">
            <v>25.698333253680506</v>
          </cell>
          <cell r="J21">
            <v>13.848576325371896</v>
          </cell>
          <cell r="K21">
            <v>28.066991307719693</v>
          </cell>
          <cell r="L21">
            <v>16.117144199118062</v>
          </cell>
          <cell r="M21">
            <v>37.124640142297984</v>
          </cell>
          <cell r="N21">
            <v>24.163570975730682</v>
          </cell>
          <cell r="O21">
            <v>20.725655611245173</v>
          </cell>
          <cell r="P21">
            <v>16.890770559431886</v>
          </cell>
          <cell r="Q21">
            <v>14.204568678363051</v>
          </cell>
          <cell r="R21">
            <v>15.240536736838074</v>
          </cell>
          <cell r="S21">
            <v>43.601175474442854</v>
          </cell>
          <cell r="T21">
            <v>51.34627945462649</v>
          </cell>
          <cell r="U21">
            <v>52.753693876351583</v>
          </cell>
          <cell r="V21">
            <v>49.688014634735815</v>
          </cell>
          <cell r="W21">
            <v>47.389006316911583</v>
          </cell>
          <cell r="X21">
            <v>39.719600078948538</v>
          </cell>
          <cell r="Y21">
            <v>42.946811008193649</v>
          </cell>
          <cell r="Z21">
            <v>42.912847331836332</v>
          </cell>
          <cell r="AA21">
            <v>45.360843253028669</v>
          </cell>
          <cell r="AB21">
            <v>43.780346509804978</v>
          </cell>
          <cell r="AC21">
            <v>37.521853433522573</v>
          </cell>
          <cell r="AD21">
            <v>21.874406648760488</v>
          </cell>
          <cell r="AE21">
            <v>28.568841979826072</v>
          </cell>
        </row>
        <row r="22">
          <cell r="G22">
            <v>148.09067407337858</v>
          </cell>
          <cell r="H22">
            <v>147.57241187782651</v>
          </cell>
          <cell r="I22">
            <v>148.35520903287318</v>
          </cell>
          <cell r="J22">
            <v>165.79860767185514</v>
          </cell>
          <cell r="K22">
            <v>173.03383335582868</v>
          </cell>
          <cell r="L22">
            <v>144.04017279599154</v>
          </cell>
          <cell r="M22">
            <v>167.02077778073456</v>
          </cell>
          <cell r="N22">
            <v>156.95175264438686</v>
          </cell>
          <cell r="O22">
            <v>159.76203940526821</v>
          </cell>
          <cell r="P22">
            <v>160.37081910472</v>
          </cell>
          <cell r="Q22">
            <v>134.84041862377427</v>
          </cell>
          <cell r="R22">
            <v>144.66695632902378</v>
          </cell>
          <cell r="S22">
            <v>123.14160260115491</v>
          </cell>
          <cell r="T22">
            <v>145.02256658050578</v>
          </cell>
          <cell r="U22">
            <v>148.98487297542223</v>
          </cell>
          <cell r="V22">
            <v>140.30647447605867</v>
          </cell>
          <cell r="W22">
            <v>145.56388158837643</v>
          </cell>
          <cell r="X22">
            <v>115.86372571929033</v>
          </cell>
          <cell r="Y22">
            <v>125.98853086440919</v>
          </cell>
          <cell r="Z22">
            <v>141.5697676064546</v>
          </cell>
          <cell r="AA22">
            <v>139.7367686147592</v>
          </cell>
          <cell r="AB22">
            <v>137.37429289745472</v>
          </cell>
          <cell r="AC22">
            <v>118.55546948593621</v>
          </cell>
          <cell r="AD22">
            <v>121.90971956233162</v>
          </cell>
          <cell r="AE22">
            <v>123.60453687075486</v>
          </cell>
        </row>
        <row r="23">
          <cell r="G23">
            <v>285.87082646496026</v>
          </cell>
          <cell r="H23">
            <v>284.87051536995608</v>
          </cell>
          <cell r="I23">
            <v>286.38156346652335</v>
          </cell>
          <cell r="J23">
            <v>292.12065892251798</v>
          </cell>
          <cell r="K23">
            <v>295.2565738057109</v>
          </cell>
          <cell r="L23">
            <v>273.72255952617945</v>
          </cell>
          <cell r="M23">
            <v>296.99142911960104</v>
          </cell>
          <cell r="N23">
            <v>303.27288869135646</v>
          </cell>
          <cell r="O23">
            <v>305.80805486181691</v>
          </cell>
          <cell r="P23">
            <v>304.02727286374443</v>
          </cell>
          <cell r="Q23">
            <v>255.67266336902762</v>
          </cell>
          <cell r="R23">
            <v>274.31306879249058</v>
          </cell>
          <cell r="S23">
            <v>295.74791991806393</v>
          </cell>
          <cell r="T23">
            <v>348.28133891832385</v>
          </cell>
          <cell r="U23">
            <v>357.82579254635169</v>
          </cell>
          <cell r="V23">
            <v>337.03000536087387</v>
          </cell>
          <cell r="W23">
            <v>341.86317827135667</v>
          </cell>
          <cell r="X23">
            <v>297.0016363582576</v>
          </cell>
          <cell r="Y23">
            <v>256.94850517252331</v>
          </cell>
          <cell r="Z23">
            <v>276.85700974362169</v>
          </cell>
          <cell r="AA23">
            <v>297.90433494381182</v>
          </cell>
          <cell r="AB23">
            <v>295.22513781900722</v>
          </cell>
          <cell r="AC23">
            <v>265.07383573829964</v>
          </cell>
          <cell r="AD23">
            <v>267.25903800414949</v>
          </cell>
          <cell r="AE23">
            <v>299.10375236482099</v>
          </cell>
        </row>
        <row r="24">
          <cell r="G24">
            <v>881.99616063500446</v>
          </cell>
          <cell r="H24">
            <v>878.90990852982941</v>
          </cell>
          <cell r="I24">
            <v>883.57190094139935</v>
          </cell>
          <cell r="J24">
            <v>866.44215822922069</v>
          </cell>
          <cell r="K24">
            <v>964.60788783349187</v>
          </cell>
          <cell r="L24">
            <v>778.40348106905492</v>
          </cell>
          <cell r="M24">
            <v>946.6318819298931</v>
          </cell>
          <cell r="N24">
            <v>832.67224937737035</v>
          </cell>
          <cell r="O24">
            <v>848.63549634990864</v>
          </cell>
          <cell r="P24">
            <v>852.89507384849344</v>
          </cell>
          <cell r="Q24">
            <v>717.22734293522569</v>
          </cell>
          <cell r="R24">
            <v>769.51812330024813</v>
          </cell>
          <cell r="S24">
            <v>804.69619959655552</v>
          </cell>
          <cell r="T24">
            <v>947.64197928500778</v>
          </cell>
          <cell r="U24">
            <v>973.60245291650426</v>
          </cell>
          <cell r="V24">
            <v>917.00158079266578</v>
          </cell>
          <cell r="W24">
            <v>926.19414624671447</v>
          </cell>
          <cell r="X24">
            <v>745.8391027960281</v>
          </cell>
          <cell r="Y24">
            <v>738.15110558736103</v>
          </cell>
          <cell r="Z24">
            <v>819.82857199685373</v>
          </cell>
          <cell r="AA24">
            <v>843.66301387825172</v>
          </cell>
          <cell r="AB24">
            <v>803.24492655162635</v>
          </cell>
          <cell r="AC24">
            <v>728.49965144856913</v>
          </cell>
          <cell r="AD24">
            <v>726.78953384067529</v>
          </cell>
          <cell r="AE24">
            <v>842.12418774695072</v>
          </cell>
        </row>
        <row r="25">
          <cell r="G25">
            <v>1988</v>
          </cell>
          <cell r="H25">
            <v>1989</v>
          </cell>
          <cell r="I25">
            <v>1990</v>
          </cell>
          <cell r="J25">
            <v>1991</v>
          </cell>
          <cell r="K25">
            <v>1992</v>
          </cell>
          <cell r="L25">
            <v>1993</v>
          </cell>
          <cell r="M25">
            <v>1994</v>
          </cell>
          <cell r="N25">
            <v>1995</v>
          </cell>
          <cell r="O25">
            <v>1996</v>
          </cell>
          <cell r="P25">
            <v>1997</v>
          </cell>
          <cell r="Q25">
            <v>1998</v>
          </cell>
          <cell r="R25">
            <v>1999</v>
          </cell>
          <cell r="S25">
            <v>2000</v>
          </cell>
          <cell r="T25">
            <v>2001</v>
          </cell>
          <cell r="U25">
            <v>2002</v>
          </cell>
          <cell r="V25">
            <v>2003</v>
          </cell>
          <cell r="W25">
            <v>2004</v>
          </cell>
          <cell r="X25">
            <v>2005</v>
          </cell>
          <cell r="Y25">
            <v>2006</v>
          </cell>
          <cell r="Z25">
            <v>2007</v>
          </cell>
          <cell r="AA25">
            <v>2008</v>
          </cell>
          <cell r="AB25">
            <v>2009</v>
          </cell>
          <cell r="AC25">
            <v>2010</v>
          </cell>
          <cell r="AD25">
            <v>2011</v>
          </cell>
          <cell r="AE25">
            <v>2012</v>
          </cell>
        </row>
      </sheetData>
      <sheetData sheetId="15"/>
      <sheetData sheetId="16">
        <row r="5">
          <cell r="B5" t="str">
            <v>Anchor</v>
          </cell>
        </row>
        <row r="6">
          <cell r="AG6">
            <v>3903.4650000000001</v>
          </cell>
        </row>
        <row r="7">
          <cell r="AG7">
            <v>6904.9059999999999</v>
          </cell>
        </row>
        <row r="8">
          <cell r="AG8">
            <v>1597.952</v>
          </cell>
        </row>
        <row r="9">
          <cell r="AG9">
            <v>1006.807</v>
          </cell>
        </row>
        <row r="10">
          <cell r="AB10">
            <v>12261.453230000001</v>
          </cell>
          <cell r="AD10">
            <v>12604.661620000001</v>
          </cell>
          <cell r="AI10">
            <v>13242.678320000001</v>
          </cell>
          <cell r="AN10">
            <v>13944.276469999999</v>
          </cell>
          <cell r="AS10">
            <v>14610.4211</v>
          </cell>
          <cell r="AX10">
            <v>15225.195700000002</v>
          </cell>
          <cell r="BC10">
            <v>15813.626329999999</v>
          </cell>
        </row>
      </sheetData>
      <sheetData sheetId="17"/>
      <sheetData sheetId="18">
        <row r="21">
          <cell r="G21" t="str">
            <v>Number_of_Circuits</v>
          </cell>
          <cell r="H21" t="str">
            <v>Pos_Rel</v>
          </cell>
          <cell r="I21" t="str">
            <v>ID</v>
          </cell>
        </row>
        <row r="22">
          <cell r="G22">
            <v>2</v>
          </cell>
          <cell r="H22" t="str">
            <v>Within 1 mile</v>
          </cell>
          <cell r="I22">
            <v>3337427414</v>
          </cell>
        </row>
        <row r="23">
          <cell r="G23">
            <v>1</v>
          </cell>
          <cell r="H23" t="str">
            <v>Within 1 mile</v>
          </cell>
          <cell r="I23">
            <v>3342618410</v>
          </cell>
        </row>
        <row r="24">
          <cell r="G24">
            <v>2</v>
          </cell>
          <cell r="H24" t="str">
            <v>Within 1 mile</v>
          </cell>
          <cell r="I24">
            <v>3352749805</v>
          </cell>
        </row>
        <row r="25">
          <cell r="G25">
            <v>2</v>
          </cell>
          <cell r="H25" t="str">
            <v>Not verified to be within 1 mile</v>
          </cell>
          <cell r="I25">
            <v>3349560210</v>
          </cell>
        </row>
        <row r="26">
          <cell r="G26">
            <v>1</v>
          </cell>
          <cell r="H26" t="str">
            <v>Not verified to be within 1 mile</v>
          </cell>
          <cell r="I26">
            <v>3349560228</v>
          </cell>
        </row>
        <row r="27">
          <cell r="G27">
            <v>2</v>
          </cell>
          <cell r="H27" t="str">
            <v>Not verified to be within 1 mile</v>
          </cell>
          <cell r="I27">
            <v>3349560223</v>
          </cell>
        </row>
        <row r="28">
          <cell r="G28">
            <v>1</v>
          </cell>
          <cell r="H28" t="str">
            <v>Within 165 feet</v>
          </cell>
          <cell r="I28">
            <v>3342618062</v>
          </cell>
        </row>
        <row r="29">
          <cell r="G29">
            <v>5</v>
          </cell>
          <cell r="H29" t="str">
            <v>Within 165 feet</v>
          </cell>
          <cell r="I29">
            <v>3349559673</v>
          </cell>
        </row>
        <row r="30">
          <cell r="G30">
            <v>7</v>
          </cell>
          <cell r="H30" t="str">
            <v>Within 165 feet</v>
          </cell>
          <cell r="I30">
            <v>3337405809</v>
          </cell>
        </row>
        <row r="31">
          <cell r="G31">
            <v>4</v>
          </cell>
          <cell r="H31" t="str">
            <v>Within 40 feet</v>
          </cell>
          <cell r="I31">
            <v>3337405811</v>
          </cell>
        </row>
        <row r="32">
          <cell r="G32">
            <v>4</v>
          </cell>
          <cell r="H32" t="str">
            <v>Within 1 mile</v>
          </cell>
          <cell r="I32">
            <v>3337405841</v>
          </cell>
        </row>
        <row r="33">
          <cell r="G33">
            <v>3</v>
          </cell>
          <cell r="H33" t="str">
            <v>Within 165 feet</v>
          </cell>
          <cell r="I33">
            <v>3337405851</v>
          </cell>
        </row>
        <row r="34">
          <cell r="G34">
            <v>1</v>
          </cell>
          <cell r="H34" t="str">
            <v>Within 1 mile</v>
          </cell>
          <cell r="I34">
            <v>3352750258</v>
          </cell>
        </row>
        <row r="35">
          <cell r="G35">
            <v>8</v>
          </cell>
          <cell r="H35" t="str">
            <v>Within 165 feet</v>
          </cell>
          <cell r="I35">
            <v>3337405875</v>
          </cell>
        </row>
        <row r="36">
          <cell r="G36">
            <v>6</v>
          </cell>
          <cell r="H36" t="str">
            <v>Within 165 feet</v>
          </cell>
          <cell r="I36">
            <v>3337405876</v>
          </cell>
        </row>
        <row r="37">
          <cell r="G37">
            <v>2</v>
          </cell>
          <cell r="H37" t="str">
            <v>Within 165 feet</v>
          </cell>
          <cell r="I37">
            <v>3342618042</v>
          </cell>
        </row>
        <row r="38">
          <cell r="G38">
            <v>4</v>
          </cell>
          <cell r="H38" t="str">
            <v>Within 1 mile</v>
          </cell>
          <cell r="I38">
            <v>3365669816</v>
          </cell>
        </row>
        <row r="39">
          <cell r="G39">
            <v>3</v>
          </cell>
          <cell r="H39" t="str">
            <v>Within 40 feet</v>
          </cell>
          <cell r="I39">
            <v>3337405945</v>
          </cell>
        </row>
        <row r="40">
          <cell r="G40">
            <v>2</v>
          </cell>
          <cell r="H40" t="str">
            <v>Within 1 mile</v>
          </cell>
          <cell r="I40">
            <v>3337428205</v>
          </cell>
        </row>
        <row r="41">
          <cell r="G41">
            <v>2</v>
          </cell>
          <cell r="H41" t="str">
            <v>Not Verified to be within 1 mile</v>
          </cell>
          <cell r="I41">
            <v>3342618238</v>
          </cell>
        </row>
        <row r="42">
          <cell r="G42">
            <v>2</v>
          </cell>
          <cell r="H42" t="str">
            <v>Not Verified to be within 1 mile</v>
          </cell>
          <cell r="I42">
            <v>3342618215</v>
          </cell>
        </row>
        <row r="43">
          <cell r="G43">
            <v>3</v>
          </cell>
          <cell r="H43" t="str">
            <v>Within 1 mile</v>
          </cell>
          <cell r="I43">
            <v>3337405994</v>
          </cell>
        </row>
        <row r="44">
          <cell r="G44">
            <v>1</v>
          </cell>
          <cell r="H44" t="str">
            <v>Within 40 feet</v>
          </cell>
          <cell r="I44">
            <v>3349559578</v>
          </cell>
        </row>
        <row r="45">
          <cell r="G45">
            <v>3</v>
          </cell>
          <cell r="H45" t="str">
            <v>Not Verified to be within 1 mile</v>
          </cell>
          <cell r="I45">
            <v>3342618203</v>
          </cell>
        </row>
        <row r="46">
          <cell r="G46">
            <v>8</v>
          </cell>
          <cell r="H46" t="str">
            <v>Within 165 feet</v>
          </cell>
          <cell r="I46">
            <v>3337406029</v>
          </cell>
        </row>
        <row r="47">
          <cell r="G47">
            <v>6</v>
          </cell>
          <cell r="H47" t="str">
            <v>Within 40 feet</v>
          </cell>
          <cell r="I47">
            <v>3337406039</v>
          </cell>
        </row>
        <row r="48">
          <cell r="G48">
            <v>5</v>
          </cell>
          <cell r="H48" t="str">
            <v>Within 40 feet</v>
          </cell>
          <cell r="I48">
            <v>3337427457</v>
          </cell>
        </row>
        <row r="49">
          <cell r="G49">
            <v>3</v>
          </cell>
          <cell r="H49" t="str">
            <v>Within 40 feet</v>
          </cell>
          <cell r="I49">
            <v>3352750139</v>
          </cell>
        </row>
        <row r="50">
          <cell r="G50">
            <v>1</v>
          </cell>
          <cell r="H50" t="str">
            <v>Within 40 feet</v>
          </cell>
          <cell r="I50">
            <v>3352750138</v>
          </cell>
        </row>
        <row r="51">
          <cell r="G51">
            <v>1</v>
          </cell>
          <cell r="H51" t="str">
            <v>Not Verified to be within 1 mile</v>
          </cell>
          <cell r="I51">
            <v>3342618050</v>
          </cell>
        </row>
        <row r="52">
          <cell r="G52">
            <v>5</v>
          </cell>
          <cell r="H52" t="str">
            <v>Within 165 feet</v>
          </cell>
          <cell r="I52">
            <v>3337406065</v>
          </cell>
        </row>
        <row r="53">
          <cell r="G53">
            <v>1</v>
          </cell>
          <cell r="H53" t="str">
            <v>Within 1 mile</v>
          </cell>
          <cell r="I53">
            <v>3337406075</v>
          </cell>
        </row>
        <row r="54">
          <cell r="G54">
            <v>4</v>
          </cell>
          <cell r="H54" t="str">
            <v>Within 40 feet</v>
          </cell>
          <cell r="I54">
            <v>3353097876</v>
          </cell>
        </row>
        <row r="55">
          <cell r="G55">
            <v>2</v>
          </cell>
          <cell r="H55" t="str">
            <v>Not Verified to be within 1 mile</v>
          </cell>
          <cell r="I55">
            <v>3342618108</v>
          </cell>
        </row>
        <row r="56">
          <cell r="G56">
            <v>5</v>
          </cell>
          <cell r="H56" t="str">
            <v>Within 1 mile</v>
          </cell>
          <cell r="I56">
            <v>3337406092</v>
          </cell>
        </row>
        <row r="57">
          <cell r="G57">
            <v>4</v>
          </cell>
          <cell r="H57" t="str">
            <v>Within 40 feet</v>
          </cell>
          <cell r="I57">
            <v>3349559515</v>
          </cell>
        </row>
        <row r="58">
          <cell r="G58">
            <v>3</v>
          </cell>
          <cell r="H58" t="str">
            <v>Within 40 feet</v>
          </cell>
          <cell r="I58">
            <v>3337406222</v>
          </cell>
        </row>
        <row r="59">
          <cell r="G59">
            <v>1</v>
          </cell>
          <cell r="H59" t="str">
            <v>Within 40 feet</v>
          </cell>
          <cell r="I59">
            <v>3349559567</v>
          </cell>
        </row>
        <row r="60">
          <cell r="G60">
            <v>3</v>
          </cell>
          <cell r="H60" t="str">
            <v>Not verified to be within 1 mile</v>
          </cell>
          <cell r="I60">
            <v>3337406235</v>
          </cell>
        </row>
        <row r="61">
          <cell r="G61">
            <v>3</v>
          </cell>
          <cell r="H61" t="str">
            <v>Not Verified to be within 1 mile</v>
          </cell>
          <cell r="I61">
            <v>3337406236</v>
          </cell>
        </row>
        <row r="62">
          <cell r="G62">
            <v>1</v>
          </cell>
          <cell r="H62" t="str">
            <v>Within 1 mile</v>
          </cell>
          <cell r="I62">
            <v>3337427508</v>
          </cell>
        </row>
        <row r="63">
          <cell r="G63">
            <v>9</v>
          </cell>
          <cell r="H63" t="str">
            <v>Within 40 feet</v>
          </cell>
          <cell r="I63">
            <v>3337406253</v>
          </cell>
        </row>
        <row r="64">
          <cell r="G64">
            <v>1</v>
          </cell>
          <cell r="H64" t="str">
            <v>Not Verified to be within 1 mile</v>
          </cell>
          <cell r="I64">
            <v>3342618167</v>
          </cell>
        </row>
        <row r="65">
          <cell r="G65">
            <v>1</v>
          </cell>
          <cell r="H65" t="str">
            <v>Not Verified to be within 1 mile</v>
          </cell>
          <cell r="I65">
            <v>3342618232</v>
          </cell>
        </row>
        <row r="66">
          <cell r="G66">
            <v>2</v>
          </cell>
          <cell r="H66" t="str">
            <v>Within 40 feet</v>
          </cell>
          <cell r="I66">
            <v>3349559646</v>
          </cell>
        </row>
        <row r="67">
          <cell r="G67">
            <v>2</v>
          </cell>
          <cell r="H67" t="str">
            <v>Within 1 mile</v>
          </cell>
          <cell r="I67">
            <v>3342618182</v>
          </cell>
        </row>
        <row r="68">
          <cell r="G68">
            <v>2</v>
          </cell>
          <cell r="H68" t="str">
            <v>Not Verified to be within 1 mile</v>
          </cell>
          <cell r="I68">
            <v>3337406279</v>
          </cell>
        </row>
        <row r="69">
          <cell r="G69">
            <v>1</v>
          </cell>
          <cell r="H69" t="str">
            <v>Within 40 feet</v>
          </cell>
          <cell r="I69">
            <v>3349559565</v>
          </cell>
        </row>
        <row r="70">
          <cell r="G70">
            <v>3</v>
          </cell>
          <cell r="H70" t="str">
            <v>Within 165 feet</v>
          </cell>
          <cell r="I70">
            <v>3337406291</v>
          </cell>
        </row>
        <row r="71">
          <cell r="G71">
            <v>1</v>
          </cell>
          <cell r="H71" t="str">
            <v>Not Verified to be within 1 mile</v>
          </cell>
          <cell r="I71">
            <v>3342618333</v>
          </cell>
        </row>
        <row r="72">
          <cell r="G72">
            <v>1</v>
          </cell>
          <cell r="H72" t="str">
            <v>Not verified to be within 1 mile</v>
          </cell>
          <cell r="I72">
            <v>3349560041</v>
          </cell>
        </row>
        <row r="73">
          <cell r="G73">
            <v>1</v>
          </cell>
          <cell r="H73" t="str">
            <v>Not verified to be within 1 mile</v>
          </cell>
          <cell r="I73">
            <v>3349560331</v>
          </cell>
        </row>
        <row r="74">
          <cell r="G74">
            <v>2</v>
          </cell>
          <cell r="H74" t="str">
            <v>Within 1 mile</v>
          </cell>
          <cell r="I74">
            <v>3342618130</v>
          </cell>
        </row>
        <row r="75">
          <cell r="G75">
            <v>4</v>
          </cell>
          <cell r="H75" t="str">
            <v>Within 165 feet</v>
          </cell>
          <cell r="I75">
            <v>3353098108</v>
          </cell>
        </row>
        <row r="76">
          <cell r="G76">
            <v>2</v>
          </cell>
          <cell r="H76" t="str">
            <v>Within 40 feet</v>
          </cell>
          <cell r="I76">
            <v>3337406325</v>
          </cell>
        </row>
        <row r="77">
          <cell r="G77">
            <v>2</v>
          </cell>
          <cell r="H77" t="str">
            <v>Within 165 feet</v>
          </cell>
          <cell r="I77">
            <v>3337406328</v>
          </cell>
        </row>
        <row r="78">
          <cell r="G78">
            <v>4</v>
          </cell>
          <cell r="H78" t="str">
            <v>Within 165 feet</v>
          </cell>
          <cell r="I78">
            <v>3349559676</v>
          </cell>
        </row>
        <row r="79">
          <cell r="G79">
            <v>5</v>
          </cell>
          <cell r="H79" t="str">
            <v>Not verified to be within 1 mile</v>
          </cell>
          <cell r="I79">
            <v>3349560178</v>
          </cell>
        </row>
        <row r="80">
          <cell r="G80">
            <v>6</v>
          </cell>
          <cell r="H80" t="str">
            <v>Within 165 feet</v>
          </cell>
          <cell r="I80">
            <v>3337406371</v>
          </cell>
        </row>
        <row r="81">
          <cell r="G81">
            <v>2</v>
          </cell>
          <cell r="H81" t="str">
            <v>Within 1 mile</v>
          </cell>
          <cell r="I81">
            <v>3342617827</v>
          </cell>
        </row>
        <row r="82">
          <cell r="G82">
            <v>2</v>
          </cell>
          <cell r="H82" t="str">
            <v>Within 1 mile</v>
          </cell>
          <cell r="I82">
            <v>3337406374</v>
          </cell>
        </row>
        <row r="83">
          <cell r="G83">
            <v>3</v>
          </cell>
          <cell r="H83" t="str">
            <v>Within 1 mile</v>
          </cell>
          <cell r="I83">
            <v>3337428236</v>
          </cell>
        </row>
        <row r="84">
          <cell r="G84">
            <v>2</v>
          </cell>
          <cell r="H84" t="str">
            <v>Within 165 feet</v>
          </cell>
          <cell r="I84">
            <v>3337406412</v>
          </cell>
        </row>
        <row r="85">
          <cell r="G85">
            <v>1</v>
          </cell>
          <cell r="H85" t="str">
            <v>Not verified to be within 1 mile</v>
          </cell>
          <cell r="I85">
            <v>3349560076</v>
          </cell>
        </row>
        <row r="86">
          <cell r="G86">
            <v>2</v>
          </cell>
          <cell r="H86" t="str">
            <v>Not Verified to be within 1 mile</v>
          </cell>
          <cell r="I86">
            <v>3342618126</v>
          </cell>
        </row>
        <row r="87">
          <cell r="G87">
            <v>1</v>
          </cell>
          <cell r="H87" t="str">
            <v>Not Verified to be within 1 mile</v>
          </cell>
          <cell r="I87">
            <v>3342618089</v>
          </cell>
        </row>
        <row r="88">
          <cell r="G88">
            <v>2</v>
          </cell>
          <cell r="H88" t="str">
            <v>Within 165 feet</v>
          </cell>
          <cell r="I88">
            <v>3352749992</v>
          </cell>
        </row>
        <row r="89">
          <cell r="G89">
            <v>1</v>
          </cell>
          <cell r="H89" t="str">
            <v>Within 165 feet</v>
          </cell>
          <cell r="I89">
            <v>3338290484</v>
          </cell>
        </row>
        <row r="90">
          <cell r="G90">
            <v>1</v>
          </cell>
          <cell r="H90" t="str">
            <v>Not Verified to be within 1 mile</v>
          </cell>
          <cell r="I90">
            <v>3342618281</v>
          </cell>
        </row>
        <row r="91">
          <cell r="G91">
            <v>3</v>
          </cell>
          <cell r="H91" t="str">
            <v>Within 40 feet</v>
          </cell>
          <cell r="I91">
            <v>3337406568</v>
          </cell>
        </row>
        <row r="92">
          <cell r="G92">
            <v>2</v>
          </cell>
          <cell r="H92" t="str">
            <v>Within 1 mile</v>
          </cell>
          <cell r="I92">
            <v>3352749896</v>
          </cell>
        </row>
        <row r="93">
          <cell r="G93">
            <v>4</v>
          </cell>
          <cell r="H93" t="str">
            <v>Within 165 feet</v>
          </cell>
          <cell r="I93">
            <v>3337406590</v>
          </cell>
        </row>
        <row r="94">
          <cell r="G94">
            <v>4</v>
          </cell>
          <cell r="H94" t="str">
            <v>Within 40 feet</v>
          </cell>
          <cell r="I94">
            <v>3337406602</v>
          </cell>
        </row>
        <row r="95">
          <cell r="G95">
            <v>2</v>
          </cell>
          <cell r="H95" t="str">
            <v>Within 1 mile</v>
          </cell>
          <cell r="I95">
            <v>3352749982</v>
          </cell>
        </row>
        <row r="96">
          <cell r="G96">
            <v>1</v>
          </cell>
          <cell r="H96" t="str">
            <v>Not Verified to be within 1 mile</v>
          </cell>
          <cell r="I96">
            <v>3337406632</v>
          </cell>
        </row>
        <row r="97">
          <cell r="G97">
            <v>3</v>
          </cell>
          <cell r="H97" t="str">
            <v>Within 165 feet</v>
          </cell>
          <cell r="I97">
            <v>3337406649</v>
          </cell>
        </row>
        <row r="98">
          <cell r="G98">
            <v>2</v>
          </cell>
          <cell r="H98" t="str">
            <v>Not verified to be within 1 mile</v>
          </cell>
          <cell r="I98">
            <v>3349559693</v>
          </cell>
        </row>
        <row r="99">
          <cell r="G99">
            <v>2</v>
          </cell>
          <cell r="H99" t="str">
            <v>Within 1 mile</v>
          </cell>
          <cell r="I99">
            <v>3353097619</v>
          </cell>
        </row>
        <row r="100">
          <cell r="G100">
            <v>2</v>
          </cell>
          <cell r="H100" t="str">
            <v>Not verified to be within 1 mile</v>
          </cell>
          <cell r="I100">
            <v>3349559868</v>
          </cell>
        </row>
        <row r="101">
          <cell r="G101">
            <v>1</v>
          </cell>
          <cell r="H101" t="str">
            <v>Within 1 mile</v>
          </cell>
          <cell r="I101">
            <v>3342618366</v>
          </cell>
        </row>
        <row r="102">
          <cell r="G102">
            <v>3</v>
          </cell>
          <cell r="H102" t="str">
            <v>Not verified to be within 1 mile</v>
          </cell>
          <cell r="I102">
            <v>3349560078</v>
          </cell>
        </row>
        <row r="103">
          <cell r="G103">
            <v>4</v>
          </cell>
          <cell r="H103" t="str">
            <v>Within 1 mile</v>
          </cell>
          <cell r="I103">
            <v>3337406789</v>
          </cell>
        </row>
        <row r="104">
          <cell r="G104">
            <v>3</v>
          </cell>
          <cell r="H104" t="str">
            <v>Within 1 mile</v>
          </cell>
          <cell r="I104">
            <v>3337406795</v>
          </cell>
        </row>
        <row r="105">
          <cell r="G105">
            <v>2</v>
          </cell>
          <cell r="H105" t="str">
            <v>Within 1 mile</v>
          </cell>
          <cell r="I105">
            <v>3337406808</v>
          </cell>
        </row>
        <row r="106">
          <cell r="G106">
            <v>4</v>
          </cell>
          <cell r="H106" t="str">
            <v>Within 1 mile</v>
          </cell>
          <cell r="I106">
            <v>3337406818</v>
          </cell>
        </row>
        <row r="107">
          <cell r="G107">
            <v>0</v>
          </cell>
          <cell r="H107" t="str">
            <v>Within 165 feet</v>
          </cell>
          <cell r="I107">
            <v>3337406821</v>
          </cell>
        </row>
        <row r="108">
          <cell r="G108">
            <v>0</v>
          </cell>
          <cell r="H108" t="str">
            <v>Within 1 mile</v>
          </cell>
          <cell r="I108">
            <v>3337406822</v>
          </cell>
        </row>
        <row r="109">
          <cell r="G109">
            <v>2</v>
          </cell>
          <cell r="H109" t="str">
            <v>Within 1 mile</v>
          </cell>
          <cell r="I109">
            <v>3352749976</v>
          </cell>
        </row>
        <row r="110">
          <cell r="G110">
            <v>7</v>
          </cell>
          <cell r="H110" t="str">
            <v>Within 40 feet</v>
          </cell>
          <cell r="I110">
            <v>3337406824</v>
          </cell>
        </row>
        <row r="111">
          <cell r="G111">
            <v>5</v>
          </cell>
          <cell r="H111" t="str">
            <v>Within 1 mile</v>
          </cell>
          <cell r="I111">
            <v>3337406842</v>
          </cell>
        </row>
        <row r="112">
          <cell r="G112">
            <v>3</v>
          </cell>
          <cell r="H112" t="str">
            <v>Within 1 mile</v>
          </cell>
          <cell r="I112">
            <v>3341136911</v>
          </cell>
        </row>
        <row r="113">
          <cell r="G113">
            <v>1</v>
          </cell>
          <cell r="H113" t="str">
            <v>Not Verified to be within 1 mile</v>
          </cell>
          <cell r="I113">
            <v>3342618111</v>
          </cell>
        </row>
        <row r="114">
          <cell r="G114">
            <v>3</v>
          </cell>
          <cell r="H114" t="str">
            <v>Not Verified to be within 1 mile</v>
          </cell>
          <cell r="I114">
            <v>3342618095</v>
          </cell>
        </row>
        <row r="115">
          <cell r="G115">
            <v>5</v>
          </cell>
          <cell r="H115" t="str">
            <v>Within 1 mile</v>
          </cell>
          <cell r="I115">
            <v>3337406867</v>
          </cell>
        </row>
        <row r="116">
          <cell r="G116">
            <v>2</v>
          </cell>
          <cell r="H116" t="str">
            <v>Within 1 mile</v>
          </cell>
          <cell r="I116">
            <v>3337406868</v>
          </cell>
        </row>
        <row r="117">
          <cell r="G117">
            <v>2</v>
          </cell>
          <cell r="H117" t="str">
            <v>Not Verified to be within 1 mile</v>
          </cell>
          <cell r="I117">
            <v>3342618197</v>
          </cell>
        </row>
        <row r="118">
          <cell r="G118">
            <v>2</v>
          </cell>
          <cell r="H118" t="str">
            <v>Within 165 feet</v>
          </cell>
          <cell r="I118">
            <v>3337406880</v>
          </cell>
        </row>
        <row r="119">
          <cell r="G119">
            <v>2</v>
          </cell>
          <cell r="H119" t="str">
            <v>Within 165 feet</v>
          </cell>
          <cell r="I119">
            <v>3349560088</v>
          </cell>
        </row>
        <row r="120">
          <cell r="G120">
            <v>2</v>
          </cell>
          <cell r="H120" t="str">
            <v>Within 1 mile</v>
          </cell>
          <cell r="I120">
            <v>3352750254</v>
          </cell>
        </row>
        <row r="121">
          <cell r="G121">
            <v>2</v>
          </cell>
          <cell r="H121" t="str">
            <v>Within 165 feet</v>
          </cell>
          <cell r="I121">
            <v>3337406994</v>
          </cell>
        </row>
        <row r="122">
          <cell r="G122">
            <v>2</v>
          </cell>
          <cell r="H122" t="str">
            <v>Within 165 feet</v>
          </cell>
          <cell r="I122">
            <v>3337406995</v>
          </cell>
        </row>
        <row r="123">
          <cell r="G123">
            <v>2</v>
          </cell>
          <cell r="H123" t="str">
            <v>Within 165 feet</v>
          </cell>
          <cell r="I123">
            <v>3337407000</v>
          </cell>
        </row>
        <row r="124">
          <cell r="G124">
            <v>1</v>
          </cell>
          <cell r="H124" t="str">
            <v>Within 165 feet</v>
          </cell>
          <cell r="I124">
            <v>3337407041</v>
          </cell>
        </row>
        <row r="125">
          <cell r="G125">
            <v>1</v>
          </cell>
          <cell r="H125" t="str">
            <v>Within 165 feet</v>
          </cell>
          <cell r="I125">
            <v>3349560137</v>
          </cell>
        </row>
        <row r="126">
          <cell r="G126">
            <v>1</v>
          </cell>
          <cell r="H126" t="str">
            <v>Within 1 mile</v>
          </cell>
          <cell r="I126">
            <v>3337428131</v>
          </cell>
        </row>
        <row r="127">
          <cell r="G127">
            <v>15</v>
          </cell>
          <cell r="H127" t="str">
            <v>Within 165 feet</v>
          </cell>
          <cell r="I127">
            <v>3337407067</v>
          </cell>
        </row>
        <row r="128">
          <cell r="G128">
            <v>3</v>
          </cell>
          <cell r="H128" t="str">
            <v>Not verified to be within 1 mile</v>
          </cell>
          <cell r="I128">
            <v>3349559961</v>
          </cell>
        </row>
        <row r="129">
          <cell r="G129">
            <v>2</v>
          </cell>
          <cell r="H129" t="str">
            <v>Within 1 mile</v>
          </cell>
          <cell r="I129">
            <v>3352749859</v>
          </cell>
        </row>
        <row r="130">
          <cell r="G130">
            <v>2</v>
          </cell>
          <cell r="H130" t="str">
            <v>Not verified to be within 1 mile</v>
          </cell>
          <cell r="I130">
            <v>3337407118</v>
          </cell>
        </row>
        <row r="131">
          <cell r="G131">
            <v>1</v>
          </cell>
          <cell r="H131" t="str">
            <v>Within 1 mile</v>
          </cell>
          <cell r="I131">
            <v>3337407116</v>
          </cell>
        </row>
        <row r="132">
          <cell r="G132">
            <v>2</v>
          </cell>
          <cell r="H132" t="str">
            <v>Within 1 mile</v>
          </cell>
          <cell r="I132">
            <v>3352750273</v>
          </cell>
        </row>
        <row r="133">
          <cell r="G133">
            <v>1</v>
          </cell>
          <cell r="H133" t="str">
            <v>Not verified to be within 1 mile</v>
          </cell>
          <cell r="I133">
            <v>3349560072</v>
          </cell>
        </row>
        <row r="134">
          <cell r="G134">
            <v>2</v>
          </cell>
          <cell r="H134" t="str">
            <v>Not verified to be within 1 mile</v>
          </cell>
          <cell r="I134">
            <v>3349559794</v>
          </cell>
        </row>
        <row r="135">
          <cell r="G135">
            <v>4</v>
          </cell>
          <cell r="H135" t="str">
            <v>Within 40 feet</v>
          </cell>
          <cell r="I135">
            <v>3337407138</v>
          </cell>
        </row>
        <row r="136">
          <cell r="G136">
            <v>0</v>
          </cell>
          <cell r="H136" t="str">
            <v>Within 1 mile</v>
          </cell>
          <cell r="I136">
            <v>3352750212</v>
          </cell>
        </row>
        <row r="137">
          <cell r="G137">
            <v>1</v>
          </cell>
          <cell r="H137" t="str">
            <v>Not Verified to be within 1 mile</v>
          </cell>
          <cell r="I137">
            <v>3342618103</v>
          </cell>
        </row>
        <row r="138">
          <cell r="G138">
            <v>6</v>
          </cell>
          <cell r="H138" t="str">
            <v>Within 1 mile</v>
          </cell>
          <cell r="I138">
            <v>3337407183</v>
          </cell>
        </row>
        <row r="139">
          <cell r="G139">
            <v>1</v>
          </cell>
          <cell r="H139" t="str">
            <v>Within 1 mile</v>
          </cell>
          <cell r="I139">
            <v>3337428299</v>
          </cell>
        </row>
        <row r="140">
          <cell r="G140">
            <v>1</v>
          </cell>
          <cell r="H140" t="str">
            <v>Within 165 feet</v>
          </cell>
          <cell r="I140">
            <v>3337407204</v>
          </cell>
        </row>
        <row r="141">
          <cell r="G141">
            <v>4</v>
          </cell>
          <cell r="H141" t="str">
            <v>Within 40 feet</v>
          </cell>
          <cell r="I141">
            <v>3337407237</v>
          </cell>
        </row>
        <row r="142">
          <cell r="G142">
            <v>2</v>
          </cell>
          <cell r="H142" t="str">
            <v>Within 1 mile</v>
          </cell>
          <cell r="I142">
            <v>3337407254</v>
          </cell>
        </row>
        <row r="143">
          <cell r="G143">
            <v>1</v>
          </cell>
          <cell r="H143" t="str">
            <v>Not Verified to be within 1 mile</v>
          </cell>
          <cell r="I143">
            <v>3342618135</v>
          </cell>
        </row>
        <row r="144">
          <cell r="G144">
            <v>17</v>
          </cell>
          <cell r="H144" t="str">
            <v>Within 165 feet</v>
          </cell>
          <cell r="I144">
            <v>3337407277</v>
          </cell>
        </row>
        <row r="145">
          <cell r="G145">
            <v>3</v>
          </cell>
          <cell r="H145" t="str">
            <v>Within 1 mile</v>
          </cell>
          <cell r="I145">
            <v>3337428017</v>
          </cell>
        </row>
        <row r="146">
          <cell r="G146">
            <v>6</v>
          </cell>
          <cell r="H146" t="str">
            <v>Within 165 feet</v>
          </cell>
          <cell r="I146">
            <v>3337407283</v>
          </cell>
        </row>
        <row r="147">
          <cell r="G147">
            <v>2</v>
          </cell>
          <cell r="H147" t="str">
            <v>Not verified to be within 1 mile</v>
          </cell>
          <cell r="I147">
            <v>3349560031</v>
          </cell>
        </row>
        <row r="148">
          <cell r="G148">
            <v>1</v>
          </cell>
          <cell r="H148" t="str">
            <v>Within 1 mile</v>
          </cell>
          <cell r="I148">
            <v>3342617843</v>
          </cell>
        </row>
        <row r="149">
          <cell r="G149">
            <v>8</v>
          </cell>
          <cell r="H149" t="str">
            <v>Within 165 feet</v>
          </cell>
          <cell r="I149">
            <v>3337407300</v>
          </cell>
        </row>
        <row r="150">
          <cell r="G150">
            <v>2</v>
          </cell>
          <cell r="H150" t="str">
            <v>Within 165 feet</v>
          </cell>
          <cell r="I150">
            <v>3337407303</v>
          </cell>
        </row>
        <row r="151">
          <cell r="G151">
            <v>1</v>
          </cell>
          <cell r="H151" t="str">
            <v>Within 165 feet</v>
          </cell>
          <cell r="I151">
            <v>3342618041</v>
          </cell>
        </row>
        <row r="152">
          <cell r="G152">
            <v>1</v>
          </cell>
          <cell r="H152" t="str">
            <v>Within 1 mile</v>
          </cell>
          <cell r="I152">
            <v>3353098092</v>
          </cell>
        </row>
        <row r="153">
          <cell r="G153">
            <v>5</v>
          </cell>
          <cell r="H153" t="str">
            <v>Within 40 feet</v>
          </cell>
          <cell r="I153">
            <v>3353097805</v>
          </cell>
        </row>
        <row r="154">
          <cell r="G154">
            <v>8</v>
          </cell>
          <cell r="H154" t="str">
            <v>Within 40 feet</v>
          </cell>
          <cell r="I154">
            <v>3337430122</v>
          </cell>
        </row>
        <row r="155">
          <cell r="G155">
            <v>2</v>
          </cell>
          <cell r="H155" t="str">
            <v>Within 1 mile</v>
          </cell>
          <cell r="I155">
            <v>3342618390</v>
          </cell>
        </row>
        <row r="156">
          <cell r="G156">
            <v>2</v>
          </cell>
          <cell r="H156" t="str">
            <v>Within 165 feet</v>
          </cell>
          <cell r="I156">
            <v>3342618358</v>
          </cell>
        </row>
        <row r="157">
          <cell r="G157">
            <v>2</v>
          </cell>
          <cell r="H157" t="str">
            <v>Within 165 feet</v>
          </cell>
          <cell r="I157">
            <v>3342618316</v>
          </cell>
        </row>
        <row r="158">
          <cell r="G158">
            <v>1</v>
          </cell>
          <cell r="H158" t="str">
            <v>Within 165 feet</v>
          </cell>
          <cell r="I158">
            <v>3337407432</v>
          </cell>
        </row>
        <row r="159">
          <cell r="G159">
            <v>2</v>
          </cell>
          <cell r="H159" t="str">
            <v>Within 165 feet</v>
          </cell>
          <cell r="I159">
            <v>3342617461</v>
          </cell>
        </row>
        <row r="160">
          <cell r="G160">
            <v>1</v>
          </cell>
          <cell r="H160" t="str">
            <v>Not Verified to be within 1 mile</v>
          </cell>
          <cell r="I160">
            <v>3342618150</v>
          </cell>
        </row>
        <row r="161">
          <cell r="G161">
            <v>3</v>
          </cell>
          <cell r="H161" t="str">
            <v>Not Verified to be within 1 mile</v>
          </cell>
          <cell r="I161">
            <v>3342617892</v>
          </cell>
        </row>
        <row r="162">
          <cell r="G162">
            <v>2</v>
          </cell>
          <cell r="H162" t="str">
            <v>Within 165 feet</v>
          </cell>
          <cell r="I162">
            <v>3337407446</v>
          </cell>
        </row>
        <row r="163">
          <cell r="G163">
            <v>1</v>
          </cell>
          <cell r="H163" t="str">
            <v>Within 1 mile</v>
          </cell>
          <cell r="I163">
            <v>3337407462</v>
          </cell>
        </row>
        <row r="164">
          <cell r="G164">
            <v>10</v>
          </cell>
          <cell r="H164" t="str">
            <v>Within 165 feet</v>
          </cell>
          <cell r="I164">
            <v>3337407478</v>
          </cell>
        </row>
        <row r="165">
          <cell r="G165">
            <v>15</v>
          </cell>
          <cell r="H165" t="str">
            <v>Within 40 feet</v>
          </cell>
          <cell r="I165">
            <v>3337407492</v>
          </cell>
        </row>
        <row r="166">
          <cell r="G166">
            <v>2</v>
          </cell>
          <cell r="H166" t="str">
            <v>Within 1 mile</v>
          </cell>
          <cell r="I166">
            <v>3337407495</v>
          </cell>
        </row>
        <row r="167">
          <cell r="G167">
            <v>4</v>
          </cell>
          <cell r="H167" t="str">
            <v>Within 40 feet</v>
          </cell>
          <cell r="I167">
            <v>3349559549</v>
          </cell>
        </row>
        <row r="168">
          <cell r="G168">
            <v>5</v>
          </cell>
          <cell r="H168" t="str">
            <v>Within 165 feet</v>
          </cell>
          <cell r="I168">
            <v>3337407512</v>
          </cell>
        </row>
        <row r="169">
          <cell r="G169">
            <v>2</v>
          </cell>
          <cell r="H169" t="str">
            <v>Not Verified to be within 1 mile</v>
          </cell>
          <cell r="I169">
            <v>3342618415</v>
          </cell>
        </row>
        <row r="170">
          <cell r="G170">
            <v>3</v>
          </cell>
          <cell r="H170" t="str">
            <v>Within 40 feet</v>
          </cell>
          <cell r="I170">
            <v>3337407551</v>
          </cell>
        </row>
        <row r="171">
          <cell r="G171">
            <v>2</v>
          </cell>
          <cell r="H171" t="str">
            <v>Within 40 feet</v>
          </cell>
          <cell r="I171">
            <v>3353097803</v>
          </cell>
        </row>
        <row r="172">
          <cell r="G172">
            <v>1</v>
          </cell>
          <cell r="H172" t="str">
            <v>Within 165 feet</v>
          </cell>
          <cell r="I172">
            <v>3342618045</v>
          </cell>
        </row>
        <row r="173">
          <cell r="G173">
            <v>3</v>
          </cell>
          <cell r="H173" t="str">
            <v>Within 1 mile</v>
          </cell>
          <cell r="I173">
            <v>3342618189</v>
          </cell>
        </row>
        <row r="174">
          <cell r="G174">
            <v>3</v>
          </cell>
          <cell r="H174" t="str">
            <v>Within 165 feet</v>
          </cell>
          <cell r="I174">
            <v>3349559930</v>
          </cell>
        </row>
        <row r="175">
          <cell r="G175">
            <v>6</v>
          </cell>
          <cell r="H175" t="str">
            <v>Within 1 mile</v>
          </cell>
          <cell r="I175">
            <v>3337407591</v>
          </cell>
        </row>
        <row r="176">
          <cell r="G176">
            <v>2</v>
          </cell>
          <cell r="H176" t="str">
            <v>Within 165 feet</v>
          </cell>
          <cell r="I176">
            <v>3337407592</v>
          </cell>
        </row>
        <row r="177">
          <cell r="G177">
            <v>2</v>
          </cell>
          <cell r="H177" t="str">
            <v>Not Verified to be within 1 mile</v>
          </cell>
          <cell r="I177">
            <v>3342618257</v>
          </cell>
        </row>
        <row r="178">
          <cell r="G178">
            <v>1</v>
          </cell>
          <cell r="H178" t="str">
            <v>Within 1 mile</v>
          </cell>
          <cell r="I178">
            <v>3353097518</v>
          </cell>
        </row>
        <row r="179">
          <cell r="G179">
            <v>2</v>
          </cell>
          <cell r="H179" t="str">
            <v>Within 165 feet</v>
          </cell>
          <cell r="I179">
            <v>3352750017</v>
          </cell>
        </row>
        <row r="180">
          <cell r="G180">
            <v>1</v>
          </cell>
          <cell r="H180" t="str">
            <v>Within 1 mile</v>
          </cell>
          <cell r="I180">
            <v>3337407624</v>
          </cell>
        </row>
        <row r="181">
          <cell r="G181">
            <v>2</v>
          </cell>
          <cell r="H181" t="str">
            <v>Within 165 feet</v>
          </cell>
          <cell r="I181">
            <v>3349559689</v>
          </cell>
        </row>
        <row r="182">
          <cell r="G182">
            <v>1</v>
          </cell>
          <cell r="H182" t="str">
            <v>Not Verified to be within 1 mile</v>
          </cell>
          <cell r="I182">
            <v>3337407636</v>
          </cell>
        </row>
        <row r="183">
          <cell r="G183">
            <v>2</v>
          </cell>
          <cell r="H183" t="str">
            <v>Within 40 feet</v>
          </cell>
          <cell r="I183">
            <v>3352750117</v>
          </cell>
        </row>
        <row r="184">
          <cell r="G184">
            <v>1</v>
          </cell>
          <cell r="H184" t="str">
            <v>Not verified to be within 1 mile</v>
          </cell>
          <cell r="I184">
            <v>3349559951</v>
          </cell>
        </row>
        <row r="185">
          <cell r="G185">
            <v>2</v>
          </cell>
          <cell r="H185" t="str">
            <v>Within 165 feet</v>
          </cell>
          <cell r="I185">
            <v>3337407673</v>
          </cell>
        </row>
        <row r="186">
          <cell r="G186">
            <v>2</v>
          </cell>
          <cell r="H186" t="str">
            <v>Within 165 feet</v>
          </cell>
          <cell r="I186">
            <v>3342618421</v>
          </cell>
        </row>
        <row r="187">
          <cell r="G187">
            <v>3</v>
          </cell>
          <cell r="H187" t="str">
            <v>Within 1 mile</v>
          </cell>
          <cell r="I187">
            <v>3337407696</v>
          </cell>
        </row>
        <row r="188">
          <cell r="G188">
            <v>1</v>
          </cell>
          <cell r="H188" t="str">
            <v>Within 1 mile</v>
          </cell>
          <cell r="I188">
            <v>3337407698</v>
          </cell>
        </row>
        <row r="189">
          <cell r="G189">
            <v>2</v>
          </cell>
          <cell r="H189" t="str">
            <v>Within 165 feet</v>
          </cell>
          <cell r="I189">
            <v>3349559674</v>
          </cell>
        </row>
        <row r="190">
          <cell r="G190">
            <v>1</v>
          </cell>
          <cell r="H190" t="str">
            <v>Within 40 feet</v>
          </cell>
          <cell r="I190">
            <v>3349559551</v>
          </cell>
        </row>
        <row r="191">
          <cell r="G191">
            <v>2</v>
          </cell>
          <cell r="H191" t="str">
            <v>Not verified to be within 1 mile</v>
          </cell>
          <cell r="I191">
            <v>3337407717</v>
          </cell>
        </row>
        <row r="192">
          <cell r="G192">
            <v>2</v>
          </cell>
          <cell r="H192" t="str">
            <v>Within 1 mile</v>
          </cell>
          <cell r="I192">
            <v>3352749858</v>
          </cell>
        </row>
        <row r="193">
          <cell r="G193">
            <v>1</v>
          </cell>
          <cell r="H193" t="str">
            <v>Within 1 mile</v>
          </cell>
          <cell r="I193">
            <v>3337428694</v>
          </cell>
        </row>
        <row r="194">
          <cell r="G194">
            <v>34</v>
          </cell>
          <cell r="H194" t="str">
            <v>Within 40 feet</v>
          </cell>
          <cell r="I194">
            <v>3337407745</v>
          </cell>
        </row>
        <row r="195">
          <cell r="G195">
            <v>8</v>
          </cell>
          <cell r="H195" t="str">
            <v>Within 40 feet</v>
          </cell>
          <cell r="I195">
            <v>3352750349</v>
          </cell>
        </row>
        <row r="196">
          <cell r="G196">
            <v>2</v>
          </cell>
          <cell r="H196" t="str">
            <v>Within 165 feet</v>
          </cell>
          <cell r="I196">
            <v>3337428160</v>
          </cell>
        </row>
        <row r="197">
          <cell r="G197">
            <v>1</v>
          </cell>
          <cell r="H197" t="str">
            <v>Not Verified to be within 1 mile</v>
          </cell>
          <cell r="I197">
            <v>3337407749</v>
          </cell>
        </row>
        <row r="198">
          <cell r="G198">
            <v>2</v>
          </cell>
          <cell r="H198" t="str">
            <v>Not Verified to be within 1 mile</v>
          </cell>
          <cell r="I198">
            <v>3337407750</v>
          </cell>
        </row>
        <row r="199">
          <cell r="G199">
            <v>1</v>
          </cell>
          <cell r="H199" t="str">
            <v>Not Verified to be within 1 mile</v>
          </cell>
          <cell r="I199">
            <v>3342618313</v>
          </cell>
        </row>
        <row r="200">
          <cell r="G200">
            <v>1</v>
          </cell>
          <cell r="H200" t="str">
            <v>Within 1 mile</v>
          </cell>
          <cell r="I200">
            <v>3337428335</v>
          </cell>
        </row>
        <row r="201">
          <cell r="G201">
            <v>1</v>
          </cell>
          <cell r="H201" t="str">
            <v>Within 1 mile</v>
          </cell>
          <cell r="I201">
            <v>3342618000</v>
          </cell>
        </row>
        <row r="202">
          <cell r="G202">
            <v>4</v>
          </cell>
          <cell r="H202" t="str">
            <v>Within 165 feet</v>
          </cell>
          <cell r="I202">
            <v>3337407783</v>
          </cell>
        </row>
        <row r="203">
          <cell r="G203">
            <v>3</v>
          </cell>
          <cell r="H203" t="str">
            <v>Within 165 feet</v>
          </cell>
          <cell r="I203">
            <v>3337407785</v>
          </cell>
        </row>
        <row r="204">
          <cell r="G204">
            <v>4</v>
          </cell>
          <cell r="H204" t="str">
            <v>Not Verified to be within 1 mile</v>
          </cell>
          <cell r="I204">
            <v>3342618139</v>
          </cell>
        </row>
        <row r="205">
          <cell r="G205">
            <v>2</v>
          </cell>
          <cell r="H205" t="str">
            <v>Within 1 mile</v>
          </cell>
          <cell r="I205">
            <v>3342618180</v>
          </cell>
        </row>
        <row r="206">
          <cell r="G206">
            <v>4</v>
          </cell>
          <cell r="H206" t="str">
            <v>Not verified to be within 1 mile</v>
          </cell>
          <cell r="I206">
            <v>3349559718</v>
          </cell>
        </row>
        <row r="207">
          <cell r="G207">
            <v>2</v>
          </cell>
          <cell r="H207" t="str">
            <v>Within 1 mile</v>
          </cell>
          <cell r="I207">
            <v>3352750215</v>
          </cell>
        </row>
        <row r="208">
          <cell r="G208">
            <v>1</v>
          </cell>
          <cell r="H208" t="str">
            <v>Within 165 feet</v>
          </cell>
          <cell r="I208">
            <v>3342618263</v>
          </cell>
        </row>
        <row r="209">
          <cell r="G209">
            <v>23</v>
          </cell>
          <cell r="H209" t="str">
            <v>Within 40 feet</v>
          </cell>
          <cell r="I209">
            <v>3337407825</v>
          </cell>
        </row>
        <row r="210">
          <cell r="G210">
            <v>1</v>
          </cell>
          <cell r="H210" t="str">
            <v>Not verified to be within 1 mile</v>
          </cell>
          <cell r="I210">
            <v>3349559962</v>
          </cell>
        </row>
        <row r="211">
          <cell r="G211">
            <v>1</v>
          </cell>
          <cell r="H211" t="str">
            <v>Within 1 mile</v>
          </cell>
          <cell r="I211">
            <v>3337407830</v>
          </cell>
        </row>
        <row r="212">
          <cell r="G212">
            <v>5</v>
          </cell>
          <cell r="H212" t="str">
            <v>Within 40 feet</v>
          </cell>
          <cell r="I212">
            <v>3337407839</v>
          </cell>
        </row>
        <row r="213">
          <cell r="G213">
            <v>1</v>
          </cell>
          <cell r="H213" t="str">
            <v>Not verified to be within 1 mile</v>
          </cell>
          <cell r="I213">
            <v>3349560338</v>
          </cell>
        </row>
        <row r="214">
          <cell r="G214">
            <v>2</v>
          </cell>
          <cell r="H214" t="str">
            <v>Within 165 feet</v>
          </cell>
          <cell r="I214">
            <v>3337407856</v>
          </cell>
        </row>
        <row r="215">
          <cell r="G215">
            <v>3</v>
          </cell>
          <cell r="H215" t="str">
            <v>Within 1 mile</v>
          </cell>
          <cell r="I215">
            <v>3337407871</v>
          </cell>
        </row>
        <row r="216">
          <cell r="G216">
            <v>4</v>
          </cell>
          <cell r="H216" t="str">
            <v>Within 1 mile</v>
          </cell>
          <cell r="I216">
            <v>3337427710</v>
          </cell>
        </row>
        <row r="217">
          <cell r="G217">
            <v>3</v>
          </cell>
          <cell r="H217" t="str">
            <v>Within 165 feet</v>
          </cell>
          <cell r="I217">
            <v>3337407876</v>
          </cell>
        </row>
        <row r="218">
          <cell r="G218">
            <v>2</v>
          </cell>
          <cell r="H218" t="str">
            <v>Within 40 feet</v>
          </cell>
          <cell r="I218">
            <v>3337407878</v>
          </cell>
        </row>
        <row r="219">
          <cell r="G219">
            <v>2</v>
          </cell>
          <cell r="H219" t="str">
            <v>Within 165 feet</v>
          </cell>
          <cell r="I219">
            <v>3349560168</v>
          </cell>
        </row>
        <row r="220">
          <cell r="G220">
            <v>4</v>
          </cell>
          <cell r="H220" t="str">
            <v>Within 165 feet</v>
          </cell>
          <cell r="I220">
            <v>3352750222</v>
          </cell>
        </row>
        <row r="221">
          <cell r="G221">
            <v>3</v>
          </cell>
          <cell r="H221" t="str">
            <v>Within 40 feet</v>
          </cell>
          <cell r="I221">
            <v>3337407899</v>
          </cell>
        </row>
        <row r="222">
          <cell r="G222">
            <v>2</v>
          </cell>
          <cell r="H222" t="str">
            <v>Within 165 feet</v>
          </cell>
          <cell r="I222">
            <v>3338290448</v>
          </cell>
        </row>
        <row r="223">
          <cell r="G223">
            <v>0</v>
          </cell>
          <cell r="H223" t="str">
            <v>Within 40 feet</v>
          </cell>
          <cell r="I223">
            <v>3337407919</v>
          </cell>
        </row>
        <row r="224">
          <cell r="G224">
            <v>2</v>
          </cell>
          <cell r="H224" t="str">
            <v>Within 165 feet</v>
          </cell>
          <cell r="I224">
            <v>3342617952</v>
          </cell>
        </row>
        <row r="225">
          <cell r="G225">
            <v>3</v>
          </cell>
          <cell r="H225" t="str">
            <v>Within 1 mile</v>
          </cell>
          <cell r="I225">
            <v>3337407968</v>
          </cell>
        </row>
        <row r="226">
          <cell r="G226">
            <v>2</v>
          </cell>
          <cell r="H226" t="str">
            <v>Within 165 feet</v>
          </cell>
          <cell r="I226">
            <v>3337407977</v>
          </cell>
        </row>
        <row r="227">
          <cell r="G227">
            <v>1</v>
          </cell>
          <cell r="H227" t="str">
            <v>Not verified to be within 1 mile</v>
          </cell>
          <cell r="I227">
            <v>3349560205</v>
          </cell>
        </row>
        <row r="228">
          <cell r="G228">
            <v>3</v>
          </cell>
          <cell r="H228" t="str">
            <v>Within 165 feet</v>
          </cell>
          <cell r="I228">
            <v>3337407984</v>
          </cell>
        </row>
        <row r="229">
          <cell r="G229">
            <v>11</v>
          </cell>
          <cell r="H229" t="str">
            <v>Within 40 feet</v>
          </cell>
          <cell r="I229">
            <v>3337408001</v>
          </cell>
        </row>
        <row r="230">
          <cell r="G230">
            <v>1</v>
          </cell>
          <cell r="H230" t="str">
            <v>Within 1 mile</v>
          </cell>
          <cell r="I230">
            <v>3337408003</v>
          </cell>
        </row>
        <row r="231">
          <cell r="G231">
            <v>2</v>
          </cell>
          <cell r="H231" t="str">
            <v>Within 40 feet</v>
          </cell>
          <cell r="I231">
            <v>3353097874</v>
          </cell>
        </row>
        <row r="232">
          <cell r="G232">
            <v>6</v>
          </cell>
          <cell r="H232" t="str">
            <v>Within 165 feet</v>
          </cell>
          <cell r="I232">
            <v>3349559970</v>
          </cell>
        </row>
        <row r="233">
          <cell r="G233">
            <v>1</v>
          </cell>
          <cell r="H233" t="str">
            <v>Not verified to be within 1 mile</v>
          </cell>
          <cell r="I233">
            <v>3349559998</v>
          </cell>
        </row>
        <row r="234">
          <cell r="G234">
            <v>2</v>
          </cell>
          <cell r="H234" t="str">
            <v>Within 1 mile</v>
          </cell>
          <cell r="I234">
            <v>3337408026</v>
          </cell>
        </row>
        <row r="235">
          <cell r="G235">
            <v>4</v>
          </cell>
          <cell r="H235" t="str">
            <v>Within 40 feet</v>
          </cell>
          <cell r="I235">
            <v>3337408044</v>
          </cell>
        </row>
        <row r="236">
          <cell r="G236">
            <v>2</v>
          </cell>
          <cell r="H236" t="str">
            <v>Within 165 feet</v>
          </cell>
          <cell r="I236">
            <v>3338155032</v>
          </cell>
        </row>
        <row r="237">
          <cell r="G237">
            <v>2</v>
          </cell>
          <cell r="H237" t="str">
            <v>Within 1 mile</v>
          </cell>
          <cell r="I237">
            <v>3342617832</v>
          </cell>
        </row>
        <row r="238">
          <cell r="G238">
            <v>2</v>
          </cell>
          <cell r="H238" t="str">
            <v>Within 1 mile</v>
          </cell>
          <cell r="I238">
            <v>3352749888</v>
          </cell>
        </row>
        <row r="239">
          <cell r="G239">
            <v>1</v>
          </cell>
          <cell r="H239" t="str">
            <v>Within 1 mile</v>
          </cell>
          <cell r="I239">
            <v>3337428031</v>
          </cell>
        </row>
        <row r="240">
          <cell r="G240">
            <v>12</v>
          </cell>
          <cell r="H240" t="str">
            <v>Within 40 feet</v>
          </cell>
          <cell r="I240">
            <v>3337408135</v>
          </cell>
        </row>
        <row r="241">
          <cell r="G241">
            <v>3</v>
          </cell>
          <cell r="H241" t="str">
            <v>Within 1 mile</v>
          </cell>
          <cell r="I241">
            <v>3337427407</v>
          </cell>
        </row>
        <row r="242">
          <cell r="G242">
            <v>1</v>
          </cell>
          <cell r="H242" t="str">
            <v>Within 165 feet</v>
          </cell>
          <cell r="I242">
            <v>3337408146</v>
          </cell>
        </row>
        <row r="243">
          <cell r="G243">
            <v>1</v>
          </cell>
          <cell r="H243" t="str">
            <v>Within 40 feet</v>
          </cell>
          <cell r="I243">
            <v>3349559641</v>
          </cell>
        </row>
        <row r="244">
          <cell r="G244">
            <v>1</v>
          </cell>
          <cell r="H244" t="str">
            <v>Within 40 feet</v>
          </cell>
          <cell r="I244">
            <v>3337408167</v>
          </cell>
        </row>
        <row r="245">
          <cell r="G245">
            <v>1</v>
          </cell>
          <cell r="H245" t="str">
            <v>Not verified to be within 1 mile</v>
          </cell>
          <cell r="I245">
            <v>3349559856</v>
          </cell>
        </row>
        <row r="246">
          <cell r="G246">
            <v>2</v>
          </cell>
          <cell r="H246" t="str">
            <v>Within 1 mile</v>
          </cell>
          <cell r="I246">
            <v>3342617895</v>
          </cell>
        </row>
        <row r="247">
          <cell r="G247">
            <v>3</v>
          </cell>
          <cell r="H247" t="str">
            <v>Within 1 mile</v>
          </cell>
          <cell r="I247">
            <v>3337428310</v>
          </cell>
        </row>
        <row r="248">
          <cell r="G248">
            <v>1</v>
          </cell>
          <cell r="H248" t="str">
            <v>Not Verified to be within 1 mile</v>
          </cell>
          <cell r="I248">
            <v>3342618279</v>
          </cell>
        </row>
        <row r="249">
          <cell r="G249">
            <v>3</v>
          </cell>
          <cell r="H249" t="str">
            <v>Not Verified to be within 1 mile</v>
          </cell>
          <cell r="I249">
            <v>3342618204</v>
          </cell>
        </row>
        <row r="250">
          <cell r="G250">
            <v>4</v>
          </cell>
          <cell r="H250" t="str">
            <v>Within 165 feet</v>
          </cell>
          <cell r="I250">
            <v>3337408230</v>
          </cell>
        </row>
        <row r="251">
          <cell r="G251">
            <v>2</v>
          </cell>
          <cell r="H251" t="str">
            <v>Within 1 mile</v>
          </cell>
          <cell r="I251">
            <v>3337428233</v>
          </cell>
        </row>
        <row r="252">
          <cell r="G252">
            <v>1</v>
          </cell>
          <cell r="H252" t="str">
            <v>Within 1 mile</v>
          </cell>
          <cell r="I252">
            <v>3337408235</v>
          </cell>
        </row>
        <row r="253">
          <cell r="G253">
            <v>2</v>
          </cell>
          <cell r="H253" t="str">
            <v>Within 1 mile</v>
          </cell>
          <cell r="I253">
            <v>3342617817</v>
          </cell>
        </row>
        <row r="254">
          <cell r="G254">
            <v>2</v>
          </cell>
          <cell r="H254" t="str">
            <v>Not Verified to be within 1 mile</v>
          </cell>
          <cell r="I254">
            <v>3342618337</v>
          </cell>
        </row>
        <row r="255">
          <cell r="G255">
            <v>1</v>
          </cell>
          <cell r="H255" t="str">
            <v>Within 1 mile</v>
          </cell>
          <cell r="I255">
            <v>3353097795</v>
          </cell>
        </row>
        <row r="256">
          <cell r="G256">
            <v>1</v>
          </cell>
          <cell r="H256" t="str">
            <v>Within 1 mile</v>
          </cell>
          <cell r="I256">
            <v>3337408270</v>
          </cell>
        </row>
        <row r="257">
          <cell r="G257">
            <v>1</v>
          </cell>
          <cell r="H257" t="str">
            <v>Within 1 mile</v>
          </cell>
          <cell r="I257">
            <v>3337408281</v>
          </cell>
        </row>
        <row r="258">
          <cell r="G258">
            <v>1</v>
          </cell>
          <cell r="H258" t="str">
            <v>Not verified to be within 1 mile</v>
          </cell>
          <cell r="I258">
            <v>3349560015</v>
          </cell>
        </row>
        <row r="259">
          <cell r="G259">
            <v>8</v>
          </cell>
          <cell r="H259" t="str">
            <v>Not Verified to be within 1 mile</v>
          </cell>
          <cell r="I259">
            <v>3337408287</v>
          </cell>
        </row>
        <row r="260">
          <cell r="G260">
            <v>2</v>
          </cell>
          <cell r="H260" t="str">
            <v>Not Verified to be within 1 mile</v>
          </cell>
          <cell r="I260">
            <v>3337408295</v>
          </cell>
        </row>
        <row r="261">
          <cell r="G261">
            <v>4</v>
          </cell>
          <cell r="H261" t="str">
            <v>Within 1 mile</v>
          </cell>
          <cell r="I261">
            <v>3337408315</v>
          </cell>
        </row>
        <row r="262">
          <cell r="G262">
            <v>2</v>
          </cell>
          <cell r="H262" t="str">
            <v>Within 1 mile</v>
          </cell>
          <cell r="I262">
            <v>3337408321</v>
          </cell>
        </row>
        <row r="263">
          <cell r="G263">
            <v>2</v>
          </cell>
          <cell r="H263" t="str">
            <v>Within 165 feet</v>
          </cell>
          <cell r="I263">
            <v>3349559761</v>
          </cell>
        </row>
        <row r="264">
          <cell r="G264">
            <v>1</v>
          </cell>
          <cell r="H264" t="str">
            <v>Not verified to be within 1 mile</v>
          </cell>
          <cell r="I264">
            <v>3349559960</v>
          </cell>
        </row>
        <row r="265">
          <cell r="G265">
            <v>2</v>
          </cell>
          <cell r="H265" t="str">
            <v>Not Verified to be within 1 mile</v>
          </cell>
          <cell r="I265">
            <v>3342618283</v>
          </cell>
        </row>
        <row r="266">
          <cell r="G266">
            <v>5</v>
          </cell>
          <cell r="H266" t="str">
            <v>Within 40 feet</v>
          </cell>
          <cell r="I266">
            <v>3349559511</v>
          </cell>
        </row>
        <row r="267">
          <cell r="G267">
            <v>1</v>
          </cell>
          <cell r="H267" t="str">
            <v>Within 1 mile</v>
          </cell>
          <cell r="I267">
            <v>3352749990</v>
          </cell>
        </row>
        <row r="268">
          <cell r="G268">
            <v>3</v>
          </cell>
          <cell r="H268" t="str">
            <v>Not verified to be within 1 mile</v>
          </cell>
          <cell r="I268">
            <v>3337408409</v>
          </cell>
        </row>
        <row r="269">
          <cell r="G269">
            <v>3</v>
          </cell>
          <cell r="H269" t="str">
            <v>Within 1 mile</v>
          </cell>
          <cell r="I269">
            <v>3337408420</v>
          </cell>
        </row>
        <row r="270">
          <cell r="G270">
            <v>4</v>
          </cell>
          <cell r="H270" t="str">
            <v>Within 40 feet</v>
          </cell>
          <cell r="I270">
            <v>3337408422</v>
          </cell>
        </row>
        <row r="271">
          <cell r="G271">
            <v>3</v>
          </cell>
          <cell r="H271" t="str">
            <v>Within 1 mile</v>
          </cell>
          <cell r="I271">
            <v>3337408462</v>
          </cell>
        </row>
        <row r="272">
          <cell r="G272">
            <v>2</v>
          </cell>
          <cell r="H272" t="str">
            <v>Within 1 mile</v>
          </cell>
          <cell r="I272">
            <v>3342618365</v>
          </cell>
        </row>
        <row r="273">
          <cell r="G273">
            <v>11</v>
          </cell>
          <cell r="H273" t="str">
            <v>Within 165 feet</v>
          </cell>
          <cell r="I273">
            <v>3337408470</v>
          </cell>
        </row>
        <row r="274">
          <cell r="G274">
            <v>2</v>
          </cell>
          <cell r="H274" t="str">
            <v>Not Verified to be within 1 mile</v>
          </cell>
          <cell r="I274">
            <v>3342618146</v>
          </cell>
        </row>
        <row r="275">
          <cell r="G275">
            <v>2</v>
          </cell>
          <cell r="H275" t="str">
            <v>Within 1 mile</v>
          </cell>
          <cell r="I275">
            <v>3342618380</v>
          </cell>
        </row>
        <row r="276">
          <cell r="G276">
            <v>4</v>
          </cell>
          <cell r="H276" t="str">
            <v>Within 165 feet</v>
          </cell>
          <cell r="I276">
            <v>3349559763</v>
          </cell>
        </row>
        <row r="277">
          <cell r="G277">
            <v>10</v>
          </cell>
          <cell r="H277" t="str">
            <v>Within 165 feet</v>
          </cell>
          <cell r="I277">
            <v>3337408558</v>
          </cell>
        </row>
        <row r="278">
          <cell r="G278">
            <v>1</v>
          </cell>
          <cell r="H278" t="str">
            <v>Within 1 mile</v>
          </cell>
          <cell r="I278">
            <v>3337428281</v>
          </cell>
        </row>
        <row r="279">
          <cell r="G279">
            <v>2</v>
          </cell>
          <cell r="H279" t="str">
            <v>Within 1 mile</v>
          </cell>
          <cell r="I279">
            <v>3337408594</v>
          </cell>
        </row>
        <row r="280">
          <cell r="G280">
            <v>4</v>
          </cell>
          <cell r="H280" t="str">
            <v>Within 40 feet</v>
          </cell>
          <cell r="I280">
            <v>3337408593</v>
          </cell>
        </row>
        <row r="281">
          <cell r="G281">
            <v>4</v>
          </cell>
          <cell r="H281" t="str">
            <v>Within 40 feet</v>
          </cell>
          <cell r="I281">
            <v>3337408606</v>
          </cell>
        </row>
        <row r="282">
          <cell r="G282">
            <v>2</v>
          </cell>
          <cell r="H282" t="str">
            <v>Not verified to be within 1 mile</v>
          </cell>
          <cell r="I282">
            <v>3349560085</v>
          </cell>
        </row>
        <row r="283">
          <cell r="G283">
            <v>1</v>
          </cell>
          <cell r="H283" t="str">
            <v>Within 1 mile</v>
          </cell>
          <cell r="I283">
            <v>3337428291</v>
          </cell>
        </row>
        <row r="284">
          <cell r="G284">
            <v>1</v>
          </cell>
          <cell r="H284" t="str">
            <v>Not Verified to be within 1 mile</v>
          </cell>
          <cell r="I284">
            <v>3342618164</v>
          </cell>
        </row>
        <row r="285">
          <cell r="G285">
            <v>3</v>
          </cell>
          <cell r="H285" t="str">
            <v>Within 165 feet</v>
          </cell>
          <cell r="I285">
            <v>3342618217</v>
          </cell>
        </row>
        <row r="286">
          <cell r="G286">
            <v>1</v>
          </cell>
          <cell r="H286" t="str">
            <v>Not verified to be within 1 mile</v>
          </cell>
          <cell r="I286">
            <v>3349559717</v>
          </cell>
        </row>
        <row r="287">
          <cell r="G287">
            <v>2</v>
          </cell>
          <cell r="H287" t="str">
            <v>Within 40 feet</v>
          </cell>
          <cell r="I287">
            <v>3353097902</v>
          </cell>
        </row>
        <row r="288">
          <cell r="G288">
            <v>2</v>
          </cell>
          <cell r="H288" t="str">
            <v>Within 40 feet</v>
          </cell>
          <cell r="I288">
            <v>3349559561</v>
          </cell>
        </row>
        <row r="289">
          <cell r="G289">
            <v>2</v>
          </cell>
          <cell r="H289" t="str">
            <v>Within 165 feet</v>
          </cell>
          <cell r="I289">
            <v>3349559712</v>
          </cell>
        </row>
        <row r="290">
          <cell r="G290">
            <v>7</v>
          </cell>
          <cell r="H290" t="str">
            <v>Within 165 feet</v>
          </cell>
          <cell r="I290">
            <v>3337408698</v>
          </cell>
        </row>
        <row r="291">
          <cell r="G291">
            <v>1</v>
          </cell>
          <cell r="H291" t="str">
            <v>Not verified to be within 1 mile</v>
          </cell>
          <cell r="I291">
            <v>3349559934</v>
          </cell>
        </row>
        <row r="292">
          <cell r="G292">
            <v>1</v>
          </cell>
          <cell r="H292" t="str">
            <v>Within 1 mile</v>
          </cell>
          <cell r="I292">
            <v>3337408707</v>
          </cell>
        </row>
        <row r="293">
          <cell r="G293">
            <v>1</v>
          </cell>
          <cell r="H293" t="str">
            <v>Not verified to be within 1 mile</v>
          </cell>
          <cell r="I293">
            <v>3349560238</v>
          </cell>
        </row>
        <row r="294">
          <cell r="G294">
            <v>4</v>
          </cell>
          <cell r="H294" t="str">
            <v>Within 165 feet</v>
          </cell>
          <cell r="I294">
            <v>3342618104</v>
          </cell>
        </row>
        <row r="295">
          <cell r="G295">
            <v>4</v>
          </cell>
          <cell r="H295" t="str">
            <v>Within 1 mile</v>
          </cell>
          <cell r="I295">
            <v>3337408757</v>
          </cell>
        </row>
        <row r="296">
          <cell r="G296">
            <v>3</v>
          </cell>
          <cell r="H296" t="str">
            <v>Within 1 mile</v>
          </cell>
          <cell r="I296">
            <v>3337428082</v>
          </cell>
        </row>
        <row r="297">
          <cell r="G297">
            <v>1</v>
          </cell>
          <cell r="H297" t="str">
            <v>Within 1 mile</v>
          </cell>
          <cell r="I297">
            <v>3337408809</v>
          </cell>
        </row>
        <row r="298">
          <cell r="G298">
            <v>1</v>
          </cell>
          <cell r="H298" t="str">
            <v>Not Verified to be within 1 mile</v>
          </cell>
          <cell r="I298">
            <v>3342618220</v>
          </cell>
        </row>
        <row r="299">
          <cell r="G299">
            <v>2</v>
          </cell>
          <cell r="H299" t="str">
            <v>Not Verified to be within 1 mile</v>
          </cell>
          <cell r="I299">
            <v>3337408817</v>
          </cell>
        </row>
        <row r="300">
          <cell r="G300">
            <v>6</v>
          </cell>
          <cell r="H300" t="str">
            <v>Within 40 feet</v>
          </cell>
          <cell r="I300">
            <v>3337408830</v>
          </cell>
        </row>
        <row r="301">
          <cell r="G301">
            <v>1</v>
          </cell>
          <cell r="H301" t="str">
            <v>Within 1 mile</v>
          </cell>
          <cell r="I301">
            <v>3342618377</v>
          </cell>
        </row>
        <row r="302">
          <cell r="G302">
            <v>2</v>
          </cell>
          <cell r="H302" t="str">
            <v>Within 1 mile</v>
          </cell>
          <cell r="I302">
            <v>3353098144</v>
          </cell>
        </row>
        <row r="303">
          <cell r="G303">
            <v>1</v>
          </cell>
          <cell r="H303" t="str">
            <v>Within 1 mile</v>
          </cell>
          <cell r="I303">
            <v>3337408846</v>
          </cell>
        </row>
        <row r="304">
          <cell r="G304">
            <v>2</v>
          </cell>
          <cell r="H304" t="str">
            <v>Within 165 feet</v>
          </cell>
          <cell r="I304">
            <v>3337408852</v>
          </cell>
        </row>
        <row r="305">
          <cell r="G305">
            <v>1</v>
          </cell>
          <cell r="H305" t="str">
            <v>Within 1 mile</v>
          </cell>
          <cell r="I305">
            <v>3352749880</v>
          </cell>
        </row>
        <row r="306">
          <cell r="G306">
            <v>11</v>
          </cell>
          <cell r="H306" t="str">
            <v>Within 165 feet</v>
          </cell>
          <cell r="I306">
            <v>3337408861</v>
          </cell>
        </row>
        <row r="307">
          <cell r="G307">
            <v>5</v>
          </cell>
          <cell r="H307" t="str">
            <v>Within 165 feet</v>
          </cell>
          <cell r="I307">
            <v>3342617938</v>
          </cell>
        </row>
        <row r="308">
          <cell r="G308">
            <v>1</v>
          </cell>
          <cell r="H308" t="str">
            <v>Within 165 feet</v>
          </cell>
          <cell r="I308">
            <v>3342617899</v>
          </cell>
        </row>
        <row r="309">
          <cell r="G309">
            <v>2</v>
          </cell>
          <cell r="H309" t="str">
            <v>Within 40 feet</v>
          </cell>
          <cell r="I309">
            <v>3337408868</v>
          </cell>
        </row>
        <row r="310">
          <cell r="G310">
            <v>3</v>
          </cell>
          <cell r="H310" t="str">
            <v>Within 1 mile</v>
          </cell>
          <cell r="I310">
            <v>3353097787</v>
          </cell>
        </row>
        <row r="311">
          <cell r="G311">
            <v>2</v>
          </cell>
          <cell r="H311" t="str">
            <v>Within 40 feet</v>
          </cell>
          <cell r="I311">
            <v>3349559512</v>
          </cell>
        </row>
        <row r="312">
          <cell r="G312">
            <v>3</v>
          </cell>
          <cell r="H312" t="str">
            <v>Within 165 feet</v>
          </cell>
          <cell r="I312">
            <v>3337408897</v>
          </cell>
        </row>
        <row r="313">
          <cell r="G313">
            <v>6</v>
          </cell>
          <cell r="H313" t="str">
            <v>Within 1 mile</v>
          </cell>
          <cell r="I313">
            <v>3337408908</v>
          </cell>
        </row>
        <row r="314">
          <cell r="G314">
            <v>2</v>
          </cell>
          <cell r="H314" t="str">
            <v>Within 1 mile</v>
          </cell>
          <cell r="I314">
            <v>3337428278</v>
          </cell>
        </row>
        <row r="315">
          <cell r="G315">
            <v>3</v>
          </cell>
          <cell r="H315" t="str">
            <v>Within 165 feet</v>
          </cell>
          <cell r="I315">
            <v>3337408917</v>
          </cell>
        </row>
        <row r="316">
          <cell r="G316">
            <v>3</v>
          </cell>
          <cell r="H316" t="str">
            <v>Within 165 feet</v>
          </cell>
          <cell r="I316">
            <v>3349559758</v>
          </cell>
        </row>
        <row r="317">
          <cell r="G317">
            <v>3</v>
          </cell>
          <cell r="H317" t="str">
            <v>Not verified to be within 1 mile</v>
          </cell>
          <cell r="I317">
            <v>3365669814</v>
          </cell>
        </row>
        <row r="318">
          <cell r="G318">
            <v>5</v>
          </cell>
          <cell r="H318" t="str">
            <v>Within 165 feet</v>
          </cell>
          <cell r="I318">
            <v>3337408977</v>
          </cell>
        </row>
        <row r="319">
          <cell r="G319">
            <v>2</v>
          </cell>
          <cell r="H319" t="str">
            <v>Within 1 mile</v>
          </cell>
          <cell r="I319">
            <v>3342617894</v>
          </cell>
        </row>
        <row r="320">
          <cell r="G320">
            <v>1</v>
          </cell>
          <cell r="H320" t="str">
            <v>Not verified to be within 1 mile</v>
          </cell>
          <cell r="I320">
            <v>3349560119</v>
          </cell>
        </row>
        <row r="321">
          <cell r="G321">
            <v>2</v>
          </cell>
          <cell r="H321" t="str">
            <v>Within 1 mile</v>
          </cell>
          <cell r="I321">
            <v>3337427747</v>
          </cell>
        </row>
        <row r="322">
          <cell r="G322">
            <v>2</v>
          </cell>
          <cell r="H322" t="str">
            <v>Within 1 mile</v>
          </cell>
          <cell r="I322">
            <v>3353097799</v>
          </cell>
        </row>
        <row r="323">
          <cell r="G323">
            <v>4</v>
          </cell>
          <cell r="H323" t="str">
            <v>Within 165 feet</v>
          </cell>
          <cell r="I323">
            <v>3337409045</v>
          </cell>
        </row>
        <row r="324">
          <cell r="G324">
            <v>8</v>
          </cell>
          <cell r="H324" t="str">
            <v>Within 1 mile</v>
          </cell>
          <cell r="I324">
            <v>3337409051</v>
          </cell>
        </row>
        <row r="325">
          <cell r="G325">
            <v>1</v>
          </cell>
          <cell r="H325" t="str">
            <v>Not verified to be within 1 mile</v>
          </cell>
          <cell r="I325">
            <v>3349560236</v>
          </cell>
        </row>
        <row r="326">
          <cell r="G326">
            <v>1</v>
          </cell>
          <cell r="H326" t="str">
            <v>Not verified to be within 1 mile</v>
          </cell>
          <cell r="I326">
            <v>3349559830</v>
          </cell>
        </row>
        <row r="327">
          <cell r="G327">
            <v>1</v>
          </cell>
          <cell r="H327" t="str">
            <v>Within 165 feet</v>
          </cell>
          <cell r="I327">
            <v>3337409095</v>
          </cell>
        </row>
        <row r="328">
          <cell r="G328">
            <v>2</v>
          </cell>
          <cell r="H328" t="str">
            <v>Not verified to be within 1 mile</v>
          </cell>
          <cell r="I328">
            <v>3342617948</v>
          </cell>
        </row>
        <row r="329">
          <cell r="G329">
            <v>4</v>
          </cell>
          <cell r="H329" t="str">
            <v>Not Verified to be within 1 mile</v>
          </cell>
          <cell r="I329">
            <v>3337409131</v>
          </cell>
        </row>
        <row r="330">
          <cell r="G330">
            <v>15</v>
          </cell>
          <cell r="H330" t="str">
            <v>Within 40 feet</v>
          </cell>
          <cell r="I330">
            <v>3337409201</v>
          </cell>
        </row>
        <row r="331">
          <cell r="G331">
            <v>1</v>
          </cell>
          <cell r="H331" t="str">
            <v>Not Verified to be within 1 mile</v>
          </cell>
          <cell r="I331">
            <v>3342618096</v>
          </cell>
        </row>
        <row r="332">
          <cell r="G332">
            <v>1</v>
          </cell>
          <cell r="H332" t="str">
            <v>Within 165 feet</v>
          </cell>
          <cell r="I332">
            <v>3337409218</v>
          </cell>
        </row>
        <row r="333">
          <cell r="G333">
            <v>6</v>
          </cell>
          <cell r="H333" t="str">
            <v>Within 165 feet</v>
          </cell>
          <cell r="I333">
            <v>3337409220</v>
          </cell>
        </row>
        <row r="334">
          <cell r="G334">
            <v>2</v>
          </cell>
          <cell r="H334" t="str">
            <v>Within 1 mile</v>
          </cell>
          <cell r="I334">
            <v>3342617951</v>
          </cell>
        </row>
        <row r="335">
          <cell r="G335">
            <v>1</v>
          </cell>
          <cell r="H335" t="str">
            <v>Not Verified to be within 1 mile</v>
          </cell>
          <cell r="I335">
            <v>3342618097</v>
          </cell>
        </row>
        <row r="336">
          <cell r="G336">
            <v>3</v>
          </cell>
          <cell r="H336" t="str">
            <v>Within 1 mile</v>
          </cell>
          <cell r="I336">
            <v>3337409263</v>
          </cell>
        </row>
        <row r="337">
          <cell r="G337">
            <v>1</v>
          </cell>
          <cell r="H337" t="str">
            <v>Not verified to be within 1 mile</v>
          </cell>
          <cell r="I337">
            <v>3349560084</v>
          </cell>
        </row>
        <row r="338">
          <cell r="G338">
            <v>12</v>
          </cell>
          <cell r="H338" t="str">
            <v>Within 165 feet</v>
          </cell>
          <cell r="I338">
            <v>3337409315</v>
          </cell>
        </row>
        <row r="339">
          <cell r="G339">
            <v>3</v>
          </cell>
          <cell r="H339" t="str">
            <v>Within 1 mile</v>
          </cell>
          <cell r="I339">
            <v>3337428172</v>
          </cell>
        </row>
        <row r="340">
          <cell r="G340">
            <v>1</v>
          </cell>
          <cell r="H340" t="str">
            <v>Within 1 mile</v>
          </cell>
          <cell r="I340">
            <v>3337428000</v>
          </cell>
        </row>
        <row r="341">
          <cell r="G341">
            <v>2</v>
          </cell>
          <cell r="H341" t="str">
            <v>Within 1 mile</v>
          </cell>
          <cell r="I341">
            <v>3337428232</v>
          </cell>
        </row>
        <row r="342">
          <cell r="G342">
            <v>1</v>
          </cell>
          <cell r="H342" t="str">
            <v>Not Verified to be within 1 mile</v>
          </cell>
          <cell r="I342">
            <v>3342618235</v>
          </cell>
        </row>
        <row r="343">
          <cell r="G343">
            <v>2</v>
          </cell>
          <cell r="H343" t="str">
            <v>Within 1 mile</v>
          </cell>
          <cell r="I343">
            <v>3352750159</v>
          </cell>
        </row>
        <row r="344">
          <cell r="G344">
            <v>1</v>
          </cell>
          <cell r="H344" t="str">
            <v>Not verified to be within 1 mile</v>
          </cell>
          <cell r="I344">
            <v>3349559787</v>
          </cell>
        </row>
        <row r="345">
          <cell r="G345">
            <v>2</v>
          </cell>
          <cell r="H345" t="str">
            <v>Within 1 mile</v>
          </cell>
          <cell r="I345">
            <v>3342618251</v>
          </cell>
        </row>
        <row r="346">
          <cell r="G346">
            <v>3</v>
          </cell>
          <cell r="H346" t="str">
            <v>Within 165 feet</v>
          </cell>
          <cell r="I346">
            <v>3337409531</v>
          </cell>
        </row>
        <row r="347">
          <cell r="G347">
            <v>7</v>
          </cell>
          <cell r="H347" t="str">
            <v>Within 1 mile</v>
          </cell>
          <cell r="I347">
            <v>3337409538</v>
          </cell>
        </row>
        <row r="348">
          <cell r="G348">
            <v>1</v>
          </cell>
          <cell r="H348" t="str">
            <v>Within 165 feet</v>
          </cell>
          <cell r="I348">
            <v>3337409542</v>
          </cell>
        </row>
        <row r="349">
          <cell r="G349">
            <v>3</v>
          </cell>
          <cell r="H349" t="str">
            <v>Within 1 mile</v>
          </cell>
          <cell r="I349">
            <v>3353098145</v>
          </cell>
        </row>
        <row r="350">
          <cell r="G350">
            <v>2</v>
          </cell>
          <cell r="H350" t="str">
            <v>Not verified to be within 1 mile</v>
          </cell>
          <cell r="I350">
            <v>3349559913</v>
          </cell>
        </row>
        <row r="351">
          <cell r="G351">
            <v>1</v>
          </cell>
          <cell r="H351" t="str">
            <v>Not verified to be within 1 mile</v>
          </cell>
          <cell r="I351">
            <v>3349559823</v>
          </cell>
        </row>
        <row r="352">
          <cell r="G352">
            <v>2</v>
          </cell>
          <cell r="H352" t="str">
            <v>Not Verified to be within 1 mile</v>
          </cell>
          <cell r="I352">
            <v>3337409573</v>
          </cell>
        </row>
        <row r="353">
          <cell r="G353">
            <v>2</v>
          </cell>
          <cell r="H353" t="str">
            <v>Not verified to be within 1 mile</v>
          </cell>
          <cell r="I353">
            <v>3349560177</v>
          </cell>
        </row>
        <row r="354">
          <cell r="G354">
            <v>2</v>
          </cell>
          <cell r="H354" t="str">
            <v>Not verified to be within 1 mile</v>
          </cell>
          <cell r="I354">
            <v>3349560192</v>
          </cell>
        </row>
        <row r="355">
          <cell r="G355">
            <v>1</v>
          </cell>
          <cell r="H355" t="str">
            <v>Not verified to be within 1 mile</v>
          </cell>
          <cell r="I355">
            <v>3349560188</v>
          </cell>
        </row>
        <row r="356">
          <cell r="G356">
            <v>1</v>
          </cell>
          <cell r="H356" t="str">
            <v>Not verified to be within 1 mile</v>
          </cell>
          <cell r="I356">
            <v>3349560173</v>
          </cell>
        </row>
        <row r="357">
          <cell r="G357">
            <v>2</v>
          </cell>
          <cell r="H357" t="str">
            <v>Within 40 feet</v>
          </cell>
          <cell r="I357">
            <v>3337409576</v>
          </cell>
        </row>
        <row r="358">
          <cell r="G358">
            <v>1</v>
          </cell>
          <cell r="H358" t="str">
            <v>Not Verified to be within 1 mile</v>
          </cell>
          <cell r="I358">
            <v>3337431214</v>
          </cell>
        </row>
        <row r="359">
          <cell r="G359">
            <v>4</v>
          </cell>
          <cell r="H359" t="str">
            <v>Within 1 mile</v>
          </cell>
          <cell r="I359">
            <v>3337428273</v>
          </cell>
        </row>
        <row r="360">
          <cell r="G360">
            <v>1</v>
          </cell>
          <cell r="H360" t="str">
            <v>Within 1 mile</v>
          </cell>
          <cell r="I360">
            <v>3337428276</v>
          </cell>
        </row>
        <row r="361">
          <cell r="G361">
            <v>1</v>
          </cell>
          <cell r="H361" t="str">
            <v>Not Verified to be within 1 mile</v>
          </cell>
          <cell r="I361">
            <v>3342618143</v>
          </cell>
        </row>
        <row r="362">
          <cell r="G362">
            <v>4</v>
          </cell>
          <cell r="H362" t="str">
            <v>Within 1 mile</v>
          </cell>
          <cell r="I362">
            <v>3337428023</v>
          </cell>
        </row>
        <row r="363">
          <cell r="G363">
            <v>1</v>
          </cell>
          <cell r="H363" t="str">
            <v>Within 1 mile</v>
          </cell>
          <cell r="I363">
            <v>3342618087</v>
          </cell>
        </row>
        <row r="364">
          <cell r="G364">
            <v>1</v>
          </cell>
          <cell r="H364" t="str">
            <v>Not verified to be within 1 mile</v>
          </cell>
          <cell r="I364">
            <v>3349560325</v>
          </cell>
        </row>
        <row r="365">
          <cell r="G365">
            <v>4</v>
          </cell>
          <cell r="H365" t="str">
            <v>Within 165 feet</v>
          </cell>
          <cell r="I365">
            <v>3349559862</v>
          </cell>
        </row>
        <row r="366">
          <cell r="G366">
            <v>2</v>
          </cell>
          <cell r="H366" t="str">
            <v>Within 1 mile</v>
          </cell>
          <cell r="I366">
            <v>3352749837</v>
          </cell>
        </row>
        <row r="367">
          <cell r="G367">
            <v>2</v>
          </cell>
          <cell r="H367" t="str">
            <v>Not Verified to be within 1 mile</v>
          </cell>
          <cell r="I367">
            <v>3342618334</v>
          </cell>
        </row>
        <row r="368">
          <cell r="G368">
            <v>12</v>
          </cell>
          <cell r="H368" t="str">
            <v>Within 40 feet</v>
          </cell>
          <cell r="I368">
            <v>3337409645</v>
          </cell>
        </row>
        <row r="369">
          <cell r="G369">
            <v>4</v>
          </cell>
          <cell r="H369" t="str">
            <v>Within 40 feet</v>
          </cell>
          <cell r="I369">
            <v>3340396311</v>
          </cell>
        </row>
        <row r="370">
          <cell r="G370">
            <v>6</v>
          </cell>
          <cell r="H370" t="str">
            <v>Within 40 feet</v>
          </cell>
          <cell r="I370">
            <v>3337426904</v>
          </cell>
        </row>
        <row r="371">
          <cell r="G371">
            <v>4</v>
          </cell>
          <cell r="H371" t="str">
            <v>Within 1 mile</v>
          </cell>
          <cell r="I371">
            <v>3337409656</v>
          </cell>
        </row>
        <row r="372">
          <cell r="G372">
            <v>6</v>
          </cell>
          <cell r="H372" t="str">
            <v>Within 165 feet</v>
          </cell>
          <cell r="I372">
            <v>3349559838</v>
          </cell>
        </row>
        <row r="373">
          <cell r="G373">
            <v>2</v>
          </cell>
          <cell r="H373" t="str">
            <v>Within 1 mile</v>
          </cell>
          <cell r="I373">
            <v>3342617828</v>
          </cell>
        </row>
        <row r="374">
          <cell r="G374">
            <v>2</v>
          </cell>
          <cell r="H374" t="str">
            <v>Within 165 feet</v>
          </cell>
          <cell r="I374">
            <v>3349560011</v>
          </cell>
        </row>
        <row r="375">
          <cell r="G375">
            <v>1</v>
          </cell>
          <cell r="H375" t="str">
            <v>Not verified to be within 1 mile</v>
          </cell>
          <cell r="I375">
            <v>3349559914</v>
          </cell>
        </row>
        <row r="376">
          <cell r="G376">
            <v>1</v>
          </cell>
          <cell r="H376" t="str">
            <v>Not verified to be within 1 mile</v>
          </cell>
          <cell r="I376">
            <v>3349559874</v>
          </cell>
        </row>
        <row r="377">
          <cell r="G377">
            <v>12</v>
          </cell>
          <cell r="H377" t="str">
            <v>Within 165 feet</v>
          </cell>
          <cell r="I377">
            <v>3341136828</v>
          </cell>
        </row>
        <row r="378">
          <cell r="G378">
            <v>2</v>
          </cell>
          <cell r="H378" t="str">
            <v>Within 1 mile</v>
          </cell>
          <cell r="I378">
            <v>3352749925</v>
          </cell>
        </row>
        <row r="379">
          <cell r="G379">
            <v>1</v>
          </cell>
          <cell r="H379" t="str">
            <v>Not Verified to be within 1 mile</v>
          </cell>
          <cell r="I379">
            <v>3337409743</v>
          </cell>
        </row>
        <row r="380">
          <cell r="G380">
            <v>1</v>
          </cell>
          <cell r="H380" t="str">
            <v>Within 1 mile</v>
          </cell>
          <cell r="I380">
            <v>3337409748</v>
          </cell>
        </row>
        <row r="381">
          <cell r="G381">
            <v>3</v>
          </cell>
          <cell r="H381" t="str">
            <v>Within 165 feet</v>
          </cell>
          <cell r="I381">
            <v>3337409756</v>
          </cell>
        </row>
        <row r="382">
          <cell r="G382">
            <v>2</v>
          </cell>
          <cell r="H382" t="str">
            <v>Within 1 mile</v>
          </cell>
          <cell r="I382">
            <v>3353097640</v>
          </cell>
        </row>
        <row r="383">
          <cell r="G383">
            <v>1</v>
          </cell>
          <cell r="H383" t="str">
            <v>Within 1 mile</v>
          </cell>
          <cell r="I383">
            <v>3353098104</v>
          </cell>
        </row>
        <row r="384">
          <cell r="G384">
            <v>4</v>
          </cell>
          <cell r="H384" t="str">
            <v>Not verified to be within 1 mile</v>
          </cell>
          <cell r="I384">
            <v>3349560217</v>
          </cell>
        </row>
        <row r="385">
          <cell r="G385">
            <v>1</v>
          </cell>
          <cell r="H385" t="str">
            <v>Not verified to be within 1 mile</v>
          </cell>
          <cell r="I385">
            <v>3349559919</v>
          </cell>
        </row>
        <row r="386">
          <cell r="G386">
            <v>5</v>
          </cell>
          <cell r="H386" t="str">
            <v>Within 165 feet</v>
          </cell>
          <cell r="I386">
            <v>3349559832</v>
          </cell>
        </row>
        <row r="387">
          <cell r="G387">
            <v>9</v>
          </cell>
          <cell r="H387" t="str">
            <v>Within 165 feet</v>
          </cell>
          <cell r="I387">
            <v>3337409874</v>
          </cell>
        </row>
        <row r="388">
          <cell r="G388">
            <v>1</v>
          </cell>
          <cell r="H388" t="str">
            <v>Within 1 mile</v>
          </cell>
          <cell r="I388">
            <v>3342617990</v>
          </cell>
        </row>
        <row r="389">
          <cell r="G389">
            <v>1</v>
          </cell>
          <cell r="H389" t="str">
            <v>Not verified to be within 1 mile</v>
          </cell>
          <cell r="I389">
            <v>3349560278</v>
          </cell>
        </row>
        <row r="390">
          <cell r="G390">
            <v>1</v>
          </cell>
          <cell r="H390" t="str">
            <v>Not verified to be within 1 mile</v>
          </cell>
          <cell r="I390">
            <v>3349560387</v>
          </cell>
        </row>
        <row r="391">
          <cell r="G391">
            <v>2</v>
          </cell>
          <cell r="H391" t="str">
            <v>Not Verified to be within 1 mile</v>
          </cell>
          <cell r="I391">
            <v>3342617929</v>
          </cell>
        </row>
        <row r="392">
          <cell r="G392">
            <v>3</v>
          </cell>
          <cell r="H392" t="str">
            <v>Within 165 feet</v>
          </cell>
          <cell r="I392">
            <v>3337409954</v>
          </cell>
        </row>
        <row r="393">
          <cell r="G393">
            <v>2</v>
          </cell>
          <cell r="H393" t="str">
            <v>Within 1 mile</v>
          </cell>
          <cell r="I393">
            <v>3342618113</v>
          </cell>
        </row>
        <row r="394">
          <cell r="G394">
            <v>1</v>
          </cell>
          <cell r="H394" t="str">
            <v>Within 165 feet</v>
          </cell>
          <cell r="I394">
            <v>3337409983</v>
          </cell>
        </row>
        <row r="395">
          <cell r="G395">
            <v>1</v>
          </cell>
          <cell r="H395" t="str">
            <v>Not verified to be within 1 mile</v>
          </cell>
          <cell r="I395">
            <v>3349559805</v>
          </cell>
        </row>
        <row r="396">
          <cell r="G396">
            <v>1</v>
          </cell>
          <cell r="H396" t="str">
            <v>Not verified to be within 1 mile</v>
          </cell>
          <cell r="I396">
            <v>3349559825</v>
          </cell>
        </row>
        <row r="397">
          <cell r="G397">
            <v>2</v>
          </cell>
          <cell r="H397" t="str">
            <v>Within 165 feet</v>
          </cell>
          <cell r="I397">
            <v>3337410057</v>
          </cell>
        </row>
        <row r="398">
          <cell r="G398">
            <v>12</v>
          </cell>
          <cell r="H398" t="str">
            <v>Within 165 feet</v>
          </cell>
          <cell r="I398">
            <v>3337410062</v>
          </cell>
        </row>
        <row r="399">
          <cell r="G399">
            <v>3</v>
          </cell>
          <cell r="H399" t="str">
            <v>Within 40 feet</v>
          </cell>
          <cell r="I399">
            <v>3341136831</v>
          </cell>
        </row>
        <row r="400">
          <cell r="G400">
            <v>3</v>
          </cell>
          <cell r="H400" t="str">
            <v>Within 165 feet</v>
          </cell>
          <cell r="I400">
            <v>3337428277</v>
          </cell>
        </row>
        <row r="401">
          <cell r="G401">
            <v>1</v>
          </cell>
          <cell r="H401" t="str">
            <v>Not verified to be within 1 mile</v>
          </cell>
          <cell r="I401">
            <v>3349559963</v>
          </cell>
        </row>
        <row r="402">
          <cell r="G402">
            <v>2</v>
          </cell>
          <cell r="H402" t="str">
            <v>Within 1 mile</v>
          </cell>
          <cell r="I402">
            <v>3353097790</v>
          </cell>
        </row>
        <row r="403">
          <cell r="G403">
            <v>1</v>
          </cell>
          <cell r="H403" t="str">
            <v>Not Verified to be within 1 mile</v>
          </cell>
          <cell r="I403">
            <v>3342618228</v>
          </cell>
        </row>
        <row r="404">
          <cell r="G404">
            <v>5</v>
          </cell>
          <cell r="H404" t="str">
            <v>Within 1 mile</v>
          </cell>
          <cell r="I404">
            <v>3337428285</v>
          </cell>
        </row>
        <row r="405">
          <cell r="G405">
            <v>4</v>
          </cell>
          <cell r="H405" t="str">
            <v>Within 40 feet</v>
          </cell>
          <cell r="I405">
            <v>3337410138</v>
          </cell>
        </row>
        <row r="406">
          <cell r="G406">
            <v>4</v>
          </cell>
          <cell r="H406" t="str">
            <v>Within 40 feet</v>
          </cell>
          <cell r="I406">
            <v>3337410151</v>
          </cell>
        </row>
        <row r="407">
          <cell r="G407">
            <v>1</v>
          </cell>
          <cell r="H407" t="str">
            <v>Within 1 mile</v>
          </cell>
          <cell r="I407">
            <v>3337410164</v>
          </cell>
        </row>
        <row r="408">
          <cell r="G408">
            <v>8</v>
          </cell>
          <cell r="H408" t="str">
            <v>Within 40 feet</v>
          </cell>
          <cell r="I408">
            <v>3349559508</v>
          </cell>
        </row>
        <row r="409">
          <cell r="G409">
            <v>1</v>
          </cell>
          <cell r="H409" t="str">
            <v>Within 1 mile</v>
          </cell>
          <cell r="I409">
            <v>3337410170</v>
          </cell>
        </row>
        <row r="410">
          <cell r="G410">
            <v>2</v>
          </cell>
          <cell r="H410" t="str">
            <v>Within 1 mile</v>
          </cell>
          <cell r="I410">
            <v>3342618381</v>
          </cell>
        </row>
        <row r="411">
          <cell r="G411">
            <v>2</v>
          </cell>
          <cell r="H411" t="str">
            <v>Within 1 mile</v>
          </cell>
          <cell r="I411">
            <v>3352749867</v>
          </cell>
        </row>
        <row r="412">
          <cell r="G412">
            <v>1</v>
          </cell>
          <cell r="H412" t="str">
            <v>Not Verified to be within 1 mile</v>
          </cell>
          <cell r="I412">
            <v>3337410194</v>
          </cell>
        </row>
        <row r="413">
          <cell r="G413">
            <v>2</v>
          </cell>
          <cell r="H413" t="str">
            <v>Not verified to be within 1 mile</v>
          </cell>
          <cell r="I413">
            <v>3349559800</v>
          </cell>
        </row>
        <row r="414">
          <cell r="G414">
            <v>23</v>
          </cell>
          <cell r="H414" t="str">
            <v>Within 40 feet</v>
          </cell>
          <cell r="I414">
            <v>3337410205</v>
          </cell>
        </row>
        <row r="415">
          <cell r="G415">
            <v>2</v>
          </cell>
          <cell r="H415" t="str">
            <v>Within 1 mile</v>
          </cell>
          <cell r="I415">
            <v>3352750256</v>
          </cell>
        </row>
        <row r="416">
          <cell r="G416">
            <v>2</v>
          </cell>
          <cell r="H416" t="str">
            <v>Within 1 mile</v>
          </cell>
          <cell r="I416">
            <v>3337410218</v>
          </cell>
        </row>
        <row r="417">
          <cell r="G417">
            <v>3</v>
          </cell>
          <cell r="H417" t="str">
            <v>Not verified to be within 1 mile</v>
          </cell>
          <cell r="I417">
            <v>3337410227</v>
          </cell>
        </row>
        <row r="418">
          <cell r="G418">
            <v>5</v>
          </cell>
          <cell r="H418" t="str">
            <v>Within 40 feet</v>
          </cell>
          <cell r="I418">
            <v>3337410261</v>
          </cell>
        </row>
        <row r="419">
          <cell r="G419">
            <v>3</v>
          </cell>
          <cell r="H419" t="str">
            <v>Within 1 mile</v>
          </cell>
          <cell r="I419">
            <v>3337410263</v>
          </cell>
        </row>
        <row r="420">
          <cell r="G420">
            <v>2</v>
          </cell>
          <cell r="H420" t="str">
            <v>Within 1 mile</v>
          </cell>
          <cell r="I420">
            <v>3342617812</v>
          </cell>
        </row>
        <row r="421">
          <cell r="G421">
            <v>1</v>
          </cell>
          <cell r="H421" t="str">
            <v>Within 1 mile</v>
          </cell>
          <cell r="I421">
            <v>3352749879</v>
          </cell>
        </row>
        <row r="422">
          <cell r="G422">
            <v>2</v>
          </cell>
          <cell r="H422" t="str">
            <v>Within 165 feet</v>
          </cell>
          <cell r="I422">
            <v>3342618338</v>
          </cell>
        </row>
        <row r="423">
          <cell r="G423">
            <v>1</v>
          </cell>
          <cell r="H423" t="str">
            <v>Not verified to be within 1 mile</v>
          </cell>
          <cell r="I423">
            <v>3349559719</v>
          </cell>
        </row>
        <row r="424">
          <cell r="G424">
            <v>6</v>
          </cell>
          <cell r="H424" t="str">
            <v>Within 1 mile</v>
          </cell>
          <cell r="I424">
            <v>3337410310</v>
          </cell>
        </row>
        <row r="425">
          <cell r="G425">
            <v>11</v>
          </cell>
          <cell r="H425" t="str">
            <v>Within 40 feet</v>
          </cell>
          <cell r="I425">
            <v>3337410309</v>
          </cell>
        </row>
        <row r="426">
          <cell r="G426">
            <v>4</v>
          </cell>
          <cell r="H426" t="str">
            <v>Within 1 mile</v>
          </cell>
          <cell r="I426">
            <v>3365669817</v>
          </cell>
        </row>
        <row r="427">
          <cell r="G427">
            <v>2</v>
          </cell>
          <cell r="H427" t="str">
            <v>Within 165 feet</v>
          </cell>
          <cell r="I427">
            <v>3349559822</v>
          </cell>
        </row>
        <row r="428">
          <cell r="G428">
            <v>2</v>
          </cell>
          <cell r="H428" t="str">
            <v>Within 1 mile</v>
          </cell>
          <cell r="I428">
            <v>3352749869</v>
          </cell>
        </row>
        <row r="429">
          <cell r="G429">
            <v>4</v>
          </cell>
          <cell r="H429" t="str">
            <v>Within 165 feet</v>
          </cell>
          <cell r="I429">
            <v>3337410366</v>
          </cell>
        </row>
        <row r="430">
          <cell r="G430">
            <v>1</v>
          </cell>
          <cell r="H430" t="str">
            <v>Not Verified to be within 1 mile</v>
          </cell>
          <cell r="I430">
            <v>3342617610</v>
          </cell>
        </row>
        <row r="431">
          <cell r="G431">
            <v>2</v>
          </cell>
          <cell r="H431" t="str">
            <v>Within 1 mile</v>
          </cell>
          <cell r="I431">
            <v>3352750163</v>
          </cell>
        </row>
        <row r="432">
          <cell r="G432">
            <v>1</v>
          </cell>
          <cell r="H432" t="str">
            <v>Not verified to be within 1 mile</v>
          </cell>
          <cell r="I432">
            <v>3349560300</v>
          </cell>
        </row>
        <row r="433">
          <cell r="G433">
            <v>1</v>
          </cell>
          <cell r="H433" t="str">
            <v>Not Verified to be within 1 mile</v>
          </cell>
          <cell r="I433">
            <v>3342618083</v>
          </cell>
        </row>
        <row r="434">
          <cell r="G434">
            <v>2</v>
          </cell>
          <cell r="H434" t="str">
            <v>Not verified to be within 1 mile</v>
          </cell>
          <cell r="I434">
            <v>3349560319</v>
          </cell>
        </row>
        <row r="435">
          <cell r="G435">
            <v>3</v>
          </cell>
          <cell r="H435" t="str">
            <v>Within 1 mile</v>
          </cell>
          <cell r="I435">
            <v>3342617815</v>
          </cell>
        </row>
        <row r="436">
          <cell r="G436">
            <v>3</v>
          </cell>
          <cell r="H436" t="str">
            <v>Within 40 feet</v>
          </cell>
          <cell r="I436">
            <v>3337427840</v>
          </cell>
        </row>
        <row r="437">
          <cell r="G437">
            <v>2</v>
          </cell>
          <cell r="H437" t="str">
            <v>Within 1 mile</v>
          </cell>
          <cell r="I437">
            <v>3352749868</v>
          </cell>
        </row>
        <row r="438">
          <cell r="G438">
            <v>2</v>
          </cell>
          <cell r="H438" t="str">
            <v>Within 1 mile</v>
          </cell>
          <cell r="I438">
            <v>3342617926</v>
          </cell>
        </row>
        <row r="439">
          <cell r="G439">
            <v>1</v>
          </cell>
          <cell r="H439" t="str">
            <v>Not verified to be within 1 mile</v>
          </cell>
          <cell r="I439">
            <v>3337410454</v>
          </cell>
        </row>
        <row r="440">
          <cell r="G440">
            <v>0</v>
          </cell>
          <cell r="H440" t="str">
            <v>Not Verified to be within 1 mile</v>
          </cell>
          <cell r="I440">
            <v>3342618404</v>
          </cell>
        </row>
        <row r="441">
          <cell r="G441">
            <v>4</v>
          </cell>
          <cell r="H441" t="str">
            <v>Within 40 feet</v>
          </cell>
          <cell r="I441">
            <v>3353097802</v>
          </cell>
        </row>
        <row r="442">
          <cell r="G442">
            <v>7</v>
          </cell>
          <cell r="H442" t="str">
            <v>Within 1 mile</v>
          </cell>
          <cell r="I442">
            <v>3337410466</v>
          </cell>
        </row>
        <row r="443">
          <cell r="G443">
            <v>2</v>
          </cell>
          <cell r="H443" t="str">
            <v>Within 1 mile</v>
          </cell>
          <cell r="I443">
            <v>3337410469</v>
          </cell>
        </row>
        <row r="444">
          <cell r="G444">
            <v>12</v>
          </cell>
          <cell r="H444" t="str">
            <v>Within 165 feet</v>
          </cell>
          <cell r="I444">
            <v>3337410472</v>
          </cell>
        </row>
        <row r="445">
          <cell r="G445">
            <v>1</v>
          </cell>
          <cell r="H445" t="str">
            <v>Not verified to be within 1 mile</v>
          </cell>
          <cell r="I445">
            <v>3349560209</v>
          </cell>
        </row>
        <row r="446">
          <cell r="G446">
            <v>2</v>
          </cell>
          <cell r="H446" t="str">
            <v>Within 1 mile</v>
          </cell>
          <cell r="I446">
            <v>3337410499</v>
          </cell>
        </row>
        <row r="447">
          <cell r="G447">
            <v>1</v>
          </cell>
          <cell r="H447" t="str">
            <v>Within 1 mile</v>
          </cell>
          <cell r="I447">
            <v>3342617830</v>
          </cell>
        </row>
        <row r="448">
          <cell r="G448">
            <v>2</v>
          </cell>
          <cell r="H448" t="str">
            <v>Within 1 mile</v>
          </cell>
          <cell r="I448">
            <v>3352749882</v>
          </cell>
        </row>
        <row r="449">
          <cell r="G449">
            <v>1</v>
          </cell>
          <cell r="H449" t="str">
            <v>Not verified to be within 1 mile</v>
          </cell>
          <cell r="I449">
            <v>3349559921</v>
          </cell>
        </row>
        <row r="450">
          <cell r="G450">
            <v>5</v>
          </cell>
          <cell r="H450" t="str">
            <v>Not Verified to be within 1 mile</v>
          </cell>
          <cell r="I450">
            <v>3342618330</v>
          </cell>
        </row>
        <row r="451">
          <cell r="G451">
            <v>8</v>
          </cell>
          <cell r="H451" t="str">
            <v>Within 40 feet</v>
          </cell>
          <cell r="I451">
            <v>3337410535</v>
          </cell>
        </row>
        <row r="452">
          <cell r="G452">
            <v>2</v>
          </cell>
          <cell r="H452" t="str">
            <v>Within 1 mile</v>
          </cell>
          <cell r="I452">
            <v>3337410539</v>
          </cell>
        </row>
        <row r="453">
          <cell r="G453">
            <v>2</v>
          </cell>
          <cell r="H453" t="str">
            <v>Not verified to be within 1 mile</v>
          </cell>
          <cell r="I453">
            <v>3349559748</v>
          </cell>
        </row>
        <row r="454">
          <cell r="G454">
            <v>1</v>
          </cell>
          <cell r="H454" t="str">
            <v>Within 1 mile</v>
          </cell>
          <cell r="I454">
            <v>3337410598</v>
          </cell>
        </row>
        <row r="455">
          <cell r="G455">
            <v>3</v>
          </cell>
          <cell r="H455" t="str">
            <v>Within 1 mile</v>
          </cell>
          <cell r="I455">
            <v>3337427581</v>
          </cell>
        </row>
        <row r="456">
          <cell r="G456">
            <v>1</v>
          </cell>
          <cell r="H456" t="str">
            <v>Within 1 mile</v>
          </cell>
          <cell r="I456">
            <v>3337410635</v>
          </cell>
        </row>
        <row r="457">
          <cell r="G457">
            <v>4</v>
          </cell>
          <cell r="H457" t="str">
            <v>Within 165 feet</v>
          </cell>
          <cell r="I457">
            <v>3337410647</v>
          </cell>
        </row>
        <row r="458">
          <cell r="G458">
            <v>1</v>
          </cell>
          <cell r="H458" t="str">
            <v>Not verified to be within 1 mile</v>
          </cell>
          <cell r="I458">
            <v>3349559767</v>
          </cell>
        </row>
        <row r="459">
          <cell r="G459">
            <v>1</v>
          </cell>
          <cell r="H459" t="str">
            <v>Within 1 mile</v>
          </cell>
          <cell r="I459">
            <v>3337410672</v>
          </cell>
        </row>
        <row r="460">
          <cell r="G460">
            <v>2</v>
          </cell>
          <cell r="H460" t="str">
            <v>Within 1 mile</v>
          </cell>
          <cell r="I460">
            <v>3342617609</v>
          </cell>
        </row>
        <row r="461">
          <cell r="G461">
            <v>2</v>
          </cell>
          <cell r="H461" t="str">
            <v>Within 40 feet</v>
          </cell>
          <cell r="I461">
            <v>3349559632</v>
          </cell>
        </row>
        <row r="462">
          <cell r="G462">
            <v>1</v>
          </cell>
          <cell r="H462" t="str">
            <v>Within 1 mile</v>
          </cell>
          <cell r="I462">
            <v>3352750020</v>
          </cell>
        </row>
        <row r="463">
          <cell r="G463">
            <v>1</v>
          </cell>
          <cell r="H463" t="str">
            <v>Not Verified to be within 1 mile</v>
          </cell>
          <cell r="I463">
            <v>3337410691</v>
          </cell>
        </row>
        <row r="464">
          <cell r="G464">
            <v>2</v>
          </cell>
          <cell r="H464" t="str">
            <v>Not Verified to be within 1 mile</v>
          </cell>
          <cell r="I464">
            <v>3342617891</v>
          </cell>
        </row>
        <row r="465">
          <cell r="G465">
            <v>1</v>
          </cell>
          <cell r="H465" t="str">
            <v>Within 1 mile</v>
          </cell>
          <cell r="I465">
            <v>3337410713</v>
          </cell>
        </row>
        <row r="466">
          <cell r="G466">
            <v>5</v>
          </cell>
          <cell r="H466" t="str">
            <v>Within 40 feet</v>
          </cell>
          <cell r="I466">
            <v>3337410744</v>
          </cell>
        </row>
        <row r="467">
          <cell r="G467">
            <v>1</v>
          </cell>
          <cell r="H467" t="str">
            <v>Within 1 mile</v>
          </cell>
          <cell r="I467">
            <v>3342618304</v>
          </cell>
        </row>
        <row r="468">
          <cell r="G468">
            <v>2</v>
          </cell>
          <cell r="H468" t="str">
            <v>Within 165 feet</v>
          </cell>
          <cell r="I468">
            <v>3353097786</v>
          </cell>
        </row>
        <row r="469">
          <cell r="G469">
            <v>2</v>
          </cell>
          <cell r="H469" t="str">
            <v>Within 1 mile</v>
          </cell>
          <cell r="I469">
            <v>3337430102</v>
          </cell>
        </row>
        <row r="470">
          <cell r="G470">
            <v>4</v>
          </cell>
          <cell r="H470" t="str">
            <v>Within 165 feet</v>
          </cell>
          <cell r="I470">
            <v>3349560046</v>
          </cell>
        </row>
        <row r="471">
          <cell r="G471">
            <v>4</v>
          </cell>
          <cell r="H471" t="str">
            <v>Within 40 feet</v>
          </cell>
          <cell r="I471">
            <v>3337410784</v>
          </cell>
        </row>
        <row r="472">
          <cell r="G472">
            <v>5</v>
          </cell>
          <cell r="H472" t="str">
            <v>Not verified to be within 1 mile</v>
          </cell>
          <cell r="I472">
            <v>3349560357</v>
          </cell>
        </row>
        <row r="473">
          <cell r="G473">
            <v>1</v>
          </cell>
          <cell r="H473" t="str">
            <v>Not verified to be within 1 mile</v>
          </cell>
          <cell r="I473">
            <v>3349559847</v>
          </cell>
        </row>
        <row r="474">
          <cell r="G474">
            <v>2</v>
          </cell>
          <cell r="H474" t="str">
            <v>Within 1 mile</v>
          </cell>
          <cell r="I474">
            <v>3353097532</v>
          </cell>
        </row>
        <row r="475">
          <cell r="G475">
            <v>2</v>
          </cell>
          <cell r="H475" t="str">
            <v>Within 1 mile</v>
          </cell>
          <cell r="I475">
            <v>3352749877</v>
          </cell>
        </row>
        <row r="476">
          <cell r="G476">
            <v>1</v>
          </cell>
          <cell r="H476" t="str">
            <v>Not verified to be within 1 mile</v>
          </cell>
          <cell r="I476">
            <v>3349559949</v>
          </cell>
        </row>
        <row r="477">
          <cell r="G477">
            <v>1</v>
          </cell>
          <cell r="H477" t="str">
            <v>Not verified to be within 1 mile</v>
          </cell>
          <cell r="I477">
            <v>3349559926</v>
          </cell>
        </row>
        <row r="478">
          <cell r="G478">
            <v>3</v>
          </cell>
          <cell r="H478" t="str">
            <v>Within 1 mile</v>
          </cell>
          <cell r="I478">
            <v>3337410875</v>
          </cell>
        </row>
        <row r="479">
          <cell r="G479">
            <v>5</v>
          </cell>
          <cell r="H479" t="str">
            <v>Within 1 mile</v>
          </cell>
          <cell r="I479">
            <v>3337410884</v>
          </cell>
        </row>
        <row r="480">
          <cell r="G480">
            <v>2</v>
          </cell>
          <cell r="H480" t="str">
            <v>Within 1 mile</v>
          </cell>
          <cell r="I480">
            <v>3337427325</v>
          </cell>
        </row>
        <row r="481">
          <cell r="G481">
            <v>5</v>
          </cell>
          <cell r="H481" t="str">
            <v>Not verified to be within 1 mile</v>
          </cell>
          <cell r="I481">
            <v>3349559940</v>
          </cell>
        </row>
        <row r="482">
          <cell r="G482">
            <v>2</v>
          </cell>
          <cell r="H482" t="str">
            <v>Not verified to be within 1 mile</v>
          </cell>
          <cell r="I482">
            <v>3337410893</v>
          </cell>
        </row>
        <row r="483">
          <cell r="G483">
            <v>1</v>
          </cell>
          <cell r="H483" t="str">
            <v>Within 1 mile</v>
          </cell>
          <cell r="I483">
            <v>3337410898</v>
          </cell>
        </row>
        <row r="484">
          <cell r="G484">
            <v>2</v>
          </cell>
          <cell r="H484" t="str">
            <v>Within 1 mile</v>
          </cell>
          <cell r="I484">
            <v>3337410924</v>
          </cell>
        </row>
        <row r="485">
          <cell r="G485">
            <v>4</v>
          </cell>
          <cell r="H485" t="str">
            <v>Within 1 mile</v>
          </cell>
          <cell r="I485">
            <v>3337427366</v>
          </cell>
        </row>
        <row r="486">
          <cell r="G486">
            <v>2</v>
          </cell>
          <cell r="H486" t="str">
            <v>Within 1 mile</v>
          </cell>
          <cell r="I486">
            <v>3337410952</v>
          </cell>
        </row>
        <row r="487">
          <cell r="G487">
            <v>3</v>
          </cell>
          <cell r="H487" t="str">
            <v>Within 165 feet</v>
          </cell>
          <cell r="I487">
            <v>3342617491</v>
          </cell>
        </row>
        <row r="488">
          <cell r="G488">
            <v>13</v>
          </cell>
          <cell r="H488" t="str">
            <v>Within 1 mile</v>
          </cell>
          <cell r="I488">
            <v>3337411001</v>
          </cell>
        </row>
        <row r="489">
          <cell r="G489">
            <v>2</v>
          </cell>
          <cell r="H489" t="str">
            <v>Within 1 mile</v>
          </cell>
          <cell r="I489">
            <v>3352749885</v>
          </cell>
        </row>
        <row r="490">
          <cell r="G490">
            <v>2</v>
          </cell>
          <cell r="H490" t="str">
            <v>Within 165 feet</v>
          </cell>
          <cell r="I490">
            <v>3337411020</v>
          </cell>
        </row>
        <row r="491">
          <cell r="G491">
            <v>1</v>
          </cell>
          <cell r="H491" t="str">
            <v>Within 1 mile</v>
          </cell>
          <cell r="I491">
            <v>3337411021</v>
          </cell>
        </row>
        <row r="492">
          <cell r="G492">
            <v>2</v>
          </cell>
          <cell r="H492" t="str">
            <v>Within 40 feet</v>
          </cell>
          <cell r="I492">
            <v>3337411027</v>
          </cell>
        </row>
        <row r="493">
          <cell r="G493">
            <v>5</v>
          </cell>
          <cell r="H493" t="str">
            <v>Within 1 mile</v>
          </cell>
          <cell r="I493">
            <v>3337411049</v>
          </cell>
        </row>
        <row r="494">
          <cell r="G494">
            <v>2</v>
          </cell>
          <cell r="H494" t="str">
            <v>Within 1 mile</v>
          </cell>
          <cell r="I494">
            <v>3342618370</v>
          </cell>
        </row>
        <row r="495">
          <cell r="G495">
            <v>1</v>
          </cell>
          <cell r="H495" t="str">
            <v>Within 1 mile</v>
          </cell>
          <cell r="I495">
            <v>3337411078</v>
          </cell>
        </row>
        <row r="496">
          <cell r="G496">
            <v>2</v>
          </cell>
          <cell r="H496" t="str">
            <v>Within 1 mile</v>
          </cell>
          <cell r="I496">
            <v>3341136760</v>
          </cell>
        </row>
        <row r="497">
          <cell r="G497">
            <v>3</v>
          </cell>
          <cell r="H497" t="str">
            <v>Within 1 mile</v>
          </cell>
          <cell r="I497">
            <v>3337411105</v>
          </cell>
        </row>
        <row r="498">
          <cell r="G498">
            <v>4</v>
          </cell>
          <cell r="H498" t="str">
            <v>Within 1 mile</v>
          </cell>
          <cell r="I498">
            <v>3337411112</v>
          </cell>
        </row>
        <row r="499">
          <cell r="G499">
            <v>2</v>
          </cell>
          <cell r="H499" t="str">
            <v>Within 1 mile</v>
          </cell>
          <cell r="I499">
            <v>3352749835</v>
          </cell>
        </row>
        <row r="500">
          <cell r="G500">
            <v>2</v>
          </cell>
          <cell r="H500" t="str">
            <v>Not verified to be within 1 mile</v>
          </cell>
          <cell r="I500">
            <v>3349560032</v>
          </cell>
        </row>
        <row r="501">
          <cell r="G501">
            <v>2</v>
          </cell>
          <cell r="H501" t="str">
            <v>Within 1 mile</v>
          </cell>
          <cell r="I501">
            <v>3342618088</v>
          </cell>
        </row>
      </sheetData>
      <sheetData sheetId="19">
        <row r="3">
          <cell r="H3">
            <v>1996</v>
          </cell>
        </row>
        <row r="20">
          <cell r="I20">
            <v>95625721.599999994</v>
          </cell>
          <cell r="J20">
            <v>97978591.5</v>
          </cell>
          <cell r="K20">
            <v>103924856</v>
          </cell>
          <cell r="L20">
            <v>111027588</v>
          </cell>
          <cell r="M20">
            <v>96341311.099999994</v>
          </cell>
          <cell r="N20">
            <v>108671903</v>
          </cell>
          <cell r="O20">
            <v>99866969</v>
          </cell>
          <cell r="P20">
            <v>100944884</v>
          </cell>
          <cell r="Q20">
            <v>73705838.200000003</v>
          </cell>
          <cell r="R20">
            <v>75769386.900000006</v>
          </cell>
          <cell r="S20">
            <v>115245071</v>
          </cell>
          <cell r="T20">
            <v>119849516</v>
          </cell>
          <cell r="U20">
            <v>129241327</v>
          </cell>
          <cell r="V20">
            <v>126669149</v>
          </cell>
          <cell r="W20">
            <v>146991886</v>
          </cell>
          <cell r="X20">
            <v>144899296</v>
          </cell>
          <cell r="Y20">
            <v>154371232</v>
          </cell>
          <cell r="Z20">
            <v>159917766</v>
          </cell>
          <cell r="AA20">
            <v>164882183</v>
          </cell>
          <cell r="AB20">
            <v>169850046</v>
          </cell>
          <cell r="AC20">
            <v>173508403</v>
          </cell>
          <cell r="AD20">
            <v>177411268</v>
          </cell>
          <cell r="AE20">
            <v>183070657</v>
          </cell>
        </row>
        <row r="21">
          <cell r="I21">
            <v>338057128</v>
          </cell>
          <cell r="J21">
            <v>334872035</v>
          </cell>
          <cell r="K21">
            <v>212453978</v>
          </cell>
          <cell r="L21">
            <v>207686900</v>
          </cell>
          <cell r="M21">
            <v>143244318</v>
          </cell>
          <cell r="N21">
            <v>158068222</v>
          </cell>
          <cell r="O21">
            <v>324909659</v>
          </cell>
          <cell r="P21">
            <v>140649871</v>
          </cell>
          <cell r="Q21">
            <v>148856889</v>
          </cell>
          <cell r="R21">
            <v>180963779</v>
          </cell>
          <cell r="S21">
            <v>213474091</v>
          </cell>
          <cell r="T21">
            <v>185920403</v>
          </cell>
          <cell r="U21">
            <v>191972497</v>
          </cell>
          <cell r="V21">
            <v>204206022</v>
          </cell>
          <cell r="W21">
            <v>226259762</v>
          </cell>
          <cell r="X21">
            <v>228985935</v>
          </cell>
          <cell r="Y21">
            <v>233741346</v>
          </cell>
          <cell r="Z21">
            <v>247212327</v>
          </cell>
          <cell r="AA21">
            <v>259314706</v>
          </cell>
          <cell r="AB21">
            <v>278005680</v>
          </cell>
          <cell r="AC21">
            <v>290722968</v>
          </cell>
          <cell r="AD21">
            <v>305585048</v>
          </cell>
          <cell r="AE21">
            <v>312812036</v>
          </cell>
        </row>
        <row r="22">
          <cell r="I22">
            <v>78790207.200000003</v>
          </cell>
          <cell r="J22">
            <v>75161659.200000003</v>
          </cell>
          <cell r="K22">
            <v>65775225.399999999</v>
          </cell>
          <cell r="L22">
            <v>80331725.400000006</v>
          </cell>
          <cell r="M22">
            <v>69086861.299999997</v>
          </cell>
          <cell r="N22">
            <v>139015356</v>
          </cell>
          <cell r="O22">
            <v>100550989</v>
          </cell>
          <cell r="P22">
            <v>101617850</v>
          </cell>
          <cell r="Q22">
            <v>85267538.299999997</v>
          </cell>
          <cell r="R22">
            <v>100045016</v>
          </cell>
          <cell r="S22">
            <v>126846923</v>
          </cell>
          <cell r="T22">
            <v>111398588</v>
          </cell>
          <cell r="U22">
            <v>139066691</v>
          </cell>
          <cell r="V22">
            <v>99032243.5</v>
          </cell>
          <cell r="W22">
            <v>112360290</v>
          </cell>
          <cell r="X22">
            <v>120874543</v>
          </cell>
          <cell r="Y22">
            <v>121603753</v>
          </cell>
          <cell r="Z22">
            <v>132042192</v>
          </cell>
          <cell r="AA22">
            <v>136402533</v>
          </cell>
          <cell r="AB22">
            <v>147000264</v>
          </cell>
          <cell r="AC22">
            <v>154229691</v>
          </cell>
          <cell r="AD22">
            <v>163343414</v>
          </cell>
          <cell r="AE22">
            <v>169539348</v>
          </cell>
        </row>
        <row r="23">
          <cell r="I23">
            <v>186537499</v>
          </cell>
          <cell r="J23">
            <v>187904148</v>
          </cell>
          <cell r="K23">
            <v>210480721</v>
          </cell>
          <cell r="L23">
            <v>207686900</v>
          </cell>
          <cell r="M23">
            <v>185076729</v>
          </cell>
          <cell r="N23">
            <v>222283438</v>
          </cell>
          <cell r="O23">
            <v>215466406</v>
          </cell>
          <cell r="P23">
            <v>184392654</v>
          </cell>
          <cell r="Q23">
            <v>167644652</v>
          </cell>
          <cell r="R23">
            <v>158895025</v>
          </cell>
          <cell r="S23">
            <v>152371000</v>
          </cell>
          <cell r="T23">
            <v>96801531.900000006</v>
          </cell>
          <cell r="U23">
            <v>78602912.200000003</v>
          </cell>
          <cell r="V23">
            <v>105173778</v>
          </cell>
          <cell r="W23">
            <v>106203562</v>
          </cell>
          <cell r="X23">
            <v>104357524</v>
          </cell>
          <cell r="Y23">
            <v>107768596</v>
          </cell>
          <cell r="Z23">
            <v>112969431</v>
          </cell>
          <cell r="AA23">
            <v>119914315</v>
          </cell>
          <cell r="AB23">
            <v>121103844</v>
          </cell>
          <cell r="AC23">
            <v>124154902</v>
          </cell>
          <cell r="AD23">
            <v>129736874</v>
          </cell>
          <cell r="AE23">
            <v>132925216</v>
          </cell>
        </row>
        <row r="25">
          <cell r="H25" t="str">
            <v>Idaho</v>
          </cell>
          <cell r="I25">
            <v>629803398</v>
          </cell>
          <cell r="J25">
            <v>642873377.35000002</v>
          </cell>
          <cell r="K25">
            <v>827853700.19000006</v>
          </cell>
          <cell r="L25">
            <v>949314310.5</v>
          </cell>
          <cell r="M25">
            <v>824671705.72000003</v>
          </cell>
          <cell r="N25">
            <v>1036558543.99</v>
          </cell>
          <cell r="O25">
            <v>921412882.70000005</v>
          </cell>
          <cell r="P25">
            <v>989557786.60000002</v>
          </cell>
          <cell r="Q25">
            <v>1115915065.9000001</v>
          </cell>
          <cell r="R25">
            <v>1206767924.2</v>
          </cell>
          <cell r="S25">
            <v>1308849574.0699999</v>
          </cell>
          <cell r="T25">
            <v>1308585287.1199999</v>
          </cell>
          <cell r="U25">
            <v>1550282951.0999999</v>
          </cell>
          <cell r="V25">
            <v>1525677268</v>
          </cell>
          <cell r="W25">
            <v>1548751854</v>
          </cell>
          <cell r="X25">
            <v>1538633207</v>
          </cell>
          <cell r="Y25">
            <v>1572647948.3599999</v>
          </cell>
          <cell r="Z25">
            <v>1607127657.75</v>
          </cell>
          <cell r="AA25">
            <v>1636247118.73</v>
          </cell>
          <cell r="AB25">
            <v>1670740596.71</v>
          </cell>
          <cell r="AC25">
            <v>1711084692.01</v>
          </cell>
          <cell r="AD25">
            <v>1745849788.4400001</v>
          </cell>
          <cell r="AE25">
            <v>1793842788.48</v>
          </cell>
        </row>
        <row r="26">
          <cell r="H26" t="str">
            <v>Montana</v>
          </cell>
          <cell r="I26">
            <v>157306078.61199999</v>
          </cell>
          <cell r="J26">
            <v>158988866.479</v>
          </cell>
          <cell r="K26">
            <v>148022659.32499999</v>
          </cell>
          <cell r="L26">
            <v>155196955.574</v>
          </cell>
          <cell r="M26">
            <v>150797506.91999999</v>
          </cell>
          <cell r="N26">
            <v>196689240.5</v>
          </cell>
          <cell r="O26">
            <v>190677159.15799999</v>
          </cell>
          <cell r="P26">
            <v>182341406.83200002</v>
          </cell>
          <cell r="Q26">
            <v>229853474.61199999</v>
          </cell>
          <cell r="R26">
            <v>168291733.711</v>
          </cell>
          <cell r="S26">
            <v>185044294.19700003</v>
          </cell>
          <cell r="T26">
            <v>230868388.64999998</v>
          </cell>
          <cell r="U26">
            <v>238708494.85599998</v>
          </cell>
          <cell r="V26">
            <v>318134630.06999993</v>
          </cell>
          <cell r="W26">
            <v>310634073.77999997</v>
          </cell>
          <cell r="X26">
            <v>320834983.16000003</v>
          </cell>
          <cell r="Y26">
            <v>323015623.47000003</v>
          </cell>
          <cell r="Z26">
            <v>319071472.87</v>
          </cell>
          <cell r="AA26">
            <v>320041493.44999999</v>
          </cell>
          <cell r="AB26">
            <v>321220236.61000001</v>
          </cell>
          <cell r="AC26">
            <v>317274315.14999998</v>
          </cell>
          <cell r="AD26">
            <v>317242678.67000002</v>
          </cell>
          <cell r="AE26">
            <v>314343281.5</v>
          </cell>
        </row>
        <row r="27">
          <cell r="H27" t="str">
            <v>Oregon</v>
          </cell>
          <cell r="I27">
            <v>1023141844.83</v>
          </cell>
          <cell r="J27">
            <v>1032526028.86</v>
          </cell>
          <cell r="K27">
            <v>962715823.98000002</v>
          </cell>
          <cell r="L27">
            <v>1076032289.2</v>
          </cell>
          <cell r="M27">
            <v>1134553263.6399999</v>
          </cell>
          <cell r="N27">
            <v>1277568570.9000001</v>
          </cell>
          <cell r="O27">
            <v>1325282272.8</v>
          </cell>
          <cell r="P27">
            <v>1385460617.0999999</v>
          </cell>
          <cell r="Q27">
            <v>1327843272.4000001</v>
          </cell>
          <cell r="R27">
            <v>1262279512.3</v>
          </cell>
          <cell r="S27">
            <v>1527455277.2</v>
          </cell>
          <cell r="T27">
            <v>1481428474.1000001</v>
          </cell>
          <cell r="U27">
            <v>1611305885.4000001</v>
          </cell>
          <cell r="V27">
            <v>1703912175.9000001</v>
          </cell>
          <cell r="W27">
            <v>1822716919.9000001</v>
          </cell>
          <cell r="X27">
            <v>1863138987.4000001</v>
          </cell>
          <cell r="Y27">
            <v>1934947194.0999999</v>
          </cell>
          <cell r="Z27">
            <v>2020589620.3999999</v>
          </cell>
          <cell r="AA27">
            <v>2083950219.9000001</v>
          </cell>
          <cell r="AB27">
            <v>2146630229.3</v>
          </cell>
          <cell r="AC27">
            <v>2204367746.5</v>
          </cell>
          <cell r="AD27">
            <v>2262579257.1000004</v>
          </cell>
          <cell r="AE27">
            <v>2319287101.8000002</v>
          </cell>
        </row>
        <row r="28">
          <cell r="H28" t="str">
            <v>Washington</v>
          </cell>
          <cell r="I28">
            <v>1273438305.8</v>
          </cell>
          <cell r="J28">
            <v>1241509549.7</v>
          </cell>
          <cell r="K28">
            <v>1106339290.4000001</v>
          </cell>
          <cell r="L28">
            <v>1131175190.4000001</v>
          </cell>
          <cell r="M28">
            <v>972920477.39999998</v>
          </cell>
          <cell r="N28">
            <v>1033088739</v>
          </cell>
          <cell r="O28">
            <v>855709439</v>
          </cell>
          <cell r="P28">
            <v>854666682</v>
          </cell>
          <cell r="Q28">
            <v>802092945.5</v>
          </cell>
          <cell r="R28">
            <v>821693254.89999998</v>
          </cell>
          <cell r="S28">
            <v>979969830</v>
          </cell>
          <cell r="T28">
            <v>938821206.89999998</v>
          </cell>
          <cell r="U28">
            <v>1005210320.2</v>
          </cell>
          <cell r="V28">
            <v>1020262416.5</v>
          </cell>
          <cell r="W28">
            <v>1129759628</v>
          </cell>
          <cell r="X28">
            <v>1167452880</v>
          </cell>
          <cell r="Y28">
            <v>1221862862</v>
          </cell>
          <cell r="Z28">
            <v>1302082730</v>
          </cell>
          <cell r="AA28">
            <v>1366273724</v>
          </cell>
          <cell r="AB28">
            <v>1436489624</v>
          </cell>
          <cell r="AC28">
            <v>1503739491</v>
          </cell>
          <cell r="AD28">
            <v>1577162726</v>
          </cell>
          <cell r="AE28">
            <v>1639676320</v>
          </cell>
        </row>
        <row r="30">
          <cell r="G30" t="str">
            <v>2 Digit NAICS descp.</v>
          </cell>
          <cell r="H30" t="str">
            <v>3 digit nics descp</v>
          </cell>
          <cell r="I30" t="str">
            <v>Building type</v>
          </cell>
          <cell r="J30" t="str">
            <v>Mapping to 2020 ECCs</v>
          </cell>
          <cell r="K30" t="str">
            <v>Mapping to 2020 Transportation</v>
          </cell>
          <cell r="L30" t="str">
            <v>Mapping</v>
          </cell>
          <cell r="M30" t="str">
            <v>State</v>
          </cell>
          <cell r="N30" t="str">
            <v>Regions</v>
          </cell>
          <cell r="O30">
            <v>1997</v>
          </cell>
          <cell r="P30">
            <v>1998</v>
          </cell>
          <cell r="Q30">
            <v>1999</v>
          </cell>
          <cell r="R30">
            <v>2000</v>
          </cell>
          <cell r="S30">
            <v>2001</v>
          </cell>
          <cell r="T30">
            <v>2002</v>
          </cell>
          <cell r="U30">
            <v>2003</v>
          </cell>
          <cell r="V30">
            <v>2004</v>
          </cell>
          <cell r="W30">
            <v>2005</v>
          </cell>
          <cell r="X30">
            <v>2006</v>
          </cell>
          <cell r="Y30">
            <v>2007</v>
          </cell>
          <cell r="Z30">
            <v>2008</v>
          </cell>
          <cell r="AA30">
            <v>2009</v>
          </cell>
          <cell r="AB30">
            <v>2010</v>
          </cell>
          <cell r="AC30">
            <v>2011</v>
          </cell>
          <cell r="AD30">
            <v>2012</v>
          </cell>
          <cell r="AE30">
            <v>2013</v>
          </cell>
        </row>
        <row r="31">
          <cell r="G31" t="str">
            <v>Manufacturing</v>
          </cell>
          <cell r="H31" t="str">
            <v>Food Manufacturing</v>
          </cell>
          <cell r="I31" t="str">
            <v>Manufacturing</v>
          </cell>
          <cell r="J31" t="str">
            <v>Food &amp; Tobacco</v>
          </cell>
          <cell r="K31" t="str">
            <v>Freight</v>
          </cell>
          <cell r="L31" t="str">
            <v>Sales (Inflation Adjusted - 2000$)_ID_3115</v>
          </cell>
          <cell r="M31" t="str">
            <v>ID</v>
          </cell>
          <cell r="N31" t="str">
            <v>Idaho</v>
          </cell>
          <cell r="O31">
            <v>629803398</v>
          </cell>
          <cell r="P31">
            <v>642873377.35000002</v>
          </cell>
          <cell r="Q31">
            <v>827853700.19000006</v>
          </cell>
          <cell r="R31">
            <v>949314310.5</v>
          </cell>
          <cell r="S31">
            <v>824671705.72000003</v>
          </cell>
          <cell r="T31">
            <v>1036558543.99</v>
          </cell>
          <cell r="U31">
            <v>921412882.70000005</v>
          </cell>
          <cell r="V31">
            <v>989557786.60000002</v>
          </cell>
          <cell r="W31">
            <v>1115915065.9000001</v>
          </cell>
          <cell r="X31">
            <v>1206767924.2</v>
          </cell>
          <cell r="Y31">
            <v>1308849574.0699999</v>
          </cell>
          <cell r="Z31">
            <v>1308585287.1199999</v>
          </cell>
          <cell r="AA31">
            <v>1550282951.0999999</v>
          </cell>
          <cell r="AB31">
            <v>1525677268</v>
          </cell>
          <cell r="AC31">
            <v>1548751854</v>
          </cell>
          <cell r="AD31">
            <v>1538633207</v>
          </cell>
          <cell r="AE31">
            <v>1572647948.3599999</v>
          </cell>
        </row>
        <row r="32">
          <cell r="G32" t="str">
            <v>Manufacturing</v>
          </cell>
          <cell r="H32" t="str">
            <v>Food Manufacturing</v>
          </cell>
          <cell r="I32" t="str">
            <v>Manufacturing</v>
          </cell>
          <cell r="J32" t="str">
            <v>Food &amp; Tobacco</v>
          </cell>
          <cell r="K32" t="str">
            <v>Freight</v>
          </cell>
          <cell r="L32" t="str">
            <v>Sales (Inflation Adjusted - 2000$)_MT_3115</v>
          </cell>
          <cell r="M32" t="str">
            <v>MT</v>
          </cell>
          <cell r="N32" t="str">
            <v>Montana</v>
          </cell>
          <cell r="O32">
            <v>157306078.61199999</v>
          </cell>
          <cell r="P32">
            <v>158988866.479</v>
          </cell>
          <cell r="Q32">
            <v>148022659.32499999</v>
          </cell>
          <cell r="R32">
            <v>155196955.574</v>
          </cell>
          <cell r="S32">
            <v>150797506.91999999</v>
          </cell>
          <cell r="T32">
            <v>196689240.5</v>
          </cell>
          <cell r="U32">
            <v>190677159.15799999</v>
          </cell>
          <cell r="V32">
            <v>182341406.83200002</v>
          </cell>
          <cell r="W32">
            <v>229853474.61199999</v>
          </cell>
          <cell r="X32">
            <v>168291733.711</v>
          </cell>
          <cell r="Y32">
            <v>185044294.19700003</v>
          </cell>
          <cell r="Z32">
            <v>230868388.64999998</v>
          </cell>
          <cell r="AA32">
            <v>238708494.85599998</v>
          </cell>
          <cell r="AB32">
            <v>318134630.06999993</v>
          </cell>
          <cell r="AC32">
            <v>310634073.77999997</v>
          </cell>
          <cell r="AD32">
            <v>320834983.16000003</v>
          </cell>
          <cell r="AE32">
            <v>323015623.47000003</v>
          </cell>
        </row>
        <row r="33">
          <cell r="G33" t="str">
            <v>Manufacturing</v>
          </cell>
          <cell r="H33" t="str">
            <v>Food Manufacturing</v>
          </cell>
          <cell r="I33" t="str">
            <v>Manufacturing</v>
          </cell>
          <cell r="J33" t="str">
            <v>Food &amp; Tobacco</v>
          </cell>
          <cell r="K33" t="str">
            <v>Freight</v>
          </cell>
          <cell r="L33" t="str">
            <v>Sales (Inflation Adjusted - 2000$)_OR_3115</v>
          </cell>
          <cell r="M33" t="str">
            <v>OR</v>
          </cell>
          <cell r="N33" t="str">
            <v>Oregon</v>
          </cell>
          <cell r="O33">
            <v>1023141844.83</v>
          </cell>
          <cell r="P33">
            <v>1032526028.86</v>
          </cell>
          <cell r="Q33">
            <v>962715823.98000002</v>
          </cell>
          <cell r="R33">
            <v>1076032289.2</v>
          </cell>
          <cell r="S33">
            <v>1134553263.6399999</v>
          </cell>
          <cell r="T33">
            <v>1277568570.9000001</v>
          </cell>
          <cell r="U33">
            <v>1325282272.8</v>
          </cell>
          <cell r="V33">
            <v>1385460617.0999999</v>
          </cell>
          <cell r="W33">
            <v>1327843272.4000001</v>
          </cell>
          <cell r="X33">
            <v>1262279512.3</v>
          </cell>
          <cell r="Y33">
            <v>1527455277.2</v>
          </cell>
          <cell r="Z33">
            <v>1481428474.1000001</v>
          </cell>
          <cell r="AA33">
            <v>1611305885.4000001</v>
          </cell>
          <cell r="AB33">
            <v>1703912175.9000001</v>
          </cell>
          <cell r="AC33">
            <v>1822716919.9000001</v>
          </cell>
          <cell r="AD33">
            <v>1863138987.4000001</v>
          </cell>
          <cell r="AE33">
            <v>1934947194.0999999</v>
          </cell>
        </row>
        <row r="34">
          <cell r="G34" t="str">
            <v>Manufacturing</v>
          </cell>
          <cell r="H34" t="str">
            <v>Food Manufacturing</v>
          </cell>
          <cell r="I34" t="str">
            <v>Manufacturing</v>
          </cell>
          <cell r="J34" t="str">
            <v>Food &amp; Tobacco</v>
          </cell>
          <cell r="K34" t="str">
            <v>Freight</v>
          </cell>
          <cell r="L34" t="str">
            <v>Sales (Inflation Adjusted - 2000$)_WA_3115</v>
          </cell>
          <cell r="M34" t="str">
            <v>WA</v>
          </cell>
          <cell r="N34" t="str">
            <v>Washington</v>
          </cell>
          <cell r="O34">
            <v>1273438305.8</v>
          </cell>
          <cell r="P34">
            <v>1241509549.7</v>
          </cell>
          <cell r="Q34">
            <v>1106339290.4000001</v>
          </cell>
          <cell r="R34">
            <v>1131175190.4000001</v>
          </cell>
          <cell r="S34">
            <v>972920477.39999998</v>
          </cell>
          <cell r="T34">
            <v>1033088739</v>
          </cell>
          <cell r="U34">
            <v>855709439</v>
          </cell>
          <cell r="V34">
            <v>854666682</v>
          </cell>
          <cell r="W34">
            <v>802092945.5</v>
          </cell>
          <cell r="X34">
            <v>821693254.89999998</v>
          </cell>
          <cell r="Y34">
            <v>979969830</v>
          </cell>
          <cell r="Z34">
            <v>938821206.89999998</v>
          </cell>
          <cell r="AA34">
            <v>1005210320.2</v>
          </cell>
          <cell r="AB34">
            <v>1020262416.5</v>
          </cell>
          <cell r="AC34">
            <v>1129759628</v>
          </cell>
          <cell r="AD34">
            <v>1167452880</v>
          </cell>
          <cell r="AE34">
            <v>1221862862</v>
          </cell>
        </row>
        <row r="36">
          <cell r="G36">
            <v>1711084692.01</v>
          </cell>
          <cell r="H36">
            <v>1745849788.4400001</v>
          </cell>
          <cell r="I36">
            <v>1793842788.48</v>
          </cell>
          <cell r="J36">
            <v>1844031455.0799999</v>
          </cell>
          <cell r="K36">
            <v>1900640702.6900001</v>
          </cell>
          <cell r="L36">
            <v>1957464654.45</v>
          </cell>
          <cell r="M36">
            <v>2024591449.8199999</v>
          </cell>
          <cell r="N36">
            <v>2099484002.3499999</v>
          </cell>
          <cell r="O36">
            <v>2182153011.5999999</v>
          </cell>
          <cell r="P36">
            <v>2284892178.5</v>
          </cell>
          <cell r="Q36">
            <v>2378940927.7800002</v>
          </cell>
          <cell r="R36">
            <v>2484467592.8899999</v>
          </cell>
          <cell r="S36">
            <v>2575806943.77</v>
          </cell>
          <cell r="T36">
            <v>2675193452.4000001</v>
          </cell>
          <cell r="U36">
            <v>2783592126.4000001</v>
          </cell>
          <cell r="V36">
            <v>2887561973.1999998</v>
          </cell>
          <cell r="W36">
            <v>2987701908</v>
          </cell>
          <cell r="X36">
            <v>3105538699.9000001</v>
          </cell>
          <cell r="Y36">
            <v>3188441716.3000002</v>
          </cell>
        </row>
        <row r="37">
          <cell r="G37">
            <v>317274315.14999998</v>
          </cell>
          <cell r="H37">
            <v>317242678.67000002</v>
          </cell>
          <cell r="I37">
            <v>314343281.5</v>
          </cell>
          <cell r="J37">
            <v>315500155.42000002</v>
          </cell>
          <cell r="K37">
            <v>316604185.17000002</v>
          </cell>
          <cell r="L37">
            <v>314025803.90000004</v>
          </cell>
          <cell r="M37">
            <v>312165770.96000004</v>
          </cell>
          <cell r="N37">
            <v>316846772.75</v>
          </cell>
          <cell r="O37">
            <v>317154017.94000006</v>
          </cell>
          <cell r="P37">
            <v>317132831.70999998</v>
          </cell>
          <cell r="Q37">
            <v>329619379.67999995</v>
          </cell>
          <cell r="R37">
            <v>331066865.50999999</v>
          </cell>
          <cell r="S37">
            <v>333952763.74000001</v>
          </cell>
          <cell r="T37">
            <v>338486759.89000005</v>
          </cell>
          <cell r="U37">
            <v>344005985.83999997</v>
          </cell>
          <cell r="V37">
            <v>344015536.36000001</v>
          </cell>
          <cell r="W37">
            <v>352166717.38</v>
          </cell>
          <cell r="X37">
            <v>360257472.30000007</v>
          </cell>
          <cell r="Y37">
            <v>360167672.44999999</v>
          </cell>
        </row>
        <row r="38">
          <cell r="G38">
            <v>2204367746.5</v>
          </cell>
          <cell r="H38">
            <v>2262579257.1000004</v>
          </cell>
          <cell r="I38">
            <v>2319287101.8000002</v>
          </cell>
          <cell r="J38">
            <v>2377721823.3000002</v>
          </cell>
          <cell r="K38">
            <v>2439565476.5999999</v>
          </cell>
          <cell r="L38">
            <v>2511493504.3000002</v>
          </cell>
          <cell r="M38">
            <v>2591814073.3999996</v>
          </cell>
          <cell r="N38">
            <v>2679434278</v>
          </cell>
          <cell r="O38">
            <v>2774540250.3000002</v>
          </cell>
          <cell r="P38">
            <v>2879612349.6999998</v>
          </cell>
          <cell r="Q38">
            <v>2984193071.1999998</v>
          </cell>
          <cell r="R38">
            <v>3092428874</v>
          </cell>
          <cell r="S38">
            <v>3202917778.5999999</v>
          </cell>
          <cell r="T38">
            <v>3332498384.6999998</v>
          </cell>
          <cell r="U38">
            <v>3442249037.4000001</v>
          </cell>
          <cell r="V38">
            <v>3565172330.5999999</v>
          </cell>
          <cell r="W38">
            <v>3708165815.2000003</v>
          </cell>
          <cell r="X38">
            <v>3837626194.8000002</v>
          </cell>
          <cell r="Y38">
            <v>3986119730.8000002</v>
          </cell>
        </row>
        <row r="39">
          <cell r="G39">
            <v>1503739491</v>
          </cell>
          <cell r="H39">
            <v>1577162726</v>
          </cell>
          <cell r="I39">
            <v>1639676320</v>
          </cell>
          <cell r="J39">
            <v>1705797870</v>
          </cell>
          <cell r="K39">
            <v>1761876129</v>
          </cell>
          <cell r="L39">
            <v>1832353919</v>
          </cell>
          <cell r="M39">
            <v>1885834558</v>
          </cell>
          <cell r="N39">
            <v>1950702973</v>
          </cell>
          <cell r="O39">
            <v>2024878252</v>
          </cell>
          <cell r="P39">
            <v>2106253871</v>
          </cell>
          <cell r="Q39">
            <v>2193325448</v>
          </cell>
          <cell r="R39">
            <v>2273964959</v>
          </cell>
          <cell r="S39">
            <v>2356511431</v>
          </cell>
          <cell r="T39">
            <v>2435921000</v>
          </cell>
          <cell r="U39">
            <v>2531172713</v>
          </cell>
          <cell r="V39">
            <v>2621004345</v>
          </cell>
          <cell r="W39">
            <v>2698900541</v>
          </cell>
          <cell r="X39">
            <v>2796518159</v>
          </cell>
          <cell r="Y39">
            <v>2869362843</v>
          </cell>
        </row>
        <row r="40">
          <cell r="G40">
            <v>5736466244.6599998</v>
          </cell>
          <cell r="H40">
            <v>5902834450.210001</v>
          </cell>
          <cell r="I40">
            <v>6067149491.7800007</v>
          </cell>
          <cell r="J40">
            <v>6243051303.8000002</v>
          </cell>
          <cell r="K40">
            <v>6418686493.46</v>
          </cell>
          <cell r="L40">
            <v>6615337881.6499996</v>
          </cell>
          <cell r="M40">
            <v>6814405852.1799994</v>
          </cell>
          <cell r="N40">
            <v>7046468026.1000004</v>
          </cell>
          <cell r="O40">
            <v>7298725531.8400002</v>
          </cell>
          <cell r="P40">
            <v>7587891230.9099998</v>
          </cell>
          <cell r="Q40">
            <v>7886078826.6599998</v>
          </cell>
          <cell r="R40">
            <v>8181928291.3999996</v>
          </cell>
          <cell r="S40">
            <v>8469188917.1100006</v>
          </cell>
          <cell r="T40">
            <v>8782099596.9899998</v>
          </cell>
          <cell r="U40">
            <v>9101019862.6399994</v>
          </cell>
          <cell r="V40">
            <v>9417754185.1599998</v>
          </cell>
          <cell r="W40">
            <v>9746934981.5799999</v>
          </cell>
          <cell r="X40">
            <v>10099940526</v>
          </cell>
          <cell r="Y40">
            <v>10404091962.549999</v>
          </cell>
          <cell r="AB40">
            <v>0</v>
          </cell>
        </row>
        <row r="45">
          <cell r="G45" t="str">
            <v>Montana - Sales</v>
          </cell>
          <cell r="H45" t="str">
            <v>Montana - Production</v>
          </cell>
          <cell r="I45" t="str">
            <v>Oregon - Employment</v>
          </cell>
          <cell r="J45" t="str">
            <v>Oregon - Sales</v>
          </cell>
          <cell r="K45" t="str">
            <v>Oregon - Production</v>
          </cell>
          <cell r="L45" t="str">
            <v>Washington - Employment</v>
          </cell>
          <cell r="M45" t="str">
            <v>Washington - Sales</v>
          </cell>
          <cell r="N45" t="str">
            <v>Washington - Production</v>
          </cell>
          <cell r="S45" t="str">
            <v>Milk cows and production by State and region, 2009-2013 (cont.)</v>
          </cell>
        </row>
        <row r="46">
          <cell r="G46">
            <v>157306078.61199999</v>
          </cell>
          <cell r="H46">
            <v>295</v>
          </cell>
          <cell r="J46">
            <v>1023141844.83</v>
          </cell>
          <cell r="K46">
            <v>1610</v>
          </cell>
          <cell r="M46">
            <v>1273438305.8</v>
          </cell>
          <cell r="N46">
            <v>5305</v>
          </cell>
        </row>
        <row r="47">
          <cell r="G47">
            <v>158988866.479</v>
          </cell>
          <cell r="H47">
            <v>291</v>
          </cell>
          <cell r="J47">
            <v>1032526028.86</v>
          </cell>
          <cell r="K47">
            <v>1583</v>
          </cell>
          <cell r="M47">
            <v>1241509549.7</v>
          </cell>
          <cell r="N47">
            <v>5326</v>
          </cell>
          <cell r="R47" t="str">
            <v>State and region</v>
          </cell>
          <cell r="T47" t="str">
            <v>Milk production</v>
          </cell>
        </row>
        <row r="48">
          <cell r="G48">
            <v>148022659.32499999</v>
          </cell>
          <cell r="H48">
            <v>303</v>
          </cell>
          <cell r="J48">
            <v>962715823.98000002</v>
          </cell>
          <cell r="K48">
            <v>1665</v>
          </cell>
          <cell r="M48">
            <v>1106339290.4000001</v>
          </cell>
          <cell r="N48">
            <v>5535</v>
          </cell>
          <cell r="T48">
            <v>2008</v>
          </cell>
          <cell r="V48">
            <v>2009</v>
          </cell>
          <cell r="X48">
            <v>2010</v>
          </cell>
          <cell r="Z48" t="str">
            <v xml:space="preserve">2011  </v>
          </cell>
          <cell r="AB48" t="str">
            <v>2012</v>
          </cell>
          <cell r="AD48" t="str">
            <v>2013 1/</v>
          </cell>
        </row>
        <row r="49">
          <cell r="G49">
            <v>155196955.574</v>
          </cell>
          <cell r="H49">
            <v>338</v>
          </cell>
          <cell r="J49">
            <v>1076032289.2</v>
          </cell>
          <cell r="K49">
            <v>1640</v>
          </cell>
          <cell r="M49">
            <v>1131175190.4000001</v>
          </cell>
          <cell r="N49">
            <v>5593</v>
          </cell>
        </row>
        <row r="50">
          <cell r="G50">
            <v>150797506.91999999</v>
          </cell>
          <cell r="H50">
            <v>346</v>
          </cell>
          <cell r="J50">
            <v>1134553263.6399999</v>
          </cell>
          <cell r="K50">
            <v>1717</v>
          </cell>
          <cell r="M50">
            <v>972920477.39999998</v>
          </cell>
          <cell r="N50">
            <v>5514</v>
          </cell>
          <cell r="T50" t="str">
            <v>mil. pounds</v>
          </cell>
          <cell r="U50" t="str">
            <v>% US</v>
          </cell>
          <cell r="V50" t="str">
            <v>mil. pounds</v>
          </cell>
          <cell r="W50" t="str">
            <v>% US</v>
          </cell>
          <cell r="X50" t="str">
            <v>mil. pounds</v>
          </cell>
          <cell r="Y50" t="str">
            <v>% US</v>
          </cell>
          <cell r="Z50" t="str">
            <v>mil. pounds</v>
          </cell>
          <cell r="AA50" t="str">
            <v>% US</v>
          </cell>
          <cell r="AB50" t="str">
            <v>mil. pounds</v>
          </cell>
          <cell r="AC50" t="str">
            <v>% US</v>
          </cell>
          <cell r="AD50" t="str">
            <v>mil. pounds</v>
          </cell>
          <cell r="AE50" t="str">
            <v>% US</v>
          </cell>
        </row>
        <row r="51">
          <cell r="G51">
            <v>196689240.5</v>
          </cell>
          <cell r="H51">
            <v>341</v>
          </cell>
          <cell r="J51">
            <v>1277568570.9000001</v>
          </cell>
          <cell r="K51">
            <v>2093</v>
          </cell>
          <cell r="M51">
            <v>1033088739</v>
          </cell>
          <cell r="N51">
            <v>5620</v>
          </cell>
          <cell r="R51" t="str">
            <v xml:space="preserve">  Mountain</v>
          </cell>
          <cell r="T51">
            <v>30247.7</v>
          </cell>
          <cell r="U51">
            <v>0.15921325302409753</v>
          </cell>
          <cell r="V51">
            <v>29750.7</v>
          </cell>
          <cell r="W51">
            <v>0.15713375755808795</v>
          </cell>
          <cell r="X51">
            <v>30359.9</v>
          </cell>
          <cell r="Y51">
            <v>0.15823747061052451</v>
          </cell>
          <cell r="Z51">
            <v>31780.1</v>
          </cell>
          <cell r="AA51">
            <v>0.1620073142656728</v>
          </cell>
          <cell r="AB51">
            <v>32550</v>
          </cell>
          <cell r="AC51">
            <v>0.16231418640949052</v>
          </cell>
          <cell r="AD51">
            <v>32405</v>
          </cell>
          <cell r="AE51">
            <v>0.1610450409259655</v>
          </cell>
        </row>
        <row r="52">
          <cell r="G52">
            <v>190677159.15799999</v>
          </cell>
          <cell r="H52">
            <v>345</v>
          </cell>
          <cell r="J52">
            <v>1325282272.8</v>
          </cell>
          <cell r="K52">
            <v>2177</v>
          </cell>
          <cell r="M52">
            <v>855709439</v>
          </cell>
          <cell r="N52">
            <v>5581</v>
          </cell>
          <cell r="S52" t="str">
            <v>Montana</v>
          </cell>
          <cell r="T52">
            <v>313</v>
          </cell>
          <cell r="U52">
            <v>1.6475219007244361E-3</v>
          </cell>
          <cell r="V52">
            <v>299</v>
          </cell>
          <cell r="W52">
            <v>1.5792231278547494E-3</v>
          </cell>
          <cell r="X52">
            <v>284</v>
          </cell>
          <cell r="Y52">
            <v>1.4802236388587893E-3</v>
          </cell>
          <cell r="Z52">
            <v>288</v>
          </cell>
          <cell r="AA52">
            <v>1.4681548046895311E-3</v>
          </cell>
          <cell r="AB52">
            <v>299</v>
          </cell>
          <cell r="AC52">
            <v>1.4909966739304966E-3</v>
          </cell>
          <cell r="AD52">
            <v>298</v>
          </cell>
          <cell r="AE52">
            <v>1.480988186882818E-3</v>
          </cell>
        </row>
        <row r="53">
          <cell r="G53">
            <v>182341406.83200002</v>
          </cell>
          <cell r="H53">
            <v>348</v>
          </cell>
          <cell r="J53">
            <v>1385460617.0999999</v>
          </cell>
          <cell r="K53">
            <v>2270</v>
          </cell>
          <cell r="M53">
            <v>854666682</v>
          </cell>
          <cell r="N53">
            <v>5416</v>
          </cell>
          <cell r="S53" t="str">
            <v>Idaho</v>
          </cell>
          <cell r="T53">
            <v>12315</v>
          </cell>
          <cell r="U53">
            <v>6.4821828138726612E-2</v>
          </cell>
          <cell r="V53">
            <v>12150</v>
          </cell>
          <cell r="W53">
            <v>6.4172444827542488E-2</v>
          </cell>
          <cell r="X53">
            <v>12746</v>
          </cell>
          <cell r="Y53">
            <v>6.6432853876387782E-2</v>
          </cell>
          <cell r="Z53">
            <v>13256</v>
          </cell>
          <cell r="AA53">
            <v>6.7575903093626474E-2</v>
          </cell>
          <cell r="AB53">
            <v>13558</v>
          </cell>
          <cell r="AC53">
            <v>6.7608471254681182E-2</v>
          </cell>
          <cell r="AD53">
            <v>13431</v>
          </cell>
          <cell r="AE53">
            <v>6.6748833349070905E-2</v>
          </cell>
        </row>
        <row r="54">
          <cell r="G54">
            <v>229853474.61199999</v>
          </cell>
          <cell r="H54">
            <v>372</v>
          </cell>
          <cell r="J54">
            <v>1327843272.4000001</v>
          </cell>
          <cell r="K54">
            <v>2284</v>
          </cell>
          <cell r="M54">
            <v>802092945.5</v>
          </cell>
          <cell r="N54">
            <v>5608</v>
          </cell>
        </row>
        <row r="55">
          <cell r="G55">
            <v>168291733.711</v>
          </cell>
          <cell r="H55">
            <v>354</v>
          </cell>
          <cell r="J55">
            <v>1262279512.3</v>
          </cell>
          <cell r="K55">
            <v>2242</v>
          </cell>
          <cell r="M55">
            <v>821693254.89999998</v>
          </cell>
          <cell r="N55">
            <v>5464</v>
          </cell>
          <cell r="R55" t="str">
            <v xml:space="preserve">  Pacific</v>
          </cell>
          <cell r="T55">
            <v>49178.7</v>
          </cell>
          <cell r="U55">
            <v>0.25885937795257769</v>
          </cell>
          <cell r="V55">
            <v>47348.3</v>
          </cell>
          <cell r="W55">
            <v>0.25007869707225766</v>
          </cell>
          <cell r="X55">
            <v>48650.6</v>
          </cell>
          <cell r="Y55">
            <v>0.25356960621360358</v>
          </cell>
          <cell r="Z55">
            <v>50144.3</v>
          </cell>
          <cell r="AA55">
            <v>0.25562359365553217</v>
          </cell>
          <cell r="AB55">
            <v>50582</v>
          </cell>
          <cell r="AC55">
            <v>0.25223275505268355</v>
          </cell>
          <cell r="AD55">
            <v>50139</v>
          </cell>
          <cell r="AE55">
            <v>0.24917874732254233</v>
          </cell>
        </row>
        <row r="56">
          <cell r="G56">
            <v>185044294.19700003</v>
          </cell>
          <cell r="H56">
            <v>333</v>
          </cell>
          <cell r="J56">
            <v>1527455277.2</v>
          </cell>
          <cell r="K56">
            <v>2233</v>
          </cell>
          <cell r="M56">
            <v>979969830</v>
          </cell>
          <cell r="N56">
            <v>5531</v>
          </cell>
          <cell r="S56" t="str">
            <v>Washington</v>
          </cell>
          <cell r="T56">
            <v>5696</v>
          </cell>
          <cell r="U56">
            <v>2.998174040423766E-2</v>
          </cell>
          <cell r="V56">
            <v>5561</v>
          </cell>
          <cell r="W56">
            <v>2.9371437505017597E-2</v>
          </cell>
          <cell r="X56">
            <v>5885</v>
          </cell>
          <cell r="Y56">
            <v>3.0672944065788646E-2</v>
          </cell>
          <cell r="Z56">
            <v>6169</v>
          </cell>
          <cell r="AA56">
            <v>3.1448079826839295E-2</v>
          </cell>
          <cell r="AB56">
            <v>6234</v>
          </cell>
          <cell r="AC56">
            <v>3.1086532659808413E-2</v>
          </cell>
          <cell r="AD56">
            <v>6336</v>
          </cell>
          <cell r="AE56">
            <v>3.1488393127817232E-2</v>
          </cell>
        </row>
        <row r="57">
          <cell r="G57">
            <v>230868388.64999998</v>
          </cell>
          <cell r="H57">
            <v>313</v>
          </cell>
          <cell r="J57">
            <v>1481428474.1000001</v>
          </cell>
          <cell r="K57">
            <v>2254</v>
          </cell>
          <cell r="M57">
            <v>938821206.89999998</v>
          </cell>
          <cell r="N57">
            <v>5696</v>
          </cell>
          <cell r="S57" t="str">
            <v>Oregon</v>
          </cell>
          <cell r="T57">
            <v>2254</v>
          </cell>
          <cell r="U57">
            <v>1.1864263144513989E-2</v>
          </cell>
          <cell r="V57">
            <v>2248</v>
          </cell>
          <cell r="W57">
            <v>1.1873222713770825E-2</v>
          </cell>
          <cell r="X57">
            <v>2379</v>
          </cell>
          <cell r="Y57">
            <v>1.2399479002975562E-2</v>
          </cell>
          <cell r="Z57">
            <v>2479</v>
          </cell>
          <cell r="AA57">
            <v>1.263734639175468E-2</v>
          </cell>
          <cell r="AB57">
            <v>2513</v>
          </cell>
          <cell r="AC57">
            <v>1.2531353316345611E-2</v>
          </cell>
          <cell r="AD57">
            <v>2514</v>
          </cell>
          <cell r="AE57">
            <v>1.2493974167192633E-2</v>
          </cell>
        </row>
        <row r="58">
          <cell r="G58">
            <v>238708494.85599998</v>
          </cell>
          <cell r="H58">
            <v>299</v>
          </cell>
          <cell r="J58">
            <v>1611305885.4000001</v>
          </cell>
          <cell r="K58">
            <v>2248</v>
          </cell>
          <cell r="M58">
            <v>1005210320.2</v>
          </cell>
          <cell r="N58">
            <v>5561</v>
          </cell>
        </row>
        <row r="59">
          <cell r="G59">
            <v>318134630.06999993</v>
          </cell>
          <cell r="H59">
            <v>284</v>
          </cell>
          <cell r="J59">
            <v>1703912175.9000001</v>
          </cell>
          <cell r="K59">
            <v>2379</v>
          </cell>
          <cell r="M59">
            <v>1020262416.5</v>
          </cell>
          <cell r="N59">
            <v>5885</v>
          </cell>
          <cell r="R59" t="str">
            <v xml:space="preserve">  United States</v>
          </cell>
          <cell r="T59">
            <v>189982.3</v>
          </cell>
          <cell r="U59">
            <v>1</v>
          </cell>
          <cell r="V59">
            <v>189333.6</v>
          </cell>
          <cell r="W59">
            <v>1</v>
          </cell>
          <cell r="X59">
            <v>191862.9</v>
          </cell>
          <cell r="Y59">
            <v>1</v>
          </cell>
          <cell r="Z59">
            <v>196164.6</v>
          </cell>
          <cell r="AA59">
            <v>1</v>
          </cell>
          <cell r="AB59">
            <v>200537</v>
          </cell>
          <cell r="AC59">
            <v>1</v>
          </cell>
          <cell r="AD59">
            <v>201217</v>
          </cell>
          <cell r="AE59">
            <v>1</v>
          </cell>
        </row>
        <row r="60">
          <cell r="G60">
            <v>310634073.77999997</v>
          </cell>
          <cell r="H60">
            <v>288</v>
          </cell>
          <cell r="J60">
            <v>1822716919.9000001</v>
          </cell>
          <cell r="K60">
            <v>2479</v>
          </cell>
          <cell r="M60">
            <v>1129759628</v>
          </cell>
          <cell r="N60">
            <v>6169</v>
          </cell>
        </row>
        <row r="61">
          <cell r="G61">
            <v>320834983.16000003</v>
          </cell>
          <cell r="H61">
            <v>299</v>
          </cell>
          <cell r="J61">
            <v>1863138987.4000001</v>
          </cell>
          <cell r="K61">
            <v>2513</v>
          </cell>
          <cell r="M61">
            <v>1167452880</v>
          </cell>
          <cell r="N61">
            <v>6234</v>
          </cell>
          <cell r="R61" t="str">
            <v>Source:  USDA/NASS Annual Milk Production, Disposition, and Income (PDI) and  Milk Production, various years.</v>
          </cell>
        </row>
        <row r="62">
          <cell r="G62">
            <v>323015623.47000003</v>
          </cell>
          <cell r="H62">
            <v>298</v>
          </cell>
          <cell r="J62">
            <v>1934947194.0999999</v>
          </cell>
          <cell r="K62">
            <v>2514</v>
          </cell>
          <cell r="M62">
            <v>1221862862</v>
          </cell>
          <cell r="N62">
            <v>6336</v>
          </cell>
        </row>
        <row r="63">
          <cell r="G63">
            <v>319071472.87</v>
          </cell>
          <cell r="J63">
            <v>2020589620.3999999</v>
          </cell>
          <cell r="M63">
            <v>1302082730</v>
          </cell>
          <cell r="S63" t="str">
            <v>http://www.ers.usda.gov/data-products/dairy-data.aspx</v>
          </cell>
        </row>
        <row r="64">
          <cell r="G64">
            <v>320041493.44999999</v>
          </cell>
          <cell r="J64">
            <v>2083950219.9000001</v>
          </cell>
          <cell r="M64">
            <v>1366273724</v>
          </cell>
        </row>
        <row r="65">
          <cell r="G65">
            <v>321220236.61000001</v>
          </cell>
          <cell r="J65">
            <v>2146630229.3</v>
          </cell>
          <cell r="M65">
            <v>1436489624</v>
          </cell>
        </row>
        <row r="66">
          <cell r="G66">
            <v>317274315.14999998</v>
          </cell>
          <cell r="J66">
            <v>2204367746.5</v>
          </cell>
          <cell r="M66">
            <v>1503739491</v>
          </cell>
        </row>
        <row r="67">
          <cell r="G67">
            <v>317242678.67000002</v>
          </cell>
          <cell r="J67">
            <v>2262579257.1000004</v>
          </cell>
          <cell r="M67">
            <v>1577162726</v>
          </cell>
        </row>
        <row r="68">
          <cell r="G68">
            <v>314343281.5</v>
          </cell>
          <cell r="J68">
            <v>2319287101.8000002</v>
          </cell>
          <cell r="M68">
            <v>1639676320</v>
          </cell>
        </row>
        <row r="69">
          <cell r="G69">
            <v>315500155.42000002</v>
          </cell>
          <cell r="J69">
            <v>2377721823.3000002</v>
          </cell>
          <cell r="M69">
            <v>1705797870</v>
          </cell>
        </row>
        <row r="70">
          <cell r="G70">
            <v>316604185.17000002</v>
          </cell>
          <cell r="J70">
            <v>2439565476.5999999</v>
          </cell>
          <cell r="M70">
            <v>1761876129</v>
          </cell>
        </row>
        <row r="71">
          <cell r="G71">
            <v>314025803.90000004</v>
          </cell>
          <cell r="J71">
            <v>2511493504.3000002</v>
          </cell>
          <cell r="M71">
            <v>1832353919</v>
          </cell>
        </row>
        <row r="72">
          <cell r="G72">
            <v>312165770.96000004</v>
          </cell>
          <cell r="J72">
            <v>2591814073.3999996</v>
          </cell>
          <cell r="M72">
            <v>1885834558</v>
          </cell>
        </row>
        <row r="73">
          <cell r="G73">
            <v>316846772.75</v>
          </cell>
          <cell r="J73">
            <v>2679434278</v>
          </cell>
          <cell r="M73">
            <v>1950702973</v>
          </cell>
        </row>
        <row r="74">
          <cell r="G74">
            <v>317154017.94000006</v>
          </cell>
          <cell r="J74">
            <v>2774540250.3000002</v>
          </cell>
          <cell r="M74">
            <v>2024878252</v>
          </cell>
        </row>
        <row r="75">
          <cell r="G75">
            <v>317132831.70999998</v>
          </cell>
          <cell r="J75">
            <v>2879612349.6999998</v>
          </cell>
          <cell r="M75">
            <v>2106253871</v>
          </cell>
        </row>
        <row r="76">
          <cell r="G76">
            <v>329619379.67999995</v>
          </cell>
          <cell r="J76">
            <v>2984193071.1999998</v>
          </cell>
          <cell r="M76">
            <v>2193325448</v>
          </cell>
        </row>
        <row r="77">
          <cell r="G77">
            <v>331066865.50999999</v>
          </cell>
          <cell r="J77">
            <v>3092428874</v>
          </cell>
          <cell r="M77">
            <v>2273964959</v>
          </cell>
        </row>
        <row r="78">
          <cell r="G78">
            <v>333952763.74000001</v>
          </cell>
          <cell r="J78">
            <v>3202917778.5999999</v>
          </cell>
          <cell r="M78">
            <v>2356511431</v>
          </cell>
        </row>
        <row r="79">
          <cell r="G79">
            <v>338486759.89000005</v>
          </cell>
          <cell r="J79">
            <v>3332498384.6999998</v>
          </cell>
          <cell r="M79">
            <v>2435921000</v>
          </cell>
        </row>
        <row r="80">
          <cell r="G80">
            <v>344005985.83999997</v>
          </cell>
          <cell r="J80">
            <v>3442249037.4000001</v>
          </cell>
          <cell r="M80">
            <v>2531172713</v>
          </cell>
        </row>
        <row r="81">
          <cell r="G81">
            <v>344015536.36000001</v>
          </cell>
          <cell r="J81">
            <v>3565172330.5999999</v>
          </cell>
          <cell r="M81">
            <v>2621004345</v>
          </cell>
        </row>
        <row r="82">
          <cell r="G82">
            <v>352166717.38</v>
          </cell>
          <cell r="J82">
            <v>3708165815.2000003</v>
          </cell>
          <cell r="M82">
            <v>2698900541</v>
          </cell>
        </row>
        <row r="83">
          <cell r="G83">
            <v>360257472.30000007</v>
          </cell>
          <cell r="J83">
            <v>3837626194.8000002</v>
          </cell>
          <cell r="M83">
            <v>2796518159</v>
          </cell>
        </row>
        <row r="84">
          <cell r="G84">
            <v>360167672.44999999</v>
          </cell>
          <cell r="J84">
            <v>3986119730.8000002</v>
          </cell>
          <cell r="M84">
            <v>2869362843</v>
          </cell>
        </row>
        <row r="88">
          <cell r="G88" t="str">
            <v>Sales</v>
          </cell>
          <cell r="H88" t="str">
            <v>Production</v>
          </cell>
          <cell r="J88" t="str">
            <v>Oregon</v>
          </cell>
          <cell r="K88" t="str">
            <v>Sales</v>
          </cell>
          <cell r="L88" t="str">
            <v>Production</v>
          </cell>
          <cell r="N88" t="str">
            <v>Washington</v>
          </cell>
          <cell r="O88" t="str">
            <v>Sales</v>
          </cell>
          <cell r="P88" t="str">
            <v>Production</v>
          </cell>
        </row>
        <row r="89">
          <cell r="G89">
            <v>157.30607861199999</v>
          </cell>
          <cell r="H89">
            <v>295</v>
          </cell>
          <cell r="J89">
            <v>1997</v>
          </cell>
          <cell r="K89">
            <v>1023.1418448300001</v>
          </cell>
          <cell r="L89">
            <v>1610</v>
          </cell>
          <cell r="N89">
            <v>1997</v>
          </cell>
          <cell r="O89">
            <v>1273.4383057999999</v>
          </cell>
          <cell r="P89">
            <v>5305</v>
          </cell>
        </row>
        <row r="90">
          <cell r="G90">
            <v>158.988866479</v>
          </cell>
          <cell r="H90">
            <v>291</v>
          </cell>
          <cell r="J90">
            <v>1998</v>
          </cell>
          <cell r="K90">
            <v>1032.52602886</v>
          </cell>
          <cell r="L90">
            <v>1583</v>
          </cell>
          <cell r="N90">
            <v>1998</v>
          </cell>
          <cell r="O90">
            <v>1241.5095497</v>
          </cell>
          <cell r="P90">
            <v>5326</v>
          </cell>
        </row>
        <row r="91">
          <cell r="G91">
            <v>148.02265932499998</v>
          </cell>
          <cell r="H91">
            <v>303</v>
          </cell>
          <cell r="J91">
            <v>1999</v>
          </cell>
          <cell r="K91">
            <v>962.71582397999998</v>
          </cell>
          <cell r="L91">
            <v>1665</v>
          </cell>
          <cell r="N91">
            <v>1999</v>
          </cell>
          <cell r="O91">
            <v>1106.3392904000002</v>
          </cell>
          <cell r="P91">
            <v>5535</v>
          </cell>
        </row>
        <row r="92">
          <cell r="G92">
            <v>155.19695557400001</v>
          </cell>
          <cell r="H92">
            <v>338</v>
          </cell>
          <cell r="J92">
            <v>2000</v>
          </cell>
          <cell r="K92">
            <v>1076.0322892000002</v>
          </cell>
          <cell r="L92">
            <v>1640</v>
          </cell>
          <cell r="N92">
            <v>2000</v>
          </cell>
          <cell r="O92">
            <v>1131.1751904</v>
          </cell>
          <cell r="P92">
            <v>5593</v>
          </cell>
        </row>
        <row r="93">
          <cell r="G93">
            <v>150.79750691999999</v>
          </cell>
          <cell r="H93">
            <v>346</v>
          </cell>
          <cell r="J93">
            <v>2001</v>
          </cell>
          <cell r="K93">
            <v>1134.5532636399998</v>
          </cell>
          <cell r="L93">
            <v>1717</v>
          </cell>
          <cell r="N93">
            <v>2001</v>
          </cell>
          <cell r="O93">
            <v>972.92047739999998</v>
          </cell>
          <cell r="P93">
            <v>5514</v>
          </cell>
        </row>
        <row r="94">
          <cell r="G94">
            <v>196.68924050000001</v>
          </cell>
          <cell r="H94">
            <v>341</v>
          </cell>
          <cell r="J94">
            <v>2002</v>
          </cell>
          <cell r="K94">
            <v>1277.5685709000002</v>
          </cell>
          <cell r="L94">
            <v>2093</v>
          </cell>
          <cell r="N94">
            <v>2002</v>
          </cell>
          <cell r="O94">
            <v>1033.088739</v>
          </cell>
          <cell r="P94">
            <v>5620</v>
          </cell>
        </row>
        <row r="95">
          <cell r="G95">
            <v>190.67715915799999</v>
          </cell>
          <cell r="H95">
            <v>345</v>
          </cell>
          <cell r="J95">
            <v>2003</v>
          </cell>
          <cell r="K95">
            <v>1325.2822727999999</v>
          </cell>
          <cell r="L95">
            <v>2177</v>
          </cell>
          <cell r="N95">
            <v>2003</v>
          </cell>
          <cell r="O95">
            <v>855.70943899999997</v>
          </cell>
          <cell r="P95">
            <v>5581</v>
          </cell>
        </row>
        <row r="96">
          <cell r="G96">
            <v>182.34140683200002</v>
          </cell>
          <cell r="H96">
            <v>348</v>
          </cell>
          <cell r="J96">
            <v>2004</v>
          </cell>
          <cell r="K96">
            <v>1385.4606170999998</v>
          </cell>
          <cell r="L96">
            <v>2270</v>
          </cell>
          <cell r="N96">
            <v>2004</v>
          </cell>
          <cell r="O96">
            <v>854.66668200000004</v>
          </cell>
          <cell r="P96">
            <v>5416</v>
          </cell>
        </row>
        <row r="97">
          <cell r="G97">
            <v>229.85347461199999</v>
          </cell>
          <cell r="H97">
            <v>372</v>
          </cell>
          <cell r="J97">
            <v>2005</v>
          </cell>
          <cell r="K97">
            <v>1327.8432724000002</v>
          </cell>
          <cell r="L97">
            <v>2284</v>
          </cell>
          <cell r="N97">
            <v>2005</v>
          </cell>
          <cell r="O97">
            <v>802.09294550000004</v>
          </cell>
          <cell r="P97">
            <v>5608</v>
          </cell>
        </row>
        <row r="98">
          <cell r="G98">
            <v>168.29173371100001</v>
          </cell>
          <cell r="H98">
            <v>354</v>
          </cell>
          <cell r="J98">
            <v>2006</v>
          </cell>
          <cell r="K98">
            <v>1262.2795122999999</v>
          </cell>
          <cell r="L98">
            <v>2242</v>
          </cell>
          <cell r="N98">
            <v>2006</v>
          </cell>
          <cell r="O98">
            <v>821.69325489999994</v>
          </cell>
          <cell r="P98">
            <v>5464</v>
          </cell>
        </row>
        <row r="99">
          <cell r="G99">
            <v>185.04429419700003</v>
          </cell>
          <cell r="H99">
            <v>333</v>
          </cell>
          <cell r="I99">
            <v>333</v>
          </cell>
          <cell r="J99">
            <v>2007</v>
          </cell>
          <cell r="K99">
            <v>1527.4552772</v>
          </cell>
          <cell r="L99">
            <v>2233</v>
          </cell>
          <cell r="M99">
            <v>2233</v>
          </cell>
          <cell r="N99">
            <v>2007</v>
          </cell>
          <cell r="O99">
            <v>979.96983</v>
          </cell>
          <cell r="P99">
            <v>5531</v>
          </cell>
        </row>
        <row r="100">
          <cell r="G100">
            <v>230.86838864999999</v>
          </cell>
          <cell r="H100">
            <v>313</v>
          </cell>
          <cell r="I100">
            <v>313</v>
          </cell>
          <cell r="J100">
            <v>2008</v>
          </cell>
          <cell r="K100">
            <v>1481.4284741000001</v>
          </cell>
          <cell r="L100">
            <v>2254</v>
          </cell>
          <cell r="M100">
            <v>2254</v>
          </cell>
          <cell r="N100">
            <v>2008</v>
          </cell>
          <cell r="O100">
            <v>938.82120689999999</v>
          </cell>
          <cell r="P100">
            <v>5696</v>
          </cell>
        </row>
        <row r="101">
          <cell r="G101">
            <v>238.70849485599999</v>
          </cell>
          <cell r="H101">
            <v>299</v>
          </cell>
          <cell r="I101">
            <v>299</v>
          </cell>
          <cell r="J101">
            <v>2009</v>
          </cell>
          <cell r="K101">
            <v>1611.3058854000001</v>
          </cell>
          <cell r="L101">
            <v>2248</v>
          </cell>
          <cell r="M101">
            <v>2248</v>
          </cell>
          <cell r="N101">
            <v>2009</v>
          </cell>
          <cell r="O101">
            <v>1005.2103202000001</v>
          </cell>
          <cell r="P101">
            <v>5561</v>
          </cell>
        </row>
        <row r="102">
          <cell r="G102">
            <v>318.13463006999996</v>
          </cell>
          <cell r="H102">
            <v>284</v>
          </cell>
          <cell r="I102">
            <v>284</v>
          </cell>
          <cell r="J102">
            <v>2010</v>
          </cell>
          <cell r="K102">
            <v>1703.9121759000002</v>
          </cell>
          <cell r="L102">
            <v>2379</v>
          </cell>
          <cell r="M102">
            <v>2379</v>
          </cell>
          <cell r="N102">
            <v>2010</v>
          </cell>
          <cell r="O102">
            <v>1020.2624165</v>
          </cell>
          <cell r="P102">
            <v>5885</v>
          </cell>
        </row>
        <row r="103">
          <cell r="G103">
            <v>310.63407377999999</v>
          </cell>
          <cell r="H103">
            <v>288</v>
          </cell>
          <cell r="I103">
            <v>288</v>
          </cell>
          <cell r="J103">
            <v>2011</v>
          </cell>
          <cell r="K103">
            <v>1822.7169199</v>
          </cell>
          <cell r="L103">
            <v>2479</v>
          </cell>
          <cell r="M103">
            <v>2479</v>
          </cell>
          <cell r="N103">
            <v>2011</v>
          </cell>
          <cell r="O103">
            <v>1129.759628</v>
          </cell>
          <cell r="P103">
            <v>6169</v>
          </cell>
        </row>
        <row r="104">
          <cell r="G104">
            <v>320.83498316000004</v>
          </cell>
          <cell r="H104">
            <v>299</v>
          </cell>
          <cell r="I104">
            <v>299</v>
          </cell>
          <cell r="J104">
            <v>2012</v>
          </cell>
          <cell r="K104">
            <v>1863.1389874000001</v>
          </cell>
          <cell r="L104">
            <v>2513</v>
          </cell>
          <cell r="M104">
            <v>2513</v>
          </cell>
          <cell r="N104">
            <v>2012</v>
          </cell>
          <cell r="O104">
            <v>1167.4528800000001</v>
          </cell>
          <cell r="P104">
            <v>6234</v>
          </cell>
        </row>
        <row r="105">
          <cell r="G105">
            <v>323.01562347000004</v>
          </cell>
          <cell r="H105">
            <v>298</v>
          </cell>
          <cell r="I105">
            <v>298</v>
          </cell>
          <cell r="J105">
            <v>2013</v>
          </cell>
          <cell r="K105">
            <v>1934.9471940999999</v>
          </cell>
          <cell r="L105">
            <v>2514</v>
          </cell>
          <cell r="M105">
            <v>2514</v>
          </cell>
          <cell r="N105">
            <v>2013</v>
          </cell>
          <cell r="O105">
            <v>1221.862862</v>
          </cell>
          <cell r="P105">
            <v>6336</v>
          </cell>
        </row>
        <row r="106">
          <cell r="G106">
            <v>319.07147286999998</v>
          </cell>
          <cell r="H106">
            <v>302.76131756126233</v>
          </cell>
          <cell r="I106">
            <v>299.47815459668072</v>
          </cell>
          <cell r="J106">
            <v>2014</v>
          </cell>
          <cell r="K106">
            <v>2020.5896203999998</v>
          </cell>
          <cell r="L106">
            <v>2659.4969224070219</v>
          </cell>
          <cell r="M106">
            <v>2721.6170570166196</v>
          </cell>
          <cell r="N106">
            <v>2014</v>
          </cell>
          <cell r="O106">
            <v>1302.0827300000001</v>
          </cell>
          <cell r="P106">
            <v>6195.1650315784418</v>
          </cell>
        </row>
        <row r="107">
          <cell r="G107">
            <v>320.04149344999996</v>
          </cell>
          <cell r="H107">
            <v>302.63604149212875</v>
          </cell>
          <cell r="I107">
            <v>299.28188401669991</v>
          </cell>
          <cell r="J107">
            <v>2015</v>
          </cell>
          <cell r="K107">
            <v>2083.9502199000003</v>
          </cell>
          <cell r="L107">
            <v>2702.7077118393454</v>
          </cell>
          <cell r="M107">
            <v>2783.5952297346525</v>
          </cell>
          <cell r="N107">
            <v>2015</v>
          </cell>
          <cell r="O107">
            <v>1366.2737239999999</v>
          </cell>
          <cell r="P107">
            <v>6297.8724834735058</v>
          </cell>
        </row>
        <row r="108">
          <cell r="G108">
            <v>321.22023661000003</v>
          </cell>
          <cell r="H108">
            <v>302.4843194019968</v>
          </cell>
          <cell r="I108">
            <v>299.0433812380665</v>
          </cell>
          <cell r="J108">
            <v>2016</v>
          </cell>
          <cell r="K108">
            <v>2146.6302292999999</v>
          </cell>
          <cell r="L108">
            <v>2744.180551622544</v>
          </cell>
          <cell r="M108">
            <v>2844.9076617384098</v>
          </cell>
          <cell r="N108">
            <v>2016</v>
          </cell>
          <cell r="O108">
            <v>1436.489624</v>
          </cell>
          <cell r="P108">
            <v>6410.2199596867358</v>
          </cell>
        </row>
        <row r="109">
          <cell r="G109">
            <v>317.27431514999995</v>
          </cell>
          <cell r="H109">
            <v>302.9944263448574</v>
          </cell>
          <cell r="I109">
            <v>299.84178521987985</v>
          </cell>
          <cell r="J109">
            <v>2017</v>
          </cell>
          <cell r="K109">
            <v>2204.3677465000001</v>
          </cell>
          <cell r="L109">
            <v>2781.3253166710429</v>
          </cell>
          <cell r="M109">
            <v>2901.3854388044556</v>
          </cell>
          <cell r="N109">
            <v>2017</v>
          </cell>
          <cell r="O109">
            <v>1503.739491</v>
          </cell>
          <cell r="P109">
            <v>6517.8216970870308</v>
          </cell>
        </row>
        <row r="110">
          <cell r="G110">
            <v>317.24267867000003</v>
          </cell>
          <cell r="H110">
            <v>302.99854171936556</v>
          </cell>
          <cell r="I110">
            <v>299.84818643487068</v>
          </cell>
          <cell r="J110">
            <v>2018</v>
          </cell>
          <cell r="K110">
            <v>2262.5792571000002</v>
          </cell>
          <cell r="L110">
            <v>2817.8028576592669</v>
          </cell>
          <cell r="M110">
            <v>2958.3268674938163</v>
          </cell>
          <cell r="N110">
            <v>2018</v>
          </cell>
          <cell r="O110">
            <v>1577.162726</v>
          </cell>
          <cell r="P110">
            <v>6635.301002310789</v>
          </cell>
        </row>
        <row r="111">
          <cell r="G111">
            <v>314.34328149999999</v>
          </cell>
          <cell r="H111">
            <v>303.37745755767685</v>
          </cell>
          <cell r="I111">
            <v>300.4348403429255</v>
          </cell>
          <cell r="J111">
            <v>2019</v>
          </cell>
          <cell r="K111">
            <v>2319.2871018000001</v>
          </cell>
          <cell r="L111">
            <v>2852.4466796581391</v>
          </cell>
          <cell r="M111">
            <v>3013.7974378643494</v>
          </cell>
          <cell r="N111">
            <v>2019</v>
          </cell>
          <cell r="O111">
            <v>1639.67632</v>
          </cell>
          <cell r="P111">
            <v>6735.3245655623969</v>
          </cell>
        </row>
        <row r="112">
          <cell r="G112">
            <v>315.50015542</v>
          </cell>
          <cell r="H112">
            <v>303.22585086442132</v>
          </cell>
          <cell r="I112">
            <v>300.20076251001694</v>
          </cell>
          <cell r="J112">
            <v>2020</v>
          </cell>
          <cell r="K112">
            <v>2377.7218233000003</v>
          </cell>
          <cell r="L112">
            <v>2887.2703785501863</v>
          </cell>
          <cell r="M112">
            <v>3070.9572073494401</v>
          </cell>
          <cell r="N112">
            <v>2020</v>
          </cell>
          <cell r="O112">
            <v>1705.7978700000001</v>
          </cell>
          <cell r="P112">
            <v>6841.1209630422682</v>
          </cell>
        </row>
        <row r="113">
          <cell r="G113">
            <v>316.60418516999999</v>
          </cell>
          <cell r="H113">
            <v>303.08168683583153</v>
          </cell>
          <cell r="I113">
            <v>299.97737698210523</v>
          </cell>
          <cell r="J113">
            <v>2021</v>
          </cell>
          <cell r="K113">
            <v>2439.5654765999998</v>
          </cell>
          <cell r="L113">
            <v>2923.2055190854799</v>
          </cell>
          <cell r="M113">
            <v>3131.4515312035173</v>
          </cell>
          <cell r="N113">
            <v>2021</v>
          </cell>
          <cell r="O113">
            <v>1761.876129</v>
          </cell>
          <cell r="P113">
            <v>6930.8478036735478</v>
          </cell>
        </row>
        <row r="114">
          <cell r="G114">
            <v>314.02580390000003</v>
          </cell>
          <cell r="H114">
            <v>303.41916012380017</v>
          </cell>
          <cell r="I114">
            <v>300.49907765290391</v>
          </cell>
          <cell r="J114">
            <v>2022</v>
          </cell>
          <cell r="K114">
            <v>2511.4935043</v>
          </cell>
          <cell r="L114">
            <v>2963.8717110873577</v>
          </cell>
          <cell r="M114">
            <v>3201.8102045626301</v>
          </cell>
          <cell r="N114">
            <v>2022</v>
          </cell>
          <cell r="O114">
            <v>1832.3539189999999</v>
          </cell>
          <cell r="P114">
            <v>7043.6143114814095</v>
          </cell>
        </row>
        <row r="115">
          <cell r="G115">
            <v>312.16577096000003</v>
          </cell>
          <cell r="H115">
            <v>303.66433680226078</v>
          </cell>
          <cell r="I115">
            <v>300.87543022876076</v>
          </cell>
          <cell r="J115">
            <v>2023</v>
          </cell>
          <cell r="K115">
            <v>2591.8140733999994</v>
          </cell>
          <cell r="L115">
            <v>3007.9285968792492</v>
          </cell>
          <cell r="M115">
            <v>3280.3783075126412</v>
          </cell>
          <cell r="N115">
            <v>2023</v>
          </cell>
          <cell r="O115">
            <v>1885.834558</v>
          </cell>
          <cell r="P115">
            <v>7129.184884783479</v>
          </cell>
        </row>
        <row r="116">
          <cell r="G116">
            <v>316.84677275000001</v>
          </cell>
          <cell r="H116">
            <v>303.05007715937325</v>
          </cell>
          <cell r="I116">
            <v>299.9282926574997</v>
          </cell>
          <cell r="J116">
            <v>2024</v>
          </cell>
          <cell r="K116">
            <v>2679.4342780000002</v>
          </cell>
          <cell r="L116">
            <v>3054.4586648127197</v>
          </cell>
          <cell r="M116">
            <v>3366.0867796095345</v>
          </cell>
          <cell r="N116">
            <v>2024</v>
          </cell>
          <cell r="O116">
            <v>1950.7029729999999</v>
          </cell>
          <cell r="P116">
            <v>7232.9762299232898</v>
          </cell>
        </row>
        <row r="117">
          <cell r="G117">
            <v>317.15401794000007</v>
          </cell>
          <cell r="H117">
            <v>303.01007717776395</v>
          </cell>
          <cell r="I117">
            <v>299.86612573766217</v>
          </cell>
          <cell r="J117">
            <v>2025</v>
          </cell>
          <cell r="K117">
            <v>2774.5402503</v>
          </cell>
          <cell r="L117">
            <v>3103.2723514737127</v>
          </cell>
          <cell r="M117">
            <v>3459.1176919468744</v>
          </cell>
          <cell r="N117">
            <v>2025</v>
          </cell>
          <cell r="O117">
            <v>2024.878252</v>
          </cell>
          <cell r="P117">
            <v>7351.6588273558118</v>
          </cell>
        </row>
        <row r="118">
          <cell r="G118">
            <v>317.13283171</v>
          </cell>
          <cell r="H118">
            <v>303.01283415030065</v>
          </cell>
          <cell r="I118">
            <v>299.87041248552657</v>
          </cell>
          <cell r="J118">
            <v>2026</v>
          </cell>
          <cell r="K118">
            <v>2879.6123496999999</v>
          </cell>
          <cell r="L118">
            <v>3155.2926430989965</v>
          </cell>
          <cell r="M118">
            <v>3561.8972864559109</v>
          </cell>
          <cell r="N118">
            <v>2026</v>
          </cell>
          <cell r="O118">
            <v>2106.2538709999999</v>
          </cell>
          <cell r="P118">
            <v>7481.8621775932852</v>
          </cell>
        </row>
        <row r="119">
          <cell r="G119">
            <v>329.61937967999995</v>
          </cell>
          <cell r="H119">
            <v>301.41907423058802</v>
          </cell>
          <cell r="I119">
            <v>297.34392793194127</v>
          </cell>
          <cell r="J119">
            <v>2027</v>
          </cell>
          <cell r="K119">
            <v>2984.1930711999998</v>
          </cell>
          <cell r="L119">
            <v>3205.2179835947745</v>
          </cell>
          <cell r="M119">
            <v>3664.196224143574</v>
          </cell>
          <cell r="N119">
            <v>2027</v>
          </cell>
          <cell r="O119">
            <v>2193.3254480000001</v>
          </cell>
          <cell r="P119">
            <v>7621.1792258096575</v>
          </cell>
        </row>
        <row r="120">
          <cell r="G120">
            <v>331.06686551000001</v>
          </cell>
          <cell r="H120">
            <v>301.23823851251768</v>
          </cell>
          <cell r="I120">
            <v>297.05104869904079</v>
          </cell>
          <cell r="J120">
            <v>2028</v>
          </cell>
          <cell r="K120">
            <v>3092.4288740000002</v>
          </cell>
          <cell r="L120">
            <v>3255.0785902298294</v>
          </cell>
          <cell r="M120">
            <v>3770.070495112448</v>
          </cell>
          <cell r="N120">
            <v>2028</v>
          </cell>
          <cell r="O120">
            <v>2273.9649589999999</v>
          </cell>
          <cell r="P120">
            <v>7750.2047819005002</v>
          </cell>
        </row>
        <row r="121">
          <cell r="G121">
            <v>333.95276374000002</v>
          </cell>
          <cell r="H121">
            <v>300.88004828067164</v>
          </cell>
          <cell r="I121">
            <v>296.46712611941098</v>
          </cell>
          <cell r="J121">
            <v>2029</v>
          </cell>
          <cell r="K121">
            <v>3202.9177786</v>
          </cell>
          <cell r="L121">
            <v>3304.2085620815005</v>
          </cell>
          <cell r="M121">
            <v>3878.1487088093527</v>
          </cell>
          <cell r="N121">
            <v>2029</v>
          </cell>
          <cell r="O121">
            <v>2356.5114309999999</v>
          </cell>
          <cell r="P121">
            <v>7882.2815308919107</v>
          </cell>
        </row>
        <row r="122">
          <cell r="G122">
            <v>338.48675989000003</v>
          </cell>
          <cell r="H122">
            <v>300.32350497753021</v>
          </cell>
          <cell r="I122">
            <v>295.54973315647896</v>
          </cell>
          <cell r="J122">
            <v>2030</v>
          </cell>
          <cell r="K122">
            <v>3332.4983846999999</v>
          </cell>
          <cell r="L122">
            <v>3359.7128554945239</v>
          </cell>
          <cell r="M122">
            <v>4004.90207366306</v>
          </cell>
          <cell r="N122">
            <v>2030</v>
          </cell>
          <cell r="O122">
            <v>2435.9209999999998</v>
          </cell>
          <cell r="P122">
            <v>8009.3391441152744</v>
          </cell>
        </row>
        <row r="123">
          <cell r="G123">
            <v>344.00598583999999</v>
          </cell>
          <cell r="H123">
            <v>299.65600067965477</v>
          </cell>
          <cell r="I123">
            <v>294.43299223305291</v>
          </cell>
          <cell r="J123">
            <v>2031</v>
          </cell>
          <cell r="K123">
            <v>3442.2490373999999</v>
          </cell>
          <cell r="L123">
            <v>3405.0605171911329</v>
          </cell>
          <cell r="M123">
            <v>4112.258142933797</v>
          </cell>
          <cell r="N123">
            <v>2031</v>
          </cell>
          <cell r="O123">
            <v>2531.1727129999999</v>
          </cell>
          <cell r="P123">
            <v>8161.7446471500134</v>
          </cell>
        </row>
        <row r="124">
          <cell r="G124">
            <v>344.01553636</v>
          </cell>
          <cell r="H124">
            <v>299.65485493072765</v>
          </cell>
          <cell r="I124">
            <v>294.43105981415562</v>
          </cell>
          <cell r="K124">
            <v>3565.1723305999999</v>
          </cell>
          <cell r="L124">
            <v>3454.1652559274162</v>
          </cell>
          <cell r="M124">
            <v>4232.4994467904453</v>
          </cell>
          <cell r="N124">
            <v>2032</v>
          </cell>
          <cell r="O124">
            <v>2621.0043449999998</v>
          </cell>
          <cell r="P124">
            <v>8305.4778634060985</v>
          </cell>
        </row>
        <row r="125">
          <cell r="G125">
            <v>352.16671738000002</v>
          </cell>
          <cell r="H125">
            <v>298.68839934499135</v>
          </cell>
          <cell r="I125">
            <v>292.78177828414539</v>
          </cell>
          <cell r="K125">
            <v>3708.1658152000005</v>
          </cell>
          <cell r="L125">
            <v>3509.2005551615157</v>
          </cell>
          <cell r="M125">
            <v>4372.3730426217498</v>
          </cell>
          <cell r="N125">
            <v>2033</v>
          </cell>
          <cell r="O125">
            <v>2698.900541</v>
          </cell>
          <cell r="P125">
            <v>8430.1140359426772</v>
          </cell>
        </row>
        <row r="126">
          <cell r="G126">
            <v>360.25747230000007</v>
          </cell>
          <cell r="H126">
            <v>297.75098083368539</v>
          </cell>
          <cell r="I126">
            <v>291.14472316039655</v>
          </cell>
          <cell r="K126">
            <v>3837.6261948000001</v>
          </cell>
          <cell r="L126">
            <v>3557.2266817524842</v>
          </cell>
          <cell r="M126">
            <v>4499.0088041250929</v>
          </cell>
          <cell r="N126">
            <v>2034</v>
          </cell>
          <cell r="O126">
            <v>2796.5181590000002</v>
          </cell>
          <cell r="P126">
            <v>8586.3050555870468</v>
          </cell>
        </row>
        <row r="127">
          <cell r="G127">
            <v>360.16767245</v>
          </cell>
          <cell r="H127">
            <v>297.76126931363558</v>
          </cell>
          <cell r="I127">
            <v>291.16289294875475</v>
          </cell>
          <cell r="K127">
            <v>3986.1197308000001</v>
          </cell>
          <cell r="L127">
            <v>3610.3576666465606</v>
          </cell>
          <cell r="M127">
            <v>4644.2624490455355</v>
          </cell>
          <cell r="N127">
            <v>2035</v>
          </cell>
          <cell r="O127">
            <v>2869.3628429999999</v>
          </cell>
          <cell r="P127">
            <v>8702.858662433222</v>
          </cell>
        </row>
        <row r="156">
          <cell r="G156">
            <v>2017</v>
          </cell>
          <cell r="H156">
            <v>2018</v>
          </cell>
          <cell r="I156">
            <v>2019</v>
          </cell>
          <cell r="J156">
            <v>2020</v>
          </cell>
          <cell r="K156">
            <v>2021</v>
          </cell>
          <cell r="L156">
            <v>2022</v>
          </cell>
          <cell r="M156">
            <v>2023</v>
          </cell>
          <cell r="N156">
            <v>2024</v>
          </cell>
          <cell r="O156">
            <v>2025</v>
          </cell>
          <cell r="P156">
            <v>2026</v>
          </cell>
          <cell r="Q156">
            <v>2027</v>
          </cell>
          <cell r="R156">
            <v>2028</v>
          </cell>
          <cell r="S156">
            <v>2029</v>
          </cell>
          <cell r="T156">
            <v>2030</v>
          </cell>
          <cell r="U156">
            <v>2031</v>
          </cell>
          <cell r="V156">
            <v>2032</v>
          </cell>
          <cell r="W156">
            <v>2033</v>
          </cell>
          <cell r="X156">
            <v>2034</v>
          </cell>
          <cell r="Y156">
            <v>2035</v>
          </cell>
        </row>
        <row r="157">
          <cell r="G157">
            <v>13842.907114251881</v>
          </cell>
          <cell r="H157">
            <v>14023.216425344392</v>
          </cell>
          <cell r="I157">
            <v>14266.319353967396</v>
          </cell>
          <cell r="J157">
            <v>14513.683501515552</v>
          </cell>
          <cell r="K157">
            <v>14784.738793280194</v>
          </cell>
          <cell r="L157">
            <v>15048.82150982591</v>
          </cell>
          <cell r="M157">
            <v>15351.081667959821</v>
          </cell>
          <cell r="N157">
            <v>15676.70161423125</v>
          </cell>
          <cell r="O157">
            <v>16022.910400199034</v>
          </cell>
          <cell r="P157">
            <v>16435.334001552066</v>
          </cell>
          <cell r="Q157">
            <v>16796.9270935268</v>
          </cell>
          <cell r="R157">
            <v>17186.008838626629</v>
          </cell>
          <cell r="S157">
            <v>17509.663776252026</v>
          </cell>
          <cell r="T157">
            <v>17849.045518001847</v>
          </cell>
          <cell r="U157">
            <v>18205.116228437721</v>
          </cell>
          <cell r="V157">
            <v>18533.843580326749</v>
          </cell>
          <cell r="W157">
            <v>18839.457555909743</v>
          </cell>
          <cell r="X157">
            <v>19186.22471079613</v>
          </cell>
          <cell r="Y157">
            <v>19422.392838095242</v>
          </cell>
        </row>
        <row r="158">
          <cell r="G158">
            <v>302.9944263448574</v>
          </cell>
          <cell r="H158">
            <v>302.99854171936556</v>
          </cell>
          <cell r="I158">
            <v>303.37745755767685</v>
          </cell>
          <cell r="J158">
            <v>303.22585086442132</v>
          </cell>
          <cell r="K158">
            <v>303.08168683583153</v>
          </cell>
          <cell r="L158">
            <v>303.41916012380017</v>
          </cell>
          <cell r="M158">
            <v>303.66433680226078</v>
          </cell>
          <cell r="N158">
            <v>303.05007715937325</v>
          </cell>
          <cell r="O158">
            <v>303.01007717776395</v>
          </cell>
          <cell r="P158">
            <v>303.01283415030065</v>
          </cell>
          <cell r="Q158">
            <v>301.41907423058802</v>
          </cell>
          <cell r="R158">
            <v>301.23823851251768</v>
          </cell>
          <cell r="S158">
            <v>300.88004828067164</v>
          </cell>
          <cell r="T158">
            <v>300.32350497753021</v>
          </cell>
          <cell r="U158">
            <v>299.65600067965477</v>
          </cell>
          <cell r="V158">
            <v>299.65485493072765</v>
          </cell>
          <cell r="W158">
            <v>298.68839934499135</v>
          </cell>
          <cell r="X158">
            <v>297.75098083368539</v>
          </cell>
          <cell r="Y158">
            <v>297.76126931363558</v>
          </cell>
        </row>
        <row r="159">
          <cell r="G159">
            <v>2781.3253166710429</v>
          </cell>
          <cell r="H159">
            <v>2817.8028576592669</v>
          </cell>
          <cell r="I159">
            <v>2852.4466796581391</v>
          </cell>
          <cell r="J159">
            <v>2887.2703785501863</v>
          </cell>
          <cell r="K159">
            <v>2923.2055190854799</v>
          </cell>
          <cell r="L159">
            <v>2963.8717110873577</v>
          </cell>
          <cell r="M159">
            <v>3007.9285968792492</v>
          </cell>
          <cell r="N159">
            <v>3054.4586648127197</v>
          </cell>
          <cell r="O159">
            <v>3103.2723514737127</v>
          </cell>
          <cell r="P159">
            <v>3155.2926430989965</v>
          </cell>
          <cell r="Q159">
            <v>3205.2179835947745</v>
          </cell>
          <cell r="R159">
            <v>3255.0785902298294</v>
          </cell>
          <cell r="S159">
            <v>3304.2085620815005</v>
          </cell>
          <cell r="T159">
            <v>3359.7128554945239</v>
          </cell>
          <cell r="U159">
            <v>3405.0605171911329</v>
          </cell>
          <cell r="V159">
            <v>3454.1652559274162</v>
          </cell>
          <cell r="W159">
            <v>3509.2005551615157</v>
          </cell>
          <cell r="X159">
            <v>3557.2266817524842</v>
          </cell>
          <cell r="Y159">
            <v>3610.3576666465606</v>
          </cell>
        </row>
        <row r="160">
          <cell r="G160">
            <v>6527.6845985495966</v>
          </cell>
          <cell r="H160">
            <v>6648.0748527559354</v>
          </cell>
          <cell r="I160">
            <v>6750.5768396680051</v>
          </cell>
          <cell r="J160">
            <v>6858.9947023924851</v>
          </cell>
          <cell r="K160">
            <v>6950.9448303929594</v>
          </cell>
          <cell r="L160">
            <v>7066.5055116132971</v>
          </cell>
          <cell r="M160">
            <v>7154.1963866384513</v>
          </cell>
          <cell r="N160">
            <v>7260.5595150379595</v>
          </cell>
          <cell r="O160">
            <v>7382.1828771063319</v>
          </cell>
          <cell r="P160">
            <v>7515.612457778011</v>
          </cell>
          <cell r="Q160">
            <v>7658.3815592644387</v>
          </cell>
          <cell r="R160">
            <v>7790.6041619373518</v>
          </cell>
          <cell r="S160">
            <v>7925.9535611829233</v>
          </cell>
          <cell r="T160">
            <v>8056.1594585167277</v>
          </cell>
          <cell r="U160">
            <v>8212.3413257643278</v>
          </cell>
          <cell r="V160">
            <v>8359.6360208598271</v>
          </cell>
          <cell r="W160">
            <v>8487.3604780857568</v>
          </cell>
          <cell r="X160">
            <v>8647.4216609802097</v>
          </cell>
          <cell r="Y160">
            <v>8766.8632794861296</v>
          </cell>
        </row>
        <row r="161">
          <cell r="G161">
            <v>23454.911455817379</v>
          </cell>
          <cell r="H161">
            <v>23792.092677478962</v>
          </cell>
          <cell r="I161">
            <v>24172.720330851218</v>
          </cell>
          <cell r="J161">
            <v>24563.174433322645</v>
          </cell>
          <cell r="K161">
            <v>24961.970829594466</v>
          </cell>
          <cell r="L161">
            <v>25382.617892650364</v>
          </cell>
          <cell r="M161">
            <v>25816.870988279781</v>
          </cell>
          <cell r="N161">
            <v>26294.7698712413</v>
          </cell>
          <cell r="O161">
            <v>26811.375705956845</v>
          </cell>
          <cell r="P161">
            <v>27409.251936579374</v>
          </cell>
          <cell r="Q161">
            <v>27961.945710616601</v>
          </cell>
          <cell r="R161">
            <v>28532.929829306326</v>
          </cell>
          <cell r="S161">
            <v>29040.705947797123</v>
          </cell>
          <cell r="T161">
            <v>29565.241336990628</v>
          </cell>
          <cell r="U161">
            <v>30122.174072072834</v>
          </cell>
          <cell r="V161">
            <v>30647.299712044718</v>
          </cell>
          <cell r="W161">
            <v>31134.706988502006</v>
          </cell>
          <cell r="X161">
            <v>31688.624034362507</v>
          </cell>
          <cell r="Y161">
            <v>32097.375053541567</v>
          </cell>
          <cell r="AB161">
            <v>0</v>
          </cell>
        </row>
      </sheetData>
      <sheetData sheetId="20">
        <row r="3">
          <cell r="H3">
            <v>2018</v>
          </cell>
        </row>
        <row r="4">
          <cell r="H4">
            <v>14023.216425344392</v>
          </cell>
        </row>
      </sheetData>
      <sheetData sheetId="21">
        <row r="3">
          <cell r="H3">
            <v>2018</v>
          </cell>
        </row>
        <row r="4">
          <cell r="H4">
            <v>14023.216425344392</v>
          </cell>
        </row>
      </sheetData>
      <sheetData sheetId="22">
        <row r="4">
          <cell r="H4">
            <v>2021</v>
          </cell>
        </row>
      </sheetData>
      <sheetData sheetId="23">
        <row r="4">
          <cell r="H4">
            <v>2021</v>
          </cell>
        </row>
      </sheetData>
      <sheetData sheetId="24">
        <row r="4">
          <cell r="H4">
            <v>2021</v>
          </cell>
        </row>
      </sheetData>
      <sheetData sheetId="25" refreshError="1"/>
      <sheetData sheetId="26"/>
      <sheetData sheetId="27"/>
      <sheetData sheetId="28"/>
      <sheetData sheetId="29"/>
      <sheetData sheetId="30"/>
      <sheetData sheetId="31" refreshError="1"/>
      <sheetData sheetId="32" refreshError="1"/>
      <sheetData sheetId="33" refreshError="1"/>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WaterSupply"/>
      <sheetName val="Sheet3"/>
      <sheetName val="Sheet4"/>
      <sheetName val="WasteWater"/>
      <sheetName val="WWPivot"/>
      <sheetName val="WWPivotRslts"/>
      <sheetName val="WWoutliers"/>
      <sheetName val="qs"/>
      <sheetName val="All Installs - 01.2007"/>
      <sheetName val="WWOnly-NW"/>
      <sheetName val="WWOnly-All"/>
      <sheetName val="FWOnly-NW"/>
      <sheetName val="kWhperMGD"/>
    </sheetNames>
    <sheetDataSet>
      <sheetData sheetId="0">
        <row r="9">
          <cell r="P9">
            <v>0.11758523475883549</v>
          </cell>
        </row>
      </sheetData>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Note on Sources"/>
      <sheetName val="Summary Stats"/>
      <sheetName val="Data"/>
      <sheetName val="Pivot Table"/>
      <sheetName val="Fresh Water"/>
      <sheetName val="WW pivot"/>
      <sheetName val="Wasewater"/>
      <sheetName val="WWPivot Results"/>
    </sheetNames>
    <sheetDataSet>
      <sheetData sheetId="0"/>
      <sheetData sheetId="1"/>
      <sheetData sheetId="2"/>
      <sheetData sheetId="3"/>
      <sheetData sheetId="4">
        <row r="24">
          <cell r="P24">
            <v>0.24388773987827983</v>
          </cell>
        </row>
      </sheetData>
      <sheetData sheetId="5"/>
      <sheetData sheetId="6">
        <row r="139">
          <cell r="P139">
            <v>0.41007545922891386</v>
          </cell>
        </row>
      </sheetData>
      <sheetData sheetId="7">
        <row r="2">
          <cell r="B2">
            <v>2000000</v>
          </cell>
        </row>
      </sheetData>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1-TO"/>
      <sheetName val="2-TW"/>
      <sheetName val="2b-TW"/>
      <sheetName val="3-TS"/>
      <sheetName val="3b-TS"/>
      <sheetName val="4-TG"/>
      <sheetName val="4b-TG"/>
      <sheetName val="5-PS"/>
      <sheetName val="6-DO"/>
      <sheetName val="7-IT"/>
      <sheetName val="8-LS"/>
      <sheetName val="9-LA"/>
      <sheetName val="10-IN"/>
      <sheetName val="11-MI"/>
      <sheetName val="12-PT"/>
      <sheetName val="13-PO,PC"/>
    </sheetNames>
    <sheetDataSet>
      <sheetData sheetId="0"/>
      <sheetData sheetId="1"/>
      <sheetData sheetId="2"/>
      <sheetData sheetId="3"/>
      <sheetData sheetId="4"/>
      <sheetData sheetId="5"/>
      <sheetData sheetId="6"/>
      <sheetData sheetId="7">
        <row r="17">
          <cell r="B17">
            <v>1430</v>
          </cell>
          <cell r="C17">
            <v>1010</v>
          </cell>
          <cell r="F17">
            <v>220</v>
          </cell>
          <cell r="G17">
            <v>26.7</v>
          </cell>
        </row>
        <row r="31">
          <cell r="B31">
            <v>936</v>
          </cell>
          <cell r="C31">
            <v>635</v>
          </cell>
          <cell r="F31">
            <v>67.3</v>
          </cell>
          <cell r="G31">
            <v>74.8</v>
          </cell>
        </row>
        <row r="42">
          <cell r="B42">
            <v>3640</v>
          </cell>
          <cell r="C42">
            <v>2930</v>
          </cell>
          <cell r="F42">
            <v>80.900000000000006</v>
          </cell>
          <cell r="G42">
            <v>449</v>
          </cell>
        </row>
        <row r="52">
          <cell r="B52">
            <v>6290</v>
          </cell>
          <cell r="C52">
            <v>5380</v>
          </cell>
          <cell r="F52">
            <v>539</v>
          </cell>
          <cell r="G52">
            <v>451</v>
          </cell>
        </row>
      </sheetData>
      <sheetData sheetId="8"/>
      <sheetData sheetId="9"/>
      <sheetData sheetId="10"/>
      <sheetData sheetId="11"/>
      <sheetData sheetId="12"/>
      <sheetData sheetId="13"/>
      <sheetData sheetId="14"/>
      <sheetData sheetId="15"/>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Inventory 2013 (2)"/>
      <sheetName val="-fields-"/>
      <sheetName val="Inventory 2013"/>
      <sheetName val="Summary"/>
    </sheetNames>
    <sheetDataSet>
      <sheetData sheetId="0"/>
      <sheetData sheetId="1"/>
      <sheetData sheetId="2"/>
      <sheetData sheetId="3">
        <row r="10">
          <cell r="D10">
            <v>776212</v>
          </cell>
        </row>
        <row r="11">
          <cell r="D11">
            <v>684253</v>
          </cell>
        </row>
        <row r="12">
          <cell r="D12">
            <v>3321164</v>
          </cell>
        </row>
        <row r="13">
          <cell r="D13">
            <v>6665770</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5"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printerSettings" Target="../printerSettings/printerSettings4.bin"/><Relationship Id="rId1" Type="http://schemas.openxmlformats.org/officeDocument/2006/relationships/hyperlink" Target="http://water.usgs.gov/watuse/data/2005/index.html" TargetMode="External"/><Relationship Id="rId4" Type="http://schemas.openxmlformats.org/officeDocument/2006/relationships/comments" Target="../comments7.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sheetPr codeName="Sheet15"/>
  <dimension ref="B2:J48"/>
  <sheetViews>
    <sheetView tabSelected="1" workbookViewId="0">
      <selection activeCell="E17" sqref="E17"/>
    </sheetView>
  </sheetViews>
  <sheetFormatPr defaultRowHeight="12.75"/>
  <cols>
    <col min="1" max="1" width="9.140625" style="174"/>
    <col min="2" max="2" width="26.7109375" style="174" customWidth="1"/>
    <col min="3" max="3" width="73.7109375" style="174" customWidth="1"/>
    <col min="4" max="4" width="58.42578125" style="174" customWidth="1"/>
    <col min="5" max="5" width="28.85546875" style="174" customWidth="1"/>
    <col min="6" max="6" width="19.5703125" style="174" customWidth="1"/>
    <col min="7" max="7" width="13.85546875" style="174" customWidth="1"/>
    <col min="8" max="8" width="18" style="174" customWidth="1"/>
    <col min="9" max="9" width="9.140625" style="174"/>
    <col min="10" max="10" width="31.85546875" style="174" customWidth="1"/>
    <col min="11" max="257" width="9.140625" style="174"/>
    <col min="258" max="258" width="26.7109375" style="174" customWidth="1"/>
    <col min="259" max="259" width="73.7109375" style="174" customWidth="1"/>
    <col min="260" max="260" width="58.42578125" style="174" customWidth="1"/>
    <col min="261" max="261" width="28.85546875" style="174" customWidth="1"/>
    <col min="262" max="513" width="9.140625" style="174"/>
    <col min="514" max="514" width="26.7109375" style="174" customWidth="1"/>
    <col min="515" max="515" width="73.7109375" style="174" customWidth="1"/>
    <col min="516" max="516" width="58.42578125" style="174" customWidth="1"/>
    <col min="517" max="517" width="28.85546875" style="174" customWidth="1"/>
    <col min="518" max="769" width="9.140625" style="174"/>
    <col min="770" max="770" width="26.7109375" style="174" customWidth="1"/>
    <col min="771" max="771" width="73.7109375" style="174" customWidth="1"/>
    <col min="772" max="772" width="58.42578125" style="174" customWidth="1"/>
    <col min="773" max="773" width="28.85546875" style="174" customWidth="1"/>
    <col min="774" max="1025" width="9.140625" style="174"/>
    <col min="1026" max="1026" width="26.7109375" style="174" customWidth="1"/>
    <col min="1027" max="1027" width="73.7109375" style="174" customWidth="1"/>
    <col min="1028" max="1028" width="58.42578125" style="174" customWidth="1"/>
    <col min="1029" max="1029" width="28.85546875" style="174" customWidth="1"/>
    <col min="1030" max="1281" width="9.140625" style="174"/>
    <col min="1282" max="1282" width="26.7109375" style="174" customWidth="1"/>
    <col min="1283" max="1283" width="73.7109375" style="174" customWidth="1"/>
    <col min="1284" max="1284" width="58.42578125" style="174" customWidth="1"/>
    <col min="1285" max="1285" width="28.85546875" style="174" customWidth="1"/>
    <col min="1286" max="1537" width="9.140625" style="174"/>
    <col min="1538" max="1538" width="26.7109375" style="174" customWidth="1"/>
    <col min="1539" max="1539" width="73.7109375" style="174" customWidth="1"/>
    <col min="1540" max="1540" width="58.42578125" style="174" customWidth="1"/>
    <col min="1541" max="1541" width="28.85546875" style="174" customWidth="1"/>
    <col min="1542" max="1793" width="9.140625" style="174"/>
    <col min="1794" max="1794" width="26.7109375" style="174" customWidth="1"/>
    <col min="1795" max="1795" width="73.7109375" style="174" customWidth="1"/>
    <col min="1796" max="1796" width="58.42578125" style="174" customWidth="1"/>
    <col min="1797" max="1797" width="28.85546875" style="174" customWidth="1"/>
    <col min="1798" max="2049" width="9.140625" style="174"/>
    <col min="2050" max="2050" width="26.7109375" style="174" customWidth="1"/>
    <col min="2051" max="2051" width="73.7109375" style="174" customWidth="1"/>
    <col min="2052" max="2052" width="58.42578125" style="174" customWidth="1"/>
    <col min="2053" max="2053" width="28.85546875" style="174" customWidth="1"/>
    <col min="2054" max="2305" width="9.140625" style="174"/>
    <col min="2306" max="2306" width="26.7109375" style="174" customWidth="1"/>
    <col min="2307" max="2307" width="73.7109375" style="174" customWidth="1"/>
    <col min="2308" max="2308" width="58.42578125" style="174" customWidth="1"/>
    <col min="2309" max="2309" width="28.85546875" style="174" customWidth="1"/>
    <col min="2310" max="2561" width="9.140625" style="174"/>
    <col min="2562" max="2562" width="26.7109375" style="174" customWidth="1"/>
    <col min="2563" max="2563" width="73.7109375" style="174" customWidth="1"/>
    <col min="2564" max="2564" width="58.42578125" style="174" customWidth="1"/>
    <col min="2565" max="2565" width="28.85546875" style="174" customWidth="1"/>
    <col min="2566" max="2817" width="9.140625" style="174"/>
    <col min="2818" max="2818" width="26.7109375" style="174" customWidth="1"/>
    <col min="2819" max="2819" width="73.7109375" style="174" customWidth="1"/>
    <col min="2820" max="2820" width="58.42578125" style="174" customWidth="1"/>
    <col min="2821" max="2821" width="28.85546875" style="174" customWidth="1"/>
    <col min="2822" max="3073" width="9.140625" style="174"/>
    <col min="3074" max="3074" width="26.7109375" style="174" customWidth="1"/>
    <col min="3075" max="3075" width="73.7109375" style="174" customWidth="1"/>
    <col min="3076" max="3076" width="58.42578125" style="174" customWidth="1"/>
    <col min="3077" max="3077" width="28.85546875" style="174" customWidth="1"/>
    <col min="3078" max="3329" width="9.140625" style="174"/>
    <col min="3330" max="3330" width="26.7109375" style="174" customWidth="1"/>
    <col min="3331" max="3331" width="73.7109375" style="174" customWidth="1"/>
    <col min="3332" max="3332" width="58.42578125" style="174" customWidth="1"/>
    <col min="3333" max="3333" width="28.85546875" style="174" customWidth="1"/>
    <col min="3334" max="3585" width="9.140625" style="174"/>
    <col min="3586" max="3586" width="26.7109375" style="174" customWidth="1"/>
    <col min="3587" max="3587" width="73.7109375" style="174" customWidth="1"/>
    <col min="3588" max="3588" width="58.42578125" style="174" customWidth="1"/>
    <col min="3589" max="3589" width="28.85546875" style="174" customWidth="1"/>
    <col min="3590" max="3841" width="9.140625" style="174"/>
    <col min="3842" max="3842" width="26.7109375" style="174" customWidth="1"/>
    <col min="3843" max="3843" width="73.7109375" style="174" customWidth="1"/>
    <col min="3844" max="3844" width="58.42578125" style="174" customWidth="1"/>
    <col min="3845" max="3845" width="28.85546875" style="174" customWidth="1"/>
    <col min="3846" max="4097" width="9.140625" style="174"/>
    <col min="4098" max="4098" width="26.7109375" style="174" customWidth="1"/>
    <col min="4099" max="4099" width="73.7109375" style="174" customWidth="1"/>
    <col min="4100" max="4100" width="58.42578125" style="174" customWidth="1"/>
    <col min="4101" max="4101" width="28.85546875" style="174" customWidth="1"/>
    <col min="4102" max="4353" width="9.140625" style="174"/>
    <col min="4354" max="4354" width="26.7109375" style="174" customWidth="1"/>
    <col min="4355" max="4355" width="73.7109375" style="174" customWidth="1"/>
    <col min="4356" max="4356" width="58.42578125" style="174" customWidth="1"/>
    <col min="4357" max="4357" width="28.85546875" style="174" customWidth="1"/>
    <col min="4358" max="4609" width="9.140625" style="174"/>
    <col min="4610" max="4610" width="26.7109375" style="174" customWidth="1"/>
    <col min="4611" max="4611" width="73.7109375" style="174" customWidth="1"/>
    <col min="4612" max="4612" width="58.42578125" style="174" customWidth="1"/>
    <col min="4613" max="4613" width="28.85546875" style="174" customWidth="1"/>
    <col min="4614" max="4865" width="9.140625" style="174"/>
    <col min="4866" max="4866" width="26.7109375" style="174" customWidth="1"/>
    <col min="4867" max="4867" width="73.7109375" style="174" customWidth="1"/>
    <col min="4868" max="4868" width="58.42578125" style="174" customWidth="1"/>
    <col min="4869" max="4869" width="28.85546875" style="174" customWidth="1"/>
    <col min="4870" max="5121" width="9.140625" style="174"/>
    <col min="5122" max="5122" width="26.7109375" style="174" customWidth="1"/>
    <col min="5123" max="5123" width="73.7109375" style="174" customWidth="1"/>
    <col min="5124" max="5124" width="58.42578125" style="174" customWidth="1"/>
    <col min="5125" max="5125" width="28.85546875" style="174" customWidth="1"/>
    <col min="5126" max="5377" width="9.140625" style="174"/>
    <col min="5378" max="5378" width="26.7109375" style="174" customWidth="1"/>
    <col min="5379" max="5379" width="73.7109375" style="174" customWidth="1"/>
    <col min="5380" max="5380" width="58.42578125" style="174" customWidth="1"/>
    <col min="5381" max="5381" width="28.85546875" style="174" customWidth="1"/>
    <col min="5382" max="5633" width="9.140625" style="174"/>
    <col min="5634" max="5634" width="26.7109375" style="174" customWidth="1"/>
    <col min="5635" max="5635" width="73.7109375" style="174" customWidth="1"/>
    <col min="5636" max="5636" width="58.42578125" style="174" customWidth="1"/>
    <col min="5637" max="5637" width="28.85546875" style="174" customWidth="1"/>
    <col min="5638" max="5889" width="9.140625" style="174"/>
    <col min="5890" max="5890" width="26.7109375" style="174" customWidth="1"/>
    <col min="5891" max="5891" width="73.7109375" style="174" customWidth="1"/>
    <col min="5892" max="5892" width="58.42578125" style="174" customWidth="1"/>
    <col min="5893" max="5893" width="28.85546875" style="174" customWidth="1"/>
    <col min="5894" max="6145" width="9.140625" style="174"/>
    <col min="6146" max="6146" width="26.7109375" style="174" customWidth="1"/>
    <col min="6147" max="6147" width="73.7109375" style="174" customWidth="1"/>
    <col min="6148" max="6148" width="58.42578125" style="174" customWidth="1"/>
    <col min="6149" max="6149" width="28.85546875" style="174" customWidth="1"/>
    <col min="6150" max="6401" width="9.140625" style="174"/>
    <col min="6402" max="6402" width="26.7109375" style="174" customWidth="1"/>
    <col min="6403" max="6403" width="73.7109375" style="174" customWidth="1"/>
    <col min="6404" max="6404" width="58.42578125" style="174" customWidth="1"/>
    <col min="6405" max="6405" width="28.85546875" style="174" customWidth="1"/>
    <col min="6406" max="6657" width="9.140625" style="174"/>
    <col min="6658" max="6658" width="26.7109375" style="174" customWidth="1"/>
    <col min="6659" max="6659" width="73.7109375" style="174" customWidth="1"/>
    <col min="6660" max="6660" width="58.42578125" style="174" customWidth="1"/>
    <col min="6661" max="6661" width="28.85546875" style="174" customWidth="1"/>
    <col min="6662" max="6913" width="9.140625" style="174"/>
    <col min="6914" max="6914" width="26.7109375" style="174" customWidth="1"/>
    <col min="6915" max="6915" width="73.7109375" style="174" customWidth="1"/>
    <col min="6916" max="6916" width="58.42578125" style="174" customWidth="1"/>
    <col min="6917" max="6917" width="28.85546875" style="174" customWidth="1"/>
    <col min="6918" max="7169" width="9.140625" style="174"/>
    <col min="7170" max="7170" width="26.7109375" style="174" customWidth="1"/>
    <col min="7171" max="7171" width="73.7109375" style="174" customWidth="1"/>
    <col min="7172" max="7172" width="58.42578125" style="174" customWidth="1"/>
    <col min="7173" max="7173" width="28.85546875" style="174" customWidth="1"/>
    <col min="7174" max="7425" width="9.140625" style="174"/>
    <col min="7426" max="7426" width="26.7109375" style="174" customWidth="1"/>
    <col min="7427" max="7427" width="73.7109375" style="174" customWidth="1"/>
    <col min="7428" max="7428" width="58.42578125" style="174" customWidth="1"/>
    <col min="7429" max="7429" width="28.85546875" style="174" customWidth="1"/>
    <col min="7430" max="7681" width="9.140625" style="174"/>
    <col min="7682" max="7682" width="26.7109375" style="174" customWidth="1"/>
    <col min="7683" max="7683" width="73.7109375" style="174" customWidth="1"/>
    <col min="7684" max="7684" width="58.42578125" style="174" customWidth="1"/>
    <col min="7685" max="7685" width="28.85546875" style="174" customWidth="1"/>
    <col min="7686" max="7937" width="9.140625" style="174"/>
    <col min="7938" max="7938" width="26.7109375" style="174" customWidth="1"/>
    <col min="7939" max="7939" width="73.7109375" style="174" customWidth="1"/>
    <col min="7940" max="7940" width="58.42578125" style="174" customWidth="1"/>
    <col min="7941" max="7941" width="28.85546875" style="174" customWidth="1"/>
    <col min="7942" max="8193" width="9.140625" style="174"/>
    <col min="8194" max="8194" width="26.7109375" style="174" customWidth="1"/>
    <col min="8195" max="8195" width="73.7109375" style="174" customWidth="1"/>
    <col min="8196" max="8196" width="58.42578125" style="174" customWidth="1"/>
    <col min="8197" max="8197" width="28.85546875" style="174" customWidth="1"/>
    <col min="8198" max="8449" width="9.140625" style="174"/>
    <col min="8450" max="8450" width="26.7109375" style="174" customWidth="1"/>
    <col min="8451" max="8451" width="73.7109375" style="174" customWidth="1"/>
    <col min="8452" max="8452" width="58.42578125" style="174" customWidth="1"/>
    <col min="8453" max="8453" width="28.85546875" style="174" customWidth="1"/>
    <col min="8454" max="8705" width="9.140625" style="174"/>
    <col min="8706" max="8706" width="26.7109375" style="174" customWidth="1"/>
    <col min="8707" max="8707" width="73.7109375" style="174" customWidth="1"/>
    <col min="8708" max="8708" width="58.42578125" style="174" customWidth="1"/>
    <col min="8709" max="8709" width="28.85546875" style="174" customWidth="1"/>
    <col min="8710" max="8961" width="9.140625" style="174"/>
    <col min="8962" max="8962" width="26.7109375" style="174" customWidth="1"/>
    <col min="8963" max="8963" width="73.7109375" style="174" customWidth="1"/>
    <col min="8964" max="8964" width="58.42578125" style="174" customWidth="1"/>
    <col min="8965" max="8965" width="28.85546875" style="174" customWidth="1"/>
    <col min="8966" max="9217" width="9.140625" style="174"/>
    <col min="9218" max="9218" width="26.7109375" style="174" customWidth="1"/>
    <col min="9219" max="9219" width="73.7109375" style="174" customWidth="1"/>
    <col min="9220" max="9220" width="58.42578125" style="174" customWidth="1"/>
    <col min="9221" max="9221" width="28.85546875" style="174" customWidth="1"/>
    <col min="9222" max="9473" width="9.140625" style="174"/>
    <col min="9474" max="9474" width="26.7109375" style="174" customWidth="1"/>
    <col min="9475" max="9475" width="73.7109375" style="174" customWidth="1"/>
    <col min="9476" max="9476" width="58.42578125" style="174" customWidth="1"/>
    <col min="9477" max="9477" width="28.85546875" style="174" customWidth="1"/>
    <col min="9478" max="9729" width="9.140625" style="174"/>
    <col min="9730" max="9730" width="26.7109375" style="174" customWidth="1"/>
    <col min="9731" max="9731" width="73.7109375" style="174" customWidth="1"/>
    <col min="9732" max="9732" width="58.42578125" style="174" customWidth="1"/>
    <col min="9733" max="9733" width="28.85546875" style="174" customWidth="1"/>
    <col min="9734" max="9985" width="9.140625" style="174"/>
    <col min="9986" max="9986" width="26.7109375" style="174" customWidth="1"/>
    <col min="9987" max="9987" width="73.7109375" style="174" customWidth="1"/>
    <col min="9988" max="9988" width="58.42578125" style="174" customWidth="1"/>
    <col min="9989" max="9989" width="28.85546875" style="174" customWidth="1"/>
    <col min="9990" max="10241" width="9.140625" style="174"/>
    <col min="10242" max="10242" width="26.7109375" style="174" customWidth="1"/>
    <col min="10243" max="10243" width="73.7109375" style="174" customWidth="1"/>
    <col min="10244" max="10244" width="58.42578125" style="174" customWidth="1"/>
    <col min="10245" max="10245" width="28.85546875" style="174" customWidth="1"/>
    <col min="10246" max="10497" width="9.140625" style="174"/>
    <col min="10498" max="10498" width="26.7109375" style="174" customWidth="1"/>
    <col min="10499" max="10499" width="73.7109375" style="174" customWidth="1"/>
    <col min="10500" max="10500" width="58.42578125" style="174" customWidth="1"/>
    <col min="10501" max="10501" width="28.85546875" style="174" customWidth="1"/>
    <col min="10502" max="10753" width="9.140625" style="174"/>
    <col min="10754" max="10754" width="26.7109375" style="174" customWidth="1"/>
    <col min="10755" max="10755" width="73.7109375" style="174" customWidth="1"/>
    <col min="10756" max="10756" width="58.42578125" style="174" customWidth="1"/>
    <col min="10757" max="10757" width="28.85546875" style="174" customWidth="1"/>
    <col min="10758" max="11009" width="9.140625" style="174"/>
    <col min="11010" max="11010" width="26.7109375" style="174" customWidth="1"/>
    <col min="11011" max="11011" width="73.7109375" style="174" customWidth="1"/>
    <col min="11012" max="11012" width="58.42578125" style="174" customWidth="1"/>
    <col min="11013" max="11013" width="28.85546875" style="174" customWidth="1"/>
    <col min="11014" max="11265" width="9.140625" style="174"/>
    <col min="11266" max="11266" width="26.7109375" style="174" customWidth="1"/>
    <col min="11267" max="11267" width="73.7109375" style="174" customWidth="1"/>
    <col min="11268" max="11268" width="58.42578125" style="174" customWidth="1"/>
    <col min="11269" max="11269" width="28.85546875" style="174" customWidth="1"/>
    <col min="11270" max="11521" width="9.140625" style="174"/>
    <col min="11522" max="11522" width="26.7109375" style="174" customWidth="1"/>
    <col min="11523" max="11523" width="73.7109375" style="174" customWidth="1"/>
    <col min="11524" max="11524" width="58.42578125" style="174" customWidth="1"/>
    <col min="11525" max="11525" width="28.85546875" style="174" customWidth="1"/>
    <col min="11526" max="11777" width="9.140625" style="174"/>
    <col min="11778" max="11778" width="26.7109375" style="174" customWidth="1"/>
    <col min="11779" max="11779" width="73.7109375" style="174" customWidth="1"/>
    <col min="11780" max="11780" width="58.42578125" style="174" customWidth="1"/>
    <col min="11781" max="11781" width="28.85546875" style="174" customWidth="1"/>
    <col min="11782" max="12033" width="9.140625" style="174"/>
    <col min="12034" max="12034" width="26.7109375" style="174" customWidth="1"/>
    <col min="12035" max="12035" width="73.7109375" style="174" customWidth="1"/>
    <col min="12036" max="12036" width="58.42578125" style="174" customWidth="1"/>
    <col min="12037" max="12037" width="28.85546875" style="174" customWidth="1"/>
    <col min="12038" max="12289" width="9.140625" style="174"/>
    <col min="12290" max="12290" width="26.7109375" style="174" customWidth="1"/>
    <col min="12291" max="12291" width="73.7109375" style="174" customWidth="1"/>
    <col min="12292" max="12292" width="58.42578125" style="174" customWidth="1"/>
    <col min="12293" max="12293" width="28.85546875" style="174" customWidth="1"/>
    <col min="12294" max="12545" width="9.140625" style="174"/>
    <col min="12546" max="12546" width="26.7109375" style="174" customWidth="1"/>
    <col min="12547" max="12547" width="73.7109375" style="174" customWidth="1"/>
    <col min="12548" max="12548" width="58.42578125" style="174" customWidth="1"/>
    <col min="12549" max="12549" width="28.85546875" style="174" customWidth="1"/>
    <col min="12550" max="12801" width="9.140625" style="174"/>
    <col min="12802" max="12802" width="26.7109375" style="174" customWidth="1"/>
    <col min="12803" max="12803" width="73.7109375" style="174" customWidth="1"/>
    <col min="12804" max="12804" width="58.42578125" style="174" customWidth="1"/>
    <col min="12805" max="12805" width="28.85546875" style="174" customWidth="1"/>
    <col min="12806" max="13057" width="9.140625" style="174"/>
    <col min="13058" max="13058" width="26.7109375" style="174" customWidth="1"/>
    <col min="13059" max="13059" width="73.7109375" style="174" customWidth="1"/>
    <col min="13060" max="13060" width="58.42578125" style="174" customWidth="1"/>
    <col min="13061" max="13061" width="28.85546875" style="174" customWidth="1"/>
    <col min="13062" max="13313" width="9.140625" style="174"/>
    <col min="13314" max="13314" width="26.7109375" style="174" customWidth="1"/>
    <col min="13315" max="13315" width="73.7109375" style="174" customWidth="1"/>
    <col min="13316" max="13316" width="58.42578125" style="174" customWidth="1"/>
    <col min="13317" max="13317" width="28.85546875" style="174" customWidth="1"/>
    <col min="13318" max="13569" width="9.140625" style="174"/>
    <col min="13570" max="13570" width="26.7109375" style="174" customWidth="1"/>
    <col min="13571" max="13571" width="73.7109375" style="174" customWidth="1"/>
    <col min="13572" max="13572" width="58.42578125" style="174" customWidth="1"/>
    <col min="13573" max="13573" width="28.85546875" style="174" customWidth="1"/>
    <col min="13574" max="13825" width="9.140625" style="174"/>
    <col min="13826" max="13826" width="26.7109375" style="174" customWidth="1"/>
    <col min="13827" max="13827" width="73.7109375" style="174" customWidth="1"/>
    <col min="13828" max="13828" width="58.42578125" style="174" customWidth="1"/>
    <col min="13829" max="13829" width="28.85546875" style="174" customWidth="1"/>
    <col min="13830" max="14081" width="9.140625" style="174"/>
    <col min="14082" max="14082" width="26.7109375" style="174" customWidth="1"/>
    <col min="14083" max="14083" width="73.7109375" style="174" customWidth="1"/>
    <col min="14084" max="14084" width="58.42578125" style="174" customWidth="1"/>
    <col min="14085" max="14085" width="28.85546875" style="174" customWidth="1"/>
    <col min="14086" max="14337" width="9.140625" style="174"/>
    <col min="14338" max="14338" width="26.7109375" style="174" customWidth="1"/>
    <col min="14339" max="14339" width="73.7109375" style="174" customWidth="1"/>
    <col min="14340" max="14340" width="58.42578125" style="174" customWidth="1"/>
    <col min="14341" max="14341" width="28.85546875" style="174" customWidth="1"/>
    <col min="14342" max="14593" width="9.140625" style="174"/>
    <col min="14594" max="14594" width="26.7109375" style="174" customWidth="1"/>
    <col min="14595" max="14595" width="73.7109375" style="174" customWidth="1"/>
    <col min="14596" max="14596" width="58.42578125" style="174" customWidth="1"/>
    <col min="14597" max="14597" width="28.85546875" style="174" customWidth="1"/>
    <col min="14598" max="14849" width="9.140625" style="174"/>
    <col min="14850" max="14850" width="26.7109375" style="174" customWidth="1"/>
    <col min="14851" max="14851" width="73.7109375" style="174" customWidth="1"/>
    <col min="14852" max="14852" width="58.42578125" style="174" customWidth="1"/>
    <col min="14853" max="14853" width="28.85546875" style="174" customWidth="1"/>
    <col min="14854" max="15105" width="9.140625" style="174"/>
    <col min="15106" max="15106" width="26.7109375" style="174" customWidth="1"/>
    <col min="15107" max="15107" width="73.7109375" style="174" customWidth="1"/>
    <col min="15108" max="15108" width="58.42578125" style="174" customWidth="1"/>
    <col min="15109" max="15109" width="28.85546875" style="174" customWidth="1"/>
    <col min="15110" max="15361" width="9.140625" style="174"/>
    <col min="15362" max="15362" width="26.7109375" style="174" customWidth="1"/>
    <col min="15363" max="15363" width="73.7109375" style="174" customWidth="1"/>
    <col min="15364" max="15364" width="58.42578125" style="174" customWidth="1"/>
    <col min="15365" max="15365" width="28.85546875" style="174" customWidth="1"/>
    <col min="15366" max="15617" width="9.140625" style="174"/>
    <col min="15618" max="15618" width="26.7109375" style="174" customWidth="1"/>
    <col min="15619" max="15619" width="73.7109375" style="174" customWidth="1"/>
    <col min="15620" max="15620" width="58.42578125" style="174" customWidth="1"/>
    <col min="15621" max="15621" width="28.85546875" style="174" customWidth="1"/>
    <col min="15622" max="15873" width="9.140625" style="174"/>
    <col min="15874" max="15874" width="26.7109375" style="174" customWidth="1"/>
    <col min="15875" max="15875" width="73.7109375" style="174" customWidth="1"/>
    <col min="15876" max="15876" width="58.42578125" style="174" customWidth="1"/>
    <col min="15877" max="15877" width="28.85546875" style="174" customWidth="1"/>
    <col min="15878" max="16129" width="9.140625" style="174"/>
    <col min="16130" max="16130" width="26.7109375" style="174" customWidth="1"/>
    <col min="16131" max="16131" width="73.7109375" style="174" customWidth="1"/>
    <col min="16132" max="16132" width="58.42578125" style="174" customWidth="1"/>
    <col min="16133" max="16133" width="28.85546875" style="174" customWidth="1"/>
    <col min="16134" max="16384" width="9.140625" style="174"/>
  </cols>
  <sheetData>
    <row r="2" spans="2:10" ht="13.5" thickBot="1">
      <c r="B2" s="174" t="s">
        <v>900</v>
      </c>
      <c r="I2" s="530" t="s">
        <v>1158</v>
      </c>
      <c r="J2" s="531"/>
    </row>
    <row r="3" spans="2:10">
      <c r="I3" s="174" t="s">
        <v>1156</v>
      </c>
      <c r="J3" s="174" t="s">
        <v>1157</v>
      </c>
    </row>
    <row r="4" spans="2:10" ht="15.75">
      <c r="B4" s="437" t="s">
        <v>900</v>
      </c>
      <c r="C4" s="438"/>
      <c r="D4" s="439"/>
      <c r="I4" s="174" t="s">
        <v>1154</v>
      </c>
      <c r="J4" s="174" t="s">
        <v>1155</v>
      </c>
    </row>
    <row r="5" spans="2:10">
      <c r="B5" s="434" t="s">
        <v>759</v>
      </c>
      <c r="C5" s="434" t="s">
        <v>760</v>
      </c>
      <c r="D5" s="434" t="s">
        <v>761</v>
      </c>
    </row>
    <row r="6" spans="2:10" ht="38.25">
      <c r="B6" s="195" t="s">
        <v>762</v>
      </c>
      <c r="C6" s="191" t="s">
        <v>992</v>
      </c>
      <c r="D6" s="191"/>
    </row>
    <row r="7" spans="2:10" ht="63.75">
      <c r="B7" s="195" t="s">
        <v>763</v>
      </c>
      <c r="C7" s="192" t="s">
        <v>984</v>
      </c>
      <c r="D7" s="193" t="s">
        <v>989</v>
      </c>
    </row>
    <row r="8" spans="2:10" ht="63.75">
      <c r="B8" s="195" t="s">
        <v>764</v>
      </c>
      <c r="C8" s="192" t="s">
        <v>985</v>
      </c>
      <c r="D8" s="193" t="s">
        <v>988</v>
      </c>
    </row>
    <row r="9" spans="2:10" ht="60" customHeight="1">
      <c r="B9" s="195" t="s">
        <v>765</v>
      </c>
      <c r="C9" s="193" t="s">
        <v>995</v>
      </c>
      <c r="D9" s="192" t="s">
        <v>996</v>
      </c>
      <c r="E9" s="174" t="s">
        <v>1019</v>
      </c>
    </row>
    <row r="10" spans="2:10" ht="25.5">
      <c r="B10" s="195" t="s">
        <v>1018</v>
      </c>
      <c r="C10" s="192" t="s">
        <v>977</v>
      </c>
      <c r="D10" s="192" t="s">
        <v>978</v>
      </c>
    </row>
    <row r="11" spans="2:10">
      <c r="B11" s="195" t="s">
        <v>766</v>
      </c>
      <c r="C11" s="192" t="s">
        <v>1020</v>
      </c>
      <c r="D11" s="192"/>
    </row>
    <row r="12" spans="2:10">
      <c r="B12" s="195" t="s">
        <v>767</v>
      </c>
      <c r="C12" s="192" t="s">
        <v>1021</v>
      </c>
      <c r="D12" s="192"/>
    </row>
    <row r="13" spans="2:10" ht="25.5">
      <c r="B13" s="195" t="s">
        <v>768</v>
      </c>
      <c r="C13" s="194" t="s">
        <v>993</v>
      </c>
      <c r="D13" s="192" t="s">
        <v>990</v>
      </c>
    </row>
    <row r="14" spans="2:10">
      <c r="B14" s="195" t="s">
        <v>605</v>
      </c>
      <c r="C14" s="192" t="s">
        <v>979</v>
      </c>
      <c r="D14" s="192"/>
    </row>
    <row r="15" spans="2:10">
      <c r="B15" s="195" t="s">
        <v>1030</v>
      </c>
      <c r="C15" s="192" t="s">
        <v>1031</v>
      </c>
      <c r="D15" s="192" t="s">
        <v>1032</v>
      </c>
    </row>
    <row r="16" spans="2:10" ht="25.5">
      <c r="B16" s="195" t="s">
        <v>769</v>
      </c>
      <c r="C16" s="192" t="s">
        <v>1001</v>
      </c>
      <c r="D16" s="192" t="s">
        <v>1002</v>
      </c>
    </row>
    <row r="17" spans="2:8">
      <c r="B17" s="195" t="s">
        <v>770</v>
      </c>
      <c r="C17" s="192" t="s">
        <v>994</v>
      </c>
      <c r="D17" s="192"/>
    </row>
    <row r="19" spans="2:8">
      <c r="F19" s="508" t="s">
        <v>1142</v>
      </c>
    </row>
    <row r="20" spans="2:8">
      <c r="F20" s="507" t="s">
        <v>1143</v>
      </c>
      <c r="G20" s="174" t="s">
        <v>1144</v>
      </c>
    </row>
    <row r="21" spans="2:8">
      <c r="F21" s="507" t="s">
        <v>1145</v>
      </c>
      <c r="G21" s="174" t="s">
        <v>1146</v>
      </c>
    </row>
    <row r="22" spans="2:8">
      <c r="F22" s="507" t="s">
        <v>1154</v>
      </c>
      <c r="G22" s="174" t="s">
        <v>1161</v>
      </c>
    </row>
    <row r="23" spans="2:8">
      <c r="F23" s="507" t="s">
        <v>1162</v>
      </c>
      <c r="G23" s="174" t="s">
        <v>1163</v>
      </c>
    </row>
    <row r="30" spans="2:8">
      <c r="B30" s="174" t="s">
        <v>981</v>
      </c>
    </row>
    <row r="31" spans="2:8" ht="15">
      <c r="B31" s="548" t="s">
        <v>835</v>
      </c>
      <c r="C31" s="548" t="s">
        <v>836</v>
      </c>
      <c r="D31" s="548" t="s">
        <v>837</v>
      </c>
      <c r="E31" s="549" t="s">
        <v>838</v>
      </c>
      <c r="F31" s="549"/>
      <c r="G31" s="549" t="s">
        <v>839</v>
      </c>
      <c r="H31" s="549"/>
    </row>
    <row r="32" spans="2:8" ht="15.75" thickBot="1">
      <c r="B32" s="548"/>
      <c r="C32" s="548"/>
      <c r="D32" s="548"/>
      <c r="E32" s="234" t="s">
        <v>840</v>
      </c>
      <c r="F32" s="234" t="s">
        <v>841</v>
      </c>
      <c r="G32" s="234" t="s">
        <v>840</v>
      </c>
      <c r="H32" s="234" t="s">
        <v>841</v>
      </c>
    </row>
    <row r="33" spans="2:9" ht="15">
      <c r="B33" s="537" t="s">
        <v>842</v>
      </c>
      <c r="C33" s="235" t="s">
        <v>843</v>
      </c>
      <c r="D33" s="235" t="s">
        <v>844</v>
      </c>
      <c r="E33" s="539" t="s">
        <v>845</v>
      </c>
      <c r="F33" s="543" t="s">
        <v>846</v>
      </c>
      <c r="G33" s="543" t="s">
        <v>847</v>
      </c>
      <c r="H33" s="544" t="s">
        <v>848</v>
      </c>
    </row>
    <row r="34" spans="2:9" ht="15.75" thickBot="1">
      <c r="B34" s="538"/>
      <c r="C34" s="236" t="s">
        <v>849</v>
      </c>
      <c r="D34" s="236" t="s">
        <v>850</v>
      </c>
      <c r="E34" s="540"/>
      <c r="F34" s="541"/>
      <c r="G34" s="541"/>
      <c r="H34" s="545"/>
    </row>
    <row r="35" spans="2:9" ht="15">
      <c r="B35" s="547" t="s">
        <v>851</v>
      </c>
      <c r="C35" s="237" t="s">
        <v>852</v>
      </c>
      <c r="D35" s="237" t="s">
        <v>853</v>
      </c>
      <c r="E35" s="541"/>
      <c r="F35" s="541"/>
      <c r="G35" s="541"/>
      <c r="H35" s="545"/>
    </row>
    <row r="36" spans="2:9" ht="15.75" thickBot="1">
      <c r="B36" s="538"/>
      <c r="C36" s="236" t="s">
        <v>854</v>
      </c>
      <c r="D36" s="236" t="s">
        <v>855</v>
      </c>
      <c r="E36" s="542"/>
      <c r="F36" s="542"/>
      <c r="G36" s="542"/>
      <c r="H36" s="546"/>
    </row>
    <row r="37" spans="2:9" ht="15">
      <c r="B37" s="550" t="s">
        <v>856</v>
      </c>
      <c r="C37" s="238" t="s">
        <v>857</v>
      </c>
      <c r="D37" s="238" t="s">
        <v>858</v>
      </c>
      <c r="E37" s="239" t="s">
        <v>859</v>
      </c>
      <c r="F37" s="239" t="s">
        <v>860</v>
      </c>
      <c r="G37" s="553" t="s">
        <v>861</v>
      </c>
      <c r="H37" s="554"/>
    </row>
    <row r="38" spans="2:9" ht="15">
      <c r="B38" s="551"/>
      <c r="C38" s="240" t="s">
        <v>862</v>
      </c>
      <c r="D38" s="240" t="s">
        <v>863</v>
      </c>
      <c r="E38" s="241" t="s">
        <v>864</v>
      </c>
      <c r="F38" s="241" t="s">
        <v>865</v>
      </c>
      <c r="G38" s="555" t="s">
        <v>864</v>
      </c>
      <c r="H38" s="556" t="s">
        <v>866</v>
      </c>
      <c r="I38" s="174" t="s">
        <v>980</v>
      </c>
    </row>
    <row r="39" spans="2:9" ht="30">
      <c r="B39" s="551"/>
      <c r="C39" s="240" t="s">
        <v>867</v>
      </c>
      <c r="D39" s="240" t="s">
        <v>868</v>
      </c>
      <c r="E39" s="242" t="s">
        <v>869</v>
      </c>
      <c r="F39" s="241" t="s">
        <v>870</v>
      </c>
      <c r="G39" s="555"/>
      <c r="H39" s="556"/>
    </row>
    <row r="40" spans="2:9" ht="30">
      <c r="B40" s="551"/>
      <c r="C40" s="240" t="s">
        <v>871</v>
      </c>
      <c r="D40" s="240" t="s">
        <v>868</v>
      </c>
      <c r="E40" s="242" t="s">
        <v>869</v>
      </c>
      <c r="F40" s="241" t="s">
        <v>872</v>
      </c>
      <c r="G40" s="555"/>
      <c r="H40" s="556"/>
    </row>
    <row r="41" spans="2:9" ht="30.75" thickBot="1">
      <c r="B41" s="552"/>
      <c r="C41" s="243" t="s">
        <v>873</v>
      </c>
      <c r="D41" s="243" t="s">
        <v>874</v>
      </c>
      <c r="E41" s="244" t="s">
        <v>875</v>
      </c>
      <c r="F41" s="244" t="s">
        <v>876</v>
      </c>
      <c r="G41" s="557" t="s">
        <v>861</v>
      </c>
      <c r="H41" s="558"/>
    </row>
    <row r="42" spans="2:9" ht="30.75" thickBot="1">
      <c r="B42" s="245" t="s">
        <v>877</v>
      </c>
      <c r="C42" s="246" t="s">
        <v>878</v>
      </c>
      <c r="D42" s="246" t="s">
        <v>879</v>
      </c>
      <c r="E42" s="562">
        <v>0.11799999999999999</v>
      </c>
      <c r="F42" s="563"/>
      <c r="G42" s="563"/>
      <c r="H42" s="564"/>
    </row>
    <row r="43" spans="2:9" ht="15">
      <c r="B43" s="537" t="s">
        <v>880</v>
      </c>
      <c r="C43" s="235" t="s">
        <v>878</v>
      </c>
      <c r="D43" s="235" t="s">
        <v>881</v>
      </c>
      <c r="E43" s="565" t="s">
        <v>882</v>
      </c>
      <c r="F43" s="565"/>
      <c r="G43" s="543" t="s">
        <v>883</v>
      </c>
      <c r="H43" s="544"/>
    </row>
    <row r="44" spans="2:9" ht="15.75" thickBot="1">
      <c r="B44" s="538"/>
      <c r="C44" s="236" t="s">
        <v>884</v>
      </c>
      <c r="D44" s="236" t="s">
        <v>885</v>
      </c>
      <c r="E44" s="566" t="s">
        <v>886</v>
      </c>
      <c r="F44" s="566"/>
      <c r="G44" s="542"/>
      <c r="H44" s="546"/>
    </row>
    <row r="45" spans="2:9" ht="15.75" thickBot="1">
      <c r="B45" s="245" t="s">
        <v>887</v>
      </c>
      <c r="C45" s="246" t="s">
        <v>888</v>
      </c>
      <c r="D45" s="246" t="s">
        <v>889</v>
      </c>
      <c r="E45" s="567" t="s">
        <v>890</v>
      </c>
      <c r="F45" s="567"/>
      <c r="G45" s="567"/>
      <c r="H45" s="568"/>
    </row>
    <row r="46" spans="2:9" ht="15.75" thickBot="1">
      <c r="B46" s="247" t="s">
        <v>891</v>
      </c>
      <c r="C46" s="248" t="s">
        <v>878</v>
      </c>
      <c r="D46" s="248" t="s">
        <v>892</v>
      </c>
      <c r="E46" s="559" t="s">
        <v>893</v>
      </c>
      <c r="F46" s="560"/>
      <c r="G46" s="560"/>
      <c r="H46" s="561"/>
    </row>
    <row r="47" spans="2:9" ht="15">
      <c r="B47" s="176"/>
      <c r="C47" s="176"/>
      <c r="D47" s="176"/>
      <c r="E47" s="176"/>
      <c r="F47" s="176"/>
      <c r="G47" s="176"/>
      <c r="H47" s="176"/>
    </row>
    <row r="48" spans="2:9" ht="15">
      <c r="B48" s="176" t="s">
        <v>894</v>
      </c>
      <c r="C48" s="176"/>
      <c r="D48" s="176"/>
      <c r="E48" s="176"/>
      <c r="F48" s="176"/>
      <c r="G48" s="176"/>
      <c r="H48" s="176"/>
    </row>
  </sheetData>
  <mergeCells count="23">
    <mergeCell ref="E46:H46"/>
    <mergeCell ref="E42:H42"/>
    <mergeCell ref="B43:B44"/>
    <mergeCell ref="E43:F43"/>
    <mergeCell ref="G43:H44"/>
    <mergeCell ref="E44:F44"/>
    <mergeCell ref="E45:H45"/>
    <mergeCell ref="B37:B41"/>
    <mergeCell ref="G37:H37"/>
    <mergeCell ref="G38:G40"/>
    <mergeCell ref="H38:H40"/>
    <mergeCell ref="G41:H41"/>
    <mergeCell ref="B31:B32"/>
    <mergeCell ref="C31:C32"/>
    <mergeCell ref="D31:D32"/>
    <mergeCell ref="E31:F31"/>
    <mergeCell ref="G31:H31"/>
    <mergeCell ref="B33:B34"/>
    <mergeCell ref="E33:E36"/>
    <mergeCell ref="F33:F36"/>
    <mergeCell ref="G33:G36"/>
    <mergeCell ref="H33:H36"/>
    <mergeCell ref="B35:B36"/>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sheetPr codeName="Sheet9">
    <tabColor rgb="FF92D050"/>
  </sheetPr>
  <dimension ref="A1:I60"/>
  <sheetViews>
    <sheetView workbookViewId="0">
      <selection activeCell="B11" sqref="B11:D11"/>
    </sheetView>
  </sheetViews>
  <sheetFormatPr defaultRowHeight="12.75"/>
  <cols>
    <col min="1" max="2" width="22.28515625" customWidth="1"/>
    <col min="3" max="3" width="36" customWidth="1"/>
    <col min="4" max="4" width="38.140625" customWidth="1"/>
    <col min="5" max="5" width="34.140625" customWidth="1"/>
    <col min="6" max="6" width="35.85546875" customWidth="1"/>
    <col min="7" max="7" width="41.28515625" customWidth="1"/>
    <col min="8" max="8" width="35.85546875" customWidth="1"/>
    <col min="9" max="9" width="41.28515625" customWidth="1"/>
  </cols>
  <sheetData>
    <row r="1" spans="1:9">
      <c r="A1" s="637" t="s">
        <v>142</v>
      </c>
      <c r="B1" s="637"/>
      <c r="C1" s="637"/>
      <c r="D1" s="39"/>
      <c r="E1" s="40"/>
      <c r="F1" s="40"/>
      <c r="G1" s="41"/>
      <c r="H1" s="41"/>
      <c r="I1" s="41"/>
    </row>
    <row r="2" spans="1:9">
      <c r="A2" s="42"/>
      <c r="B2" s="42"/>
      <c r="C2" s="42"/>
      <c r="D2" s="42"/>
      <c r="E2" s="42"/>
      <c r="F2" s="42"/>
      <c r="G2" s="42"/>
      <c r="H2" s="42"/>
      <c r="I2" s="42"/>
    </row>
    <row r="3" spans="1:9">
      <c r="A3" s="638" t="s">
        <v>143</v>
      </c>
      <c r="B3" s="639"/>
      <c r="C3" s="639"/>
      <c r="D3" s="640"/>
      <c r="E3" s="43"/>
      <c r="F3" s="43"/>
      <c r="G3" s="42"/>
      <c r="H3" s="42"/>
      <c r="I3" s="42"/>
    </row>
    <row r="4" spans="1:9">
      <c r="A4" s="44" t="s">
        <v>109</v>
      </c>
      <c r="B4" s="634"/>
      <c r="C4" s="635"/>
      <c r="D4" s="636"/>
      <c r="E4" s="43"/>
      <c r="F4" s="43"/>
      <c r="G4" s="42"/>
      <c r="H4" s="42"/>
      <c r="I4" s="42"/>
    </row>
    <row r="5" spans="1:9">
      <c r="A5" s="44" t="s">
        <v>110</v>
      </c>
      <c r="B5" s="641"/>
      <c r="C5" s="642"/>
      <c r="D5" s="643"/>
      <c r="E5" s="43"/>
      <c r="F5" s="43"/>
      <c r="G5" s="42"/>
      <c r="H5" s="42"/>
      <c r="I5" s="42"/>
    </row>
    <row r="6" spans="1:9">
      <c r="A6" s="45" t="s">
        <v>141</v>
      </c>
      <c r="B6" s="634"/>
      <c r="C6" s="635"/>
      <c r="D6" s="636"/>
      <c r="E6" s="43"/>
      <c r="F6" s="43"/>
      <c r="G6" s="42"/>
      <c r="H6" s="42"/>
      <c r="I6" s="42"/>
    </row>
    <row r="7" spans="1:9">
      <c r="A7" s="45" t="s">
        <v>144</v>
      </c>
      <c r="B7" s="634"/>
      <c r="C7" s="635"/>
      <c r="D7" s="636"/>
      <c r="E7" s="43"/>
      <c r="F7" s="43"/>
      <c r="G7" s="42"/>
      <c r="H7" s="42"/>
      <c r="I7" s="42"/>
    </row>
    <row r="8" spans="1:9">
      <c r="A8" s="45" t="s">
        <v>145</v>
      </c>
      <c r="B8" s="634"/>
      <c r="C8" s="635"/>
      <c r="D8" s="636"/>
      <c r="E8" s="43"/>
      <c r="F8" s="43"/>
      <c r="G8" s="42"/>
      <c r="H8" s="42"/>
      <c r="I8" s="42"/>
    </row>
    <row r="9" spans="1:9">
      <c r="A9" s="45" t="s">
        <v>146</v>
      </c>
      <c r="B9" s="634"/>
      <c r="C9" s="635"/>
      <c r="D9" s="636"/>
      <c r="E9" s="43"/>
      <c r="F9" s="43"/>
      <c r="G9" s="42"/>
      <c r="H9" s="42"/>
      <c r="I9" s="42"/>
    </row>
    <row r="10" spans="1:9">
      <c r="A10" s="45" t="s">
        <v>71</v>
      </c>
      <c r="B10" s="634"/>
      <c r="C10" s="635"/>
      <c r="D10" s="636"/>
      <c r="E10" s="43"/>
      <c r="F10" s="43"/>
      <c r="G10" s="42"/>
      <c r="H10" s="42"/>
      <c r="I10" s="42"/>
    </row>
    <row r="11" spans="1:9">
      <c r="A11" s="45" t="s">
        <v>147</v>
      </c>
      <c r="B11" s="634"/>
      <c r="C11" s="635"/>
      <c r="D11" s="636"/>
      <c r="E11" s="43"/>
      <c r="F11" s="43"/>
      <c r="G11" s="42"/>
      <c r="H11" s="42"/>
      <c r="I11" s="42"/>
    </row>
    <row r="12" spans="1:9">
      <c r="A12" s="45" t="s">
        <v>148</v>
      </c>
      <c r="B12" s="644"/>
      <c r="C12" s="645"/>
      <c r="D12" s="646"/>
      <c r="E12" s="43"/>
      <c r="F12" s="43"/>
      <c r="G12" s="42"/>
      <c r="H12" s="42"/>
      <c r="I12" s="42"/>
    </row>
    <row r="13" spans="1:9">
      <c r="A13" s="45" t="s">
        <v>149</v>
      </c>
      <c r="B13" s="644"/>
      <c r="C13" s="645"/>
      <c r="D13" s="646"/>
      <c r="E13" s="43"/>
      <c r="F13" s="43"/>
      <c r="G13" s="42"/>
      <c r="H13" s="42"/>
      <c r="I13" s="42"/>
    </row>
    <row r="14" spans="1:9">
      <c r="A14" s="45" t="s">
        <v>119</v>
      </c>
      <c r="B14" s="634" t="str">
        <f ca="1">MID(CELL("filename"),SEARCH("[",CELL("filename"))+1, SEARCH("]",CELL("filename"))-SEARCH("[",CELL("filename"))-1)</f>
        <v>COM-WaterSupply-7P_V5.xlsm</v>
      </c>
      <c r="C14" s="635"/>
      <c r="D14" s="636"/>
      <c r="E14" s="43"/>
      <c r="F14" s="43"/>
      <c r="G14" s="42"/>
      <c r="H14" s="42"/>
      <c r="I14" s="42"/>
    </row>
    <row r="15" spans="1:9">
      <c r="A15" s="44" t="s">
        <v>120</v>
      </c>
      <c r="B15" s="634" t="s">
        <v>121</v>
      </c>
      <c r="C15" s="635"/>
      <c r="D15" s="636"/>
      <c r="E15" s="43"/>
      <c r="F15" s="43"/>
      <c r="G15" s="42"/>
      <c r="H15" s="42"/>
      <c r="I15" s="42"/>
    </row>
    <row r="16" spans="1:9" ht="25.5">
      <c r="A16" s="45" t="s">
        <v>150</v>
      </c>
      <c r="B16" s="634" t="str">
        <f>COUNTIF(MeasureTable!C8:C296,"*")&amp;" measure application defined by..."</f>
        <v>0 measure application defined by...</v>
      </c>
      <c r="C16" s="635"/>
      <c r="D16" s="636"/>
      <c r="E16" s="43"/>
      <c r="F16" s="43"/>
      <c r="G16" s="42"/>
      <c r="H16" s="42"/>
      <c r="I16" s="42"/>
    </row>
    <row r="17" spans="1:9">
      <c r="A17" s="46"/>
      <c r="B17" s="46"/>
      <c r="C17" s="47"/>
      <c r="D17" s="43"/>
      <c r="E17" s="43"/>
      <c r="F17" s="43"/>
      <c r="G17" s="42"/>
      <c r="H17" s="42"/>
      <c r="I17" s="42"/>
    </row>
    <row r="18" spans="1:9">
      <c r="A18" s="48" t="s">
        <v>111</v>
      </c>
      <c r="B18" s="49"/>
      <c r="C18" s="49"/>
      <c r="D18" s="49"/>
      <c r="E18" s="49"/>
      <c r="F18" s="49"/>
      <c r="G18" s="42"/>
      <c r="H18" s="42"/>
      <c r="I18" s="42"/>
    </row>
    <row r="19" spans="1:9">
      <c r="A19" s="48" t="s">
        <v>112</v>
      </c>
      <c r="B19" s="628" t="s">
        <v>113</v>
      </c>
      <c r="C19" s="629"/>
      <c r="D19" s="630"/>
      <c r="E19" s="631" t="s">
        <v>114</v>
      </c>
      <c r="F19" s="631"/>
      <c r="G19" s="42"/>
      <c r="H19" s="42"/>
      <c r="I19" s="42"/>
    </row>
    <row r="20" spans="1:9">
      <c r="A20" s="50"/>
      <c r="B20" s="619"/>
      <c r="C20" s="620"/>
      <c r="D20" s="621"/>
      <c r="E20" s="632"/>
      <c r="F20" s="632"/>
      <c r="G20" s="42"/>
      <c r="H20" s="42"/>
      <c r="I20" s="42"/>
    </row>
    <row r="21" spans="1:9">
      <c r="A21" s="50"/>
      <c r="B21" s="619"/>
      <c r="C21" s="620"/>
      <c r="D21" s="621"/>
      <c r="E21" s="633"/>
      <c r="F21" s="633"/>
      <c r="G21" s="42"/>
      <c r="H21" s="42"/>
      <c r="I21" s="42"/>
    </row>
    <row r="22" spans="1:9">
      <c r="A22" s="50"/>
      <c r="B22" s="619"/>
      <c r="C22" s="620"/>
      <c r="D22" s="621"/>
      <c r="E22" s="603"/>
      <c r="F22" s="605"/>
      <c r="G22" s="42"/>
      <c r="H22" s="42"/>
      <c r="I22" s="42"/>
    </row>
    <row r="23" spans="1:9">
      <c r="A23" s="46"/>
      <c r="B23" s="46"/>
      <c r="C23" s="47"/>
      <c r="D23" s="43"/>
      <c r="E23" s="43"/>
      <c r="F23" s="43"/>
      <c r="G23" s="42"/>
      <c r="H23" s="42"/>
      <c r="I23" s="42"/>
    </row>
    <row r="24" spans="1:9">
      <c r="A24" s="51" t="s">
        <v>115</v>
      </c>
      <c r="B24" s="52"/>
      <c r="C24" s="52"/>
      <c r="D24" s="52"/>
      <c r="E24" s="52"/>
      <c r="F24" s="52"/>
      <c r="G24" s="42"/>
      <c r="H24" s="42"/>
      <c r="I24" s="42"/>
    </row>
    <row r="25" spans="1:9">
      <c r="A25" s="53" t="s">
        <v>116</v>
      </c>
      <c r="B25" s="622" t="s">
        <v>113</v>
      </c>
      <c r="C25" s="623"/>
      <c r="D25" s="624"/>
      <c r="E25" s="625" t="s">
        <v>114</v>
      </c>
      <c r="F25" s="625"/>
      <c r="G25" s="42"/>
      <c r="H25" s="42"/>
      <c r="I25" s="42"/>
    </row>
    <row r="26" spans="1:9">
      <c r="A26" s="54"/>
      <c r="B26" s="603"/>
      <c r="C26" s="604"/>
      <c r="D26" s="605"/>
      <c r="E26" s="626"/>
      <c r="F26" s="627"/>
      <c r="G26" s="41"/>
      <c r="H26" s="41"/>
      <c r="I26" s="41"/>
    </row>
    <row r="27" spans="1:9">
      <c r="A27" s="54"/>
      <c r="B27" s="603"/>
      <c r="C27" s="604"/>
      <c r="D27" s="605"/>
      <c r="E27" s="616"/>
      <c r="F27" s="617"/>
      <c r="G27" s="41"/>
      <c r="H27" s="41"/>
      <c r="I27" s="41"/>
    </row>
    <row r="28" spans="1:9">
      <c r="A28" s="55"/>
      <c r="B28" s="603"/>
      <c r="C28" s="604"/>
      <c r="D28" s="605"/>
      <c r="E28" s="606"/>
      <c r="F28" s="618"/>
      <c r="G28" s="41"/>
      <c r="H28" s="41"/>
      <c r="I28" s="41"/>
    </row>
    <row r="29" spans="1:9">
      <c r="A29" s="56"/>
      <c r="B29" s="603"/>
      <c r="C29" s="604"/>
      <c r="D29" s="605"/>
      <c r="E29" s="606"/>
      <c r="F29" s="618"/>
      <c r="G29" s="41"/>
      <c r="H29" s="41"/>
      <c r="I29" s="41"/>
    </row>
    <row r="30" spans="1:9">
      <c r="A30" s="57"/>
      <c r="B30" s="603"/>
      <c r="C30" s="604"/>
      <c r="D30" s="605"/>
      <c r="E30" s="606"/>
      <c r="F30" s="606"/>
      <c r="G30" s="42"/>
      <c r="H30" s="42"/>
      <c r="I30" s="42"/>
    </row>
    <row r="31" spans="1:9">
      <c r="A31" s="57"/>
      <c r="B31" s="603"/>
      <c r="C31" s="604"/>
      <c r="D31" s="605"/>
      <c r="E31" s="606"/>
      <c r="F31" s="606"/>
      <c r="G31" s="42"/>
      <c r="H31" s="42"/>
      <c r="I31" s="42"/>
    </row>
    <row r="32" spans="1:9">
      <c r="A32" s="46"/>
      <c r="B32" s="46"/>
      <c r="C32" s="47"/>
      <c r="D32" s="43"/>
      <c r="E32" s="43"/>
      <c r="F32" s="43"/>
      <c r="G32" s="42"/>
      <c r="H32" s="42"/>
      <c r="I32" s="42"/>
    </row>
    <row r="33" spans="1:9">
      <c r="A33" s="58" t="s">
        <v>151</v>
      </c>
      <c r="B33" s="59"/>
      <c r="C33" s="60"/>
      <c r="D33" s="61"/>
      <c r="E33" s="61"/>
      <c r="F33" s="61"/>
      <c r="G33" s="62"/>
      <c r="H33" s="61"/>
      <c r="I33" s="62"/>
    </row>
    <row r="34" spans="1:9" ht="25.5">
      <c r="A34" s="63" t="s">
        <v>111</v>
      </c>
      <c r="B34" s="63" t="s">
        <v>152</v>
      </c>
      <c r="C34" s="63" t="s">
        <v>117</v>
      </c>
      <c r="D34" s="63" t="s">
        <v>118</v>
      </c>
      <c r="E34" s="63" t="s">
        <v>145</v>
      </c>
      <c r="F34" s="63" t="s">
        <v>153</v>
      </c>
      <c r="G34" s="63" t="s">
        <v>154</v>
      </c>
      <c r="H34" s="63" t="s">
        <v>155</v>
      </c>
      <c r="I34" s="63" t="s">
        <v>156</v>
      </c>
    </row>
    <row r="35" spans="1:9">
      <c r="A35" s="607"/>
      <c r="B35" s="610"/>
      <c r="C35" s="613"/>
      <c r="D35" s="607"/>
      <c r="E35" s="607">
        <f>B8</f>
        <v>0</v>
      </c>
      <c r="F35" s="64"/>
      <c r="G35" s="64"/>
      <c r="H35" s="588"/>
      <c r="I35" s="588"/>
    </row>
    <row r="36" spans="1:9">
      <c r="A36" s="608"/>
      <c r="B36" s="611"/>
      <c r="C36" s="614"/>
      <c r="D36" s="608"/>
      <c r="E36" s="608"/>
      <c r="F36" s="65"/>
      <c r="G36" s="65"/>
      <c r="H36" s="589"/>
      <c r="I36" s="589"/>
    </row>
    <row r="37" spans="1:9">
      <c r="A37" s="609"/>
      <c r="B37" s="612"/>
      <c r="C37" s="615"/>
      <c r="D37" s="609"/>
      <c r="E37" s="609"/>
      <c r="F37" s="66"/>
      <c r="G37" s="66"/>
      <c r="H37" s="590"/>
      <c r="I37" s="590"/>
    </row>
    <row r="38" spans="1:9">
      <c r="A38" s="46"/>
      <c r="B38" s="46"/>
      <c r="C38" s="47"/>
      <c r="D38" s="43"/>
      <c r="E38" s="43"/>
      <c r="F38" s="43"/>
      <c r="G38" s="42"/>
      <c r="H38" s="42"/>
      <c r="I38" s="42"/>
    </row>
    <row r="39" spans="1:9">
      <c r="A39" s="67" t="s">
        <v>157</v>
      </c>
      <c r="B39" s="68"/>
      <c r="C39" s="43"/>
      <c r="D39" s="43"/>
      <c r="E39" s="43"/>
      <c r="F39" s="43"/>
      <c r="G39" s="42"/>
      <c r="H39" s="42"/>
      <c r="I39" s="42"/>
    </row>
    <row r="40" spans="1:9">
      <c r="A40" s="69" t="s">
        <v>111</v>
      </c>
      <c r="B40" s="69" t="s">
        <v>158</v>
      </c>
      <c r="C40" s="69" t="s">
        <v>159</v>
      </c>
      <c r="D40" s="69" t="s">
        <v>145</v>
      </c>
      <c r="E40" s="70" t="s">
        <v>160</v>
      </c>
      <c r="F40" s="71" t="s">
        <v>161</v>
      </c>
      <c r="G40" s="70" t="s">
        <v>162</v>
      </c>
      <c r="H40" s="72" t="s">
        <v>163</v>
      </c>
      <c r="I40" s="42"/>
    </row>
    <row r="41" spans="1:9">
      <c r="A41" s="591" t="s">
        <v>164</v>
      </c>
      <c r="B41" s="594" t="s">
        <v>165</v>
      </c>
      <c r="C41" s="572"/>
      <c r="D41" s="597">
        <f>B8</f>
        <v>0</v>
      </c>
      <c r="E41" s="73"/>
      <c r="F41" s="74"/>
      <c r="G41" s="600"/>
      <c r="H41" s="600" t="s">
        <v>166</v>
      </c>
      <c r="I41" s="42"/>
    </row>
    <row r="42" spans="1:9">
      <c r="A42" s="592"/>
      <c r="B42" s="595"/>
      <c r="C42" s="573"/>
      <c r="D42" s="598"/>
      <c r="E42" s="75"/>
      <c r="F42" s="76"/>
      <c r="G42" s="601"/>
      <c r="H42" s="601"/>
      <c r="I42" s="42"/>
    </row>
    <row r="43" spans="1:9">
      <c r="A43" s="593"/>
      <c r="B43" s="596"/>
      <c r="C43" s="574"/>
      <c r="D43" s="598"/>
      <c r="E43" s="77"/>
      <c r="F43" s="78"/>
      <c r="G43" s="602"/>
      <c r="H43" s="602"/>
      <c r="I43" s="42"/>
    </row>
    <row r="44" spans="1:9">
      <c r="A44" s="585" t="s">
        <v>164</v>
      </c>
      <c r="B44" s="569" t="s">
        <v>167</v>
      </c>
      <c r="C44" s="572"/>
      <c r="D44" s="598"/>
      <c r="E44" s="77"/>
      <c r="F44" s="78"/>
      <c r="G44" s="579"/>
      <c r="H44" s="582" t="s">
        <v>166</v>
      </c>
      <c r="I44" s="79"/>
    </row>
    <row r="45" spans="1:9">
      <c r="A45" s="586"/>
      <c r="B45" s="570"/>
      <c r="C45" s="573"/>
      <c r="D45" s="598"/>
      <c r="E45" s="77"/>
      <c r="F45" s="78"/>
      <c r="G45" s="580"/>
      <c r="H45" s="583"/>
      <c r="I45" s="79"/>
    </row>
    <row r="46" spans="1:9">
      <c r="A46" s="587"/>
      <c r="B46" s="571"/>
      <c r="C46" s="574"/>
      <c r="D46" s="598"/>
      <c r="E46" s="77"/>
      <c r="F46" s="78"/>
      <c r="G46" s="581"/>
      <c r="H46" s="584"/>
      <c r="I46" s="79"/>
    </row>
    <row r="47" spans="1:9">
      <c r="A47" s="585" t="s">
        <v>164</v>
      </c>
      <c r="B47" s="569" t="s">
        <v>168</v>
      </c>
      <c r="C47" s="572"/>
      <c r="D47" s="598"/>
      <c r="E47" s="77"/>
      <c r="F47" s="78"/>
      <c r="G47" s="579"/>
      <c r="H47" s="582" t="s">
        <v>166</v>
      </c>
      <c r="I47" s="79"/>
    </row>
    <row r="48" spans="1:9">
      <c r="A48" s="586"/>
      <c r="B48" s="570"/>
      <c r="C48" s="573"/>
      <c r="D48" s="598"/>
      <c r="E48" s="77"/>
      <c r="F48" s="78"/>
      <c r="G48" s="580"/>
      <c r="H48" s="583"/>
      <c r="I48" s="79"/>
    </row>
    <row r="49" spans="1:9">
      <c r="A49" s="587"/>
      <c r="B49" s="571"/>
      <c r="C49" s="574"/>
      <c r="D49" s="598"/>
      <c r="E49" s="77"/>
      <c r="F49" s="78"/>
      <c r="G49" s="581"/>
      <c r="H49" s="584"/>
      <c r="I49" s="79"/>
    </row>
    <row r="50" spans="1:9">
      <c r="A50" s="585" t="s">
        <v>164</v>
      </c>
      <c r="B50" s="569" t="s">
        <v>169</v>
      </c>
      <c r="C50" s="572"/>
      <c r="D50" s="598"/>
      <c r="E50" s="77"/>
      <c r="F50" s="78"/>
      <c r="G50" s="579"/>
      <c r="H50" s="582" t="s">
        <v>166</v>
      </c>
      <c r="I50" s="79"/>
    </row>
    <row r="51" spans="1:9">
      <c r="A51" s="586"/>
      <c r="B51" s="570"/>
      <c r="C51" s="573"/>
      <c r="D51" s="598"/>
      <c r="E51" s="77"/>
      <c r="F51" s="78"/>
      <c r="G51" s="580"/>
      <c r="H51" s="583"/>
      <c r="I51" s="79"/>
    </row>
    <row r="52" spans="1:9">
      <c r="A52" s="587"/>
      <c r="B52" s="571"/>
      <c r="C52" s="574"/>
      <c r="D52" s="598"/>
      <c r="E52" s="77"/>
      <c r="F52" s="78"/>
      <c r="G52" s="581"/>
      <c r="H52" s="584"/>
      <c r="I52" s="79"/>
    </row>
    <row r="53" spans="1:9" ht="25.5">
      <c r="A53" s="80" t="s">
        <v>164</v>
      </c>
      <c r="B53" s="81" t="s">
        <v>170</v>
      </c>
      <c r="C53" s="82"/>
      <c r="D53" s="599"/>
      <c r="E53" s="83"/>
      <c r="F53" s="84"/>
      <c r="G53" s="85"/>
      <c r="H53" s="86"/>
      <c r="I53" s="79"/>
    </row>
    <row r="54" spans="1:9">
      <c r="A54" s="87"/>
      <c r="B54" s="88"/>
      <c r="C54" s="88"/>
      <c r="D54" s="89"/>
      <c r="E54" s="90"/>
      <c r="F54" s="90"/>
      <c r="G54" s="91"/>
      <c r="H54" s="92"/>
      <c r="I54" s="79"/>
    </row>
    <row r="55" spans="1:9">
      <c r="A55" s="93" t="s">
        <v>171</v>
      </c>
      <c r="B55" s="79"/>
      <c r="C55" s="79"/>
      <c r="D55" s="79"/>
      <c r="E55" s="79"/>
      <c r="F55" s="79"/>
      <c r="G55" s="79"/>
      <c r="H55" s="94"/>
      <c r="I55" s="79"/>
    </row>
    <row r="56" spans="1:9">
      <c r="A56" s="95" t="s">
        <v>111</v>
      </c>
      <c r="B56" s="95"/>
      <c r="C56" s="95" t="s">
        <v>159</v>
      </c>
      <c r="D56" s="96" t="s">
        <v>145</v>
      </c>
      <c r="E56" s="95" t="s">
        <v>160</v>
      </c>
      <c r="F56" s="97"/>
      <c r="G56" s="95"/>
      <c r="H56" s="98" t="s">
        <v>163</v>
      </c>
      <c r="I56" s="79"/>
    </row>
    <row r="57" spans="1:9">
      <c r="A57" s="569" t="s">
        <v>164</v>
      </c>
      <c r="B57" s="99"/>
      <c r="C57" s="572"/>
      <c r="D57" s="575">
        <f>B8</f>
        <v>0</v>
      </c>
      <c r="E57" s="100"/>
      <c r="F57" s="101"/>
      <c r="G57" s="102"/>
      <c r="H57" s="578" t="s">
        <v>166</v>
      </c>
      <c r="I57" s="79"/>
    </row>
    <row r="58" spans="1:9">
      <c r="A58" s="570"/>
      <c r="B58" s="103"/>
      <c r="C58" s="573"/>
      <c r="D58" s="576"/>
      <c r="E58" s="100"/>
      <c r="F58" s="101"/>
      <c r="G58" s="104"/>
      <c r="H58" s="578"/>
      <c r="I58" s="79"/>
    </row>
    <row r="59" spans="1:9">
      <c r="A59" s="570"/>
      <c r="B59" s="103"/>
      <c r="C59" s="573"/>
      <c r="D59" s="576"/>
      <c r="E59" s="100"/>
      <c r="F59" s="101"/>
      <c r="G59" s="104"/>
      <c r="H59" s="578"/>
      <c r="I59" s="79"/>
    </row>
    <row r="60" spans="1:9">
      <c r="A60" s="571"/>
      <c r="B60" s="105"/>
      <c r="C60" s="574"/>
      <c r="D60" s="577"/>
      <c r="E60" s="100"/>
      <c r="F60" s="106"/>
      <c r="G60" s="107"/>
      <c r="H60" s="578"/>
      <c r="I60" s="79"/>
    </row>
  </sheetData>
  <mergeCells count="69">
    <mergeCell ref="B16:D16"/>
    <mergeCell ref="A1:C1"/>
    <mergeCell ref="A3:D3"/>
    <mergeCell ref="B7:D7"/>
    <mergeCell ref="B8:D8"/>
    <mergeCell ref="B9:D9"/>
    <mergeCell ref="B10:D10"/>
    <mergeCell ref="B4:D4"/>
    <mergeCell ref="B5:D5"/>
    <mergeCell ref="B6:D6"/>
    <mergeCell ref="B11:D11"/>
    <mergeCell ref="B12:D12"/>
    <mergeCell ref="B13:D13"/>
    <mergeCell ref="B14:D14"/>
    <mergeCell ref="B15:D15"/>
    <mergeCell ref="B19:D19"/>
    <mergeCell ref="E19:F19"/>
    <mergeCell ref="B20:D20"/>
    <mergeCell ref="E20:F20"/>
    <mergeCell ref="B21:D21"/>
    <mergeCell ref="E21:F21"/>
    <mergeCell ref="B22:D22"/>
    <mergeCell ref="E22:F22"/>
    <mergeCell ref="B25:D25"/>
    <mergeCell ref="E25:F25"/>
    <mergeCell ref="B26:D26"/>
    <mergeCell ref="E26:F26"/>
    <mergeCell ref="B27:D27"/>
    <mergeCell ref="E27:F27"/>
    <mergeCell ref="B28:D28"/>
    <mergeCell ref="E28:F28"/>
    <mergeCell ref="B29:D29"/>
    <mergeCell ref="E29:F29"/>
    <mergeCell ref="B30:D30"/>
    <mergeCell ref="E30:F30"/>
    <mergeCell ref="B31:D31"/>
    <mergeCell ref="E31:F31"/>
    <mergeCell ref="A35:A37"/>
    <mergeCell ref="B35:B37"/>
    <mergeCell ref="C35:C37"/>
    <mergeCell ref="D35:D37"/>
    <mergeCell ref="E35:E37"/>
    <mergeCell ref="H35:H37"/>
    <mergeCell ref="I35:I37"/>
    <mergeCell ref="A41:A43"/>
    <mergeCell ref="B41:B43"/>
    <mergeCell ref="C41:C43"/>
    <mergeCell ref="D41:D53"/>
    <mergeCell ref="G41:G43"/>
    <mergeCell ref="H41:H43"/>
    <mergeCell ref="A44:A46"/>
    <mergeCell ref="B44:B46"/>
    <mergeCell ref="H50:H52"/>
    <mergeCell ref="A57:A60"/>
    <mergeCell ref="C57:C60"/>
    <mergeCell ref="D57:D60"/>
    <mergeCell ref="H57:H60"/>
    <mergeCell ref="C44:C46"/>
    <mergeCell ref="G44:G46"/>
    <mergeCell ref="H44:H46"/>
    <mergeCell ref="A47:A49"/>
    <mergeCell ref="B47:B49"/>
    <mergeCell ref="C47:C49"/>
    <mergeCell ref="G47:G49"/>
    <mergeCell ref="H47:H49"/>
    <mergeCell ref="A50:A52"/>
    <mergeCell ref="B50:B52"/>
    <mergeCell ref="C50:C52"/>
    <mergeCell ref="G50:G52"/>
  </mergeCells>
  <dataValidations count="6">
    <dataValidation type="list" allowBlank="1" showInputMessage="1" showErrorMessage="1" sqref="B8">
      <formula1>Baseline</formula1>
    </dataValidation>
    <dataValidation type="list" allowBlank="1" showInputMessage="1" showErrorMessage="1" sqref="B11">
      <formula1>Procedure</formula1>
    </dataValidation>
    <dataValidation type="list" allowBlank="1" showInputMessage="1" showErrorMessage="1" sqref="B10">
      <formula1>Category</formula1>
    </dataValidation>
    <dataValidation type="list" allowBlank="1" showInputMessage="1" showErrorMessage="1" sqref="B9">
      <formula1>Method</formula1>
    </dataValidation>
    <dataValidation type="list" allowBlank="1" showInputMessage="1" showErrorMessage="1" sqref="F57:F60">
      <formula1>LifetimeDataSourceTypes</formula1>
    </dataValidation>
    <dataValidation type="list" allowBlank="1" showInputMessage="1" showErrorMessage="1" sqref="F41:F53">
      <formula1>CostDataSourceTypes</formula1>
    </dataValidation>
  </dataValidations>
  <pageMargins left="0.7" right="0.7" top="0.75" bottom="0.75" header="0.3" footer="0.3"/>
  <pageSetup orientation="portrait" r:id="rId1"/>
  <legacyDrawing r:id="rId2"/>
</worksheet>
</file>

<file path=xl/worksheets/sheet3.xml><?xml version="1.0" encoding="utf-8"?>
<worksheet xmlns="http://schemas.openxmlformats.org/spreadsheetml/2006/main" xmlns:r="http://schemas.openxmlformats.org/officeDocument/2006/relationships">
  <sheetPr codeName="Sheet3">
    <tabColor rgb="FF92D050"/>
  </sheetPr>
  <dimension ref="A1:X9"/>
  <sheetViews>
    <sheetView workbookViewId="0">
      <selection activeCell="B50" sqref="B50"/>
    </sheetView>
  </sheetViews>
  <sheetFormatPr defaultRowHeight="12.75"/>
  <cols>
    <col min="1" max="1" width="13.5703125" bestFit="1" customWidth="1"/>
    <col min="2" max="2" width="42.5703125" bestFit="1" customWidth="1"/>
    <col min="3" max="3" width="12.85546875" customWidth="1"/>
    <col min="4" max="4" width="19.85546875" customWidth="1"/>
    <col min="5" max="5" width="17.7109375" customWidth="1"/>
    <col min="6" max="6" width="34.28515625" customWidth="1"/>
    <col min="7" max="7" width="17" bestFit="1" customWidth="1"/>
    <col min="8" max="8" width="17.7109375" customWidth="1"/>
    <col min="9" max="9" width="19.5703125" customWidth="1"/>
    <col min="10" max="10" width="29.140625" bestFit="1" customWidth="1"/>
    <col min="11" max="11" width="41.7109375" bestFit="1" customWidth="1"/>
    <col min="12" max="12" width="30.5703125" bestFit="1" customWidth="1"/>
    <col min="13" max="13" width="32.5703125" bestFit="1" customWidth="1"/>
    <col min="14" max="14" width="19.42578125" bestFit="1" customWidth="1"/>
    <col min="15" max="15" width="45.28515625" bestFit="1" customWidth="1"/>
    <col min="16" max="16" width="13.5703125" bestFit="1" customWidth="1"/>
    <col min="17" max="17" width="17.5703125" customWidth="1"/>
    <col min="18" max="18" width="13.140625" bestFit="1" customWidth="1"/>
    <col min="19" max="19" width="15.85546875" customWidth="1"/>
    <col min="20" max="20" width="40.5703125" customWidth="1"/>
    <col min="21" max="21" width="31.28515625" customWidth="1"/>
    <col min="22" max="22" width="30.42578125" customWidth="1"/>
    <col min="23" max="23" width="30" bestFit="1" customWidth="1"/>
    <col min="24" max="24" width="57.28515625" customWidth="1"/>
  </cols>
  <sheetData>
    <row r="1" spans="1:24" ht="15">
      <c r="A1" s="24"/>
      <c r="B1" s="24"/>
      <c r="C1" s="108">
        <v>2</v>
      </c>
      <c r="D1" s="108">
        <f t="shared" ref="D1:I1" si="0">C1+1</f>
        <v>3</v>
      </c>
      <c r="E1" s="108">
        <f t="shared" si="0"/>
        <v>4</v>
      </c>
      <c r="F1" s="108">
        <f t="shared" si="0"/>
        <v>5</v>
      </c>
      <c r="G1" s="108">
        <f t="shared" si="0"/>
        <v>6</v>
      </c>
      <c r="H1" s="108">
        <f t="shared" si="0"/>
        <v>7</v>
      </c>
      <c r="I1" s="108">
        <f t="shared" si="0"/>
        <v>8</v>
      </c>
      <c r="J1" s="108"/>
      <c r="K1" s="108"/>
      <c r="L1" s="108"/>
      <c r="M1" s="108"/>
      <c r="N1" s="108"/>
      <c r="O1" s="108"/>
      <c r="P1" s="108"/>
      <c r="Q1" s="108">
        <f>I1+1</f>
        <v>9</v>
      </c>
      <c r="R1" s="108">
        <f t="shared" ref="R1:X1" si="1">Q1+1</f>
        <v>10</v>
      </c>
      <c r="S1" s="108">
        <f t="shared" si="1"/>
        <v>11</v>
      </c>
      <c r="T1" s="108">
        <f t="shared" si="1"/>
        <v>12</v>
      </c>
      <c r="U1" s="108">
        <f t="shared" si="1"/>
        <v>13</v>
      </c>
      <c r="V1" s="108">
        <f t="shared" si="1"/>
        <v>14</v>
      </c>
      <c r="W1" s="108">
        <f t="shared" si="1"/>
        <v>15</v>
      </c>
      <c r="X1" s="108">
        <f t="shared" si="1"/>
        <v>16</v>
      </c>
    </row>
    <row r="2" spans="1:24" ht="15">
      <c r="A2" s="24"/>
      <c r="B2" s="24"/>
      <c r="C2" s="108"/>
      <c r="D2" s="108"/>
      <c r="E2" s="108"/>
      <c r="F2" s="108"/>
      <c r="G2" s="108"/>
      <c r="H2" s="108"/>
      <c r="I2" s="108"/>
      <c r="J2" s="108">
        <v>4</v>
      </c>
      <c r="K2" s="108">
        <v>12</v>
      </c>
      <c r="L2" s="108">
        <v>6</v>
      </c>
      <c r="M2" s="108">
        <v>7</v>
      </c>
      <c r="N2" s="108">
        <v>3</v>
      </c>
      <c r="O2" s="108">
        <v>82</v>
      </c>
      <c r="P2" s="108"/>
      <c r="Q2" s="108"/>
      <c r="R2" s="108"/>
      <c r="S2" s="108"/>
      <c r="T2" s="108"/>
      <c r="U2" s="108"/>
      <c r="V2" s="108"/>
      <c r="W2" s="108"/>
      <c r="X2" s="108"/>
    </row>
    <row r="3" spans="1:24" ht="15">
      <c r="C3" s="109"/>
      <c r="D3" s="109"/>
      <c r="E3" s="109"/>
      <c r="F3" s="109"/>
      <c r="G3" s="110"/>
      <c r="H3" s="110"/>
      <c r="I3" s="110"/>
      <c r="J3" s="110"/>
      <c r="K3" s="110"/>
      <c r="L3" s="110"/>
      <c r="M3" s="110"/>
      <c r="N3" s="110"/>
      <c r="O3" s="110"/>
      <c r="P3" s="110"/>
      <c r="Q3" s="109"/>
      <c r="R3" s="109"/>
      <c r="S3" s="110"/>
      <c r="T3" s="110"/>
      <c r="U3" s="110"/>
      <c r="V3" s="110"/>
      <c r="W3" s="110"/>
      <c r="X3" s="110"/>
    </row>
    <row r="4" spans="1:24" ht="15">
      <c r="B4" s="25"/>
      <c r="C4" s="111"/>
      <c r="D4" s="112"/>
      <c r="E4" s="112"/>
      <c r="F4" s="112"/>
      <c r="G4" s="111"/>
      <c r="H4" s="111"/>
      <c r="I4" s="111"/>
      <c r="J4" s="111">
        <v>0</v>
      </c>
      <c r="K4" s="111">
        <v>0</v>
      </c>
      <c r="L4" s="111">
        <v>2</v>
      </c>
      <c r="M4" s="111">
        <v>2</v>
      </c>
      <c r="N4" s="111">
        <v>0</v>
      </c>
      <c r="O4" s="111">
        <v>1</v>
      </c>
      <c r="P4" s="111"/>
      <c r="Q4" s="112"/>
      <c r="R4" s="112"/>
      <c r="S4" s="111"/>
      <c r="T4" s="111"/>
      <c r="U4" s="111"/>
      <c r="V4" s="111"/>
      <c r="W4" s="111"/>
      <c r="X4" s="111"/>
    </row>
    <row r="5" spans="1:24" ht="13.5" thickBot="1">
      <c r="A5" s="27" t="s">
        <v>210</v>
      </c>
      <c r="B5" s="26" t="s">
        <v>79</v>
      </c>
      <c r="C5" s="26" t="s">
        <v>77</v>
      </c>
      <c r="D5" s="26" t="s">
        <v>211</v>
      </c>
      <c r="E5" s="26" t="s">
        <v>78</v>
      </c>
      <c r="F5" s="27" t="s">
        <v>212</v>
      </c>
      <c r="G5" s="26" t="s">
        <v>86</v>
      </c>
      <c r="H5" s="26" t="s">
        <v>213</v>
      </c>
      <c r="I5" s="26" t="s">
        <v>214</v>
      </c>
      <c r="J5" s="26" t="s">
        <v>90</v>
      </c>
      <c r="K5" s="26" t="s">
        <v>91</v>
      </c>
      <c r="L5" s="26" t="s">
        <v>87</v>
      </c>
      <c r="M5" s="26" t="s">
        <v>88</v>
      </c>
      <c r="N5" s="26" t="s">
        <v>89</v>
      </c>
      <c r="O5" s="26" t="s">
        <v>92</v>
      </c>
      <c r="P5" s="26" t="s">
        <v>94</v>
      </c>
      <c r="Q5" s="26" t="s">
        <v>80</v>
      </c>
      <c r="R5" s="26" t="s">
        <v>81</v>
      </c>
      <c r="S5" s="26" t="s">
        <v>82</v>
      </c>
      <c r="T5" s="26" t="s">
        <v>85</v>
      </c>
      <c r="U5" s="27" t="s">
        <v>215</v>
      </c>
      <c r="V5" s="27" t="s">
        <v>216</v>
      </c>
      <c r="W5" s="26" t="s">
        <v>83</v>
      </c>
      <c r="X5" s="26" t="s">
        <v>93</v>
      </c>
    </row>
    <row r="6" spans="1:24" ht="15.75" thickBot="1">
      <c r="A6" s="647" t="s">
        <v>95</v>
      </c>
      <c r="B6" s="648"/>
      <c r="C6" s="648"/>
      <c r="D6" s="648"/>
      <c r="E6" s="648"/>
      <c r="F6" s="648"/>
      <c r="G6" s="648"/>
      <c r="H6" s="648"/>
      <c r="I6" s="648"/>
      <c r="J6" s="649"/>
      <c r="K6" s="647" t="s">
        <v>96</v>
      </c>
      <c r="L6" s="648"/>
      <c r="M6" s="648"/>
      <c r="N6" s="648"/>
      <c r="O6" s="649"/>
      <c r="P6" s="647" t="s">
        <v>97</v>
      </c>
      <c r="Q6" s="648"/>
      <c r="R6" s="648"/>
      <c r="S6" s="648"/>
      <c r="T6" s="648"/>
      <c r="U6" s="648"/>
      <c r="V6" s="648"/>
      <c r="W6" s="648"/>
      <c r="X6" s="649"/>
    </row>
    <row r="7" spans="1:24" ht="15">
      <c r="A7" s="113" t="s">
        <v>217</v>
      </c>
      <c r="B7" s="113" t="s">
        <v>218</v>
      </c>
      <c r="C7" s="113" t="s">
        <v>98</v>
      </c>
      <c r="D7" s="113" t="s">
        <v>219</v>
      </c>
      <c r="E7" s="113" t="s">
        <v>71</v>
      </c>
      <c r="F7" s="113" t="s">
        <v>220</v>
      </c>
      <c r="G7" s="113" t="s">
        <v>102</v>
      </c>
      <c r="H7" s="113" t="s">
        <v>213</v>
      </c>
      <c r="I7" s="113" t="s">
        <v>214</v>
      </c>
      <c r="J7" s="113" t="s">
        <v>104</v>
      </c>
      <c r="K7" s="113" t="s">
        <v>105</v>
      </c>
      <c r="L7" s="113" t="s">
        <v>87</v>
      </c>
      <c r="M7" s="113" t="s">
        <v>103</v>
      </c>
      <c r="N7" s="113" t="s">
        <v>89</v>
      </c>
      <c r="O7" s="113" t="s">
        <v>106</v>
      </c>
      <c r="P7" s="113" t="s">
        <v>107</v>
      </c>
      <c r="Q7" s="113" t="s">
        <v>99</v>
      </c>
      <c r="R7" s="113" t="s">
        <v>100</v>
      </c>
      <c r="S7" s="113" t="s">
        <v>101</v>
      </c>
      <c r="T7" s="113" t="s">
        <v>85</v>
      </c>
      <c r="U7" s="113" t="s">
        <v>215</v>
      </c>
      <c r="V7" s="113" t="s">
        <v>216</v>
      </c>
      <c r="W7" s="113" t="s">
        <v>83</v>
      </c>
      <c r="X7" s="113" t="s">
        <v>93</v>
      </c>
    </row>
    <row r="8" spans="1:24">
      <c r="A8" s="114">
        <v>1</v>
      </c>
      <c r="B8" s="115">
        <f>'Measure InputOutput'!A436</f>
        <v>0</v>
      </c>
      <c r="C8" s="116" t="e">
        <f t="shared" ref="C8:I9" si="2">VLOOKUP($B8,LookupTable,C$1,0)</f>
        <v>#N/A</v>
      </c>
      <c r="D8" s="116" t="e">
        <f t="shared" si="2"/>
        <v>#N/A</v>
      </c>
      <c r="E8" s="116" t="e">
        <f t="shared" si="2"/>
        <v>#N/A</v>
      </c>
      <c r="F8" s="116" t="e">
        <f t="shared" si="2"/>
        <v>#N/A</v>
      </c>
      <c r="G8" s="116" t="e">
        <f t="shared" si="2"/>
        <v>#N/A</v>
      </c>
      <c r="H8" s="116" t="e">
        <f t="shared" si="2"/>
        <v>#N/A</v>
      </c>
      <c r="I8" s="116" t="e">
        <f t="shared" si="2"/>
        <v>#N/A</v>
      </c>
      <c r="J8" s="117" t="e">
        <f t="shared" ref="J8:N9" ca="1" si="3">ROUND(VLOOKUP($B8,INDIRECT(OutputRange),J$2,0),J$4)</f>
        <v>#NAME?</v>
      </c>
      <c r="K8" s="117" t="e">
        <f t="shared" ca="1" si="3"/>
        <v>#NAME?</v>
      </c>
      <c r="L8" s="117" t="e">
        <f t="shared" ca="1" si="3"/>
        <v>#NAME?</v>
      </c>
      <c r="M8" s="117" t="e">
        <f t="shared" ca="1" si="3"/>
        <v>#NAME?</v>
      </c>
      <c r="N8" s="117" t="e">
        <f t="shared" ca="1" si="3"/>
        <v>#NAME?</v>
      </c>
      <c r="O8" s="118" t="e">
        <f ca="1">ROUND(ROUND(VLOOKUP($B8,INDIRECT(OutputRange),O$2,0),1),O$4)</f>
        <v>#NAME?</v>
      </c>
      <c r="P8" s="119" t="e">
        <f ca="1">IF(O8&gt;=1,"Yes","No")</f>
        <v>#NAME?</v>
      </c>
      <c r="Q8" s="116" t="e">
        <f t="shared" ref="Q8:X9" si="4">VLOOKUP($B8,LookupTable,Q$1,0)</f>
        <v>#N/A</v>
      </c>
      <c r="R8" s="116" t="e">
        <f t="shared" si="4"/>
        <v>#N/A</v>
      </c>
      <c r="S8" s="116" t="e">
        <f t="shared" si="4"/>
        <v>#N/A</v>
      </c>
      <c r="T8" s="116" t="e">
        <f t="shared" si="4"/>
        <v>#N/A</v>
      </c>
      <c r="U8" s="116" t="e">
        <f t="shared" si="4"/>
        <v>#N/A</v>
      </c>
      <c r="V8" s="116" t="e">
        <f t="shared" si="4"/>
        <v>#N/A</v>
      </c>
      <c r="W8" s="116" t="e">
        <f t="shared" si="4"/>
        <v>#N/A</v>
      </c>
      <c r="X8" s="116" t="e">
        <f t="shared" si="4"/>
        <v>#N/A</v>
      </c>
    </row>
    <row r="9" spans="1:24">
      <c r="A9" s="114">
        <v>2</v>
      </c>
      <c r="B9" s="115">
        <f>'Measure InputOutput'!A437</f>
        <v>0</v>
      </c>
      <c r="C9" s="116" t="e">
        <f t="shared" si="2"/>
        <v>#N/A</v>
      </c>
      <c r="D9" s="116" t="e">
        <f t="shared" si="2"/>
        <v>#N/A</v>
      </c>
      <c r="E9" s="116" t="e">
        <f t="shared" si="2"/>
        <v>#N/A</v>
      </c>
      <c r="F9" s="116" t="e">
        <f t="shared" si="2"/>
        <v>#N/A</v>
      </c>
      <c r="G9" s="116" t="e">
        <f t="shared" si="2"/>
        <v>#N/A</v>
      </c>
      <c r="H9" s="116" t="e">
        <f t="shared" si="2"/>
        <v>#N/A</v>
      </c>
      <c r="I9" s="116" t="e">
        <f t="shared" si="2"/>
        <v>#N/A</v>
      </c>
      <c r="J9" s="117" t="e">
        <f t="shared" ca="1" si="3"/>
        <v>#NAME?</v>
      </c>
      <c r="K9" s="117" t="e">
        <f t="shared" ca="1" si="3"/>
        <v>#NAME?</v>
      </c>
      <c r="L9" s="117" t="e">
        <f t="shared" ca="1" si="3"/>
        <v>#NAME?</v>
      </c>
      <c r="M9" s="117" t="e">
        <f t="shared" ca="1" si="3"/>
        <v>#NAME?</v>
      </c>
      <c r="N9" s="117" t="e">
        <f t="shared" ca="1" si="3"/>
        <v>#NAME?</v>
      </c>
      <c r="O9" s="118" t="e">
        <f ca="1">ROUND(ROUND(VLOOKUP($B9,INDIRECT(OutputRange),O$2,0),1),O$4)</f>
        <v>#NAME?</v>
      </c>
      <c r="P9" s="119" t="e">
        <f ca="1">IF(O9&gt;=1,"Yes","No")</f>
        <v>#NAME?</v>
      </c>
      <c r="Q9" s="116" t="e">
        <f t="shared" si="4"/>
        <v>#N/A</v>
      </c>
      <c r="R9" s="116" t="e">
        <f t="shared" si="4"/>
        <v>#N/A</v>
      </c>
      <c r="S9" s="116" t="e">
        <f t="shared" si="4"/>
        <v>#N/A</v>
      </c>
      <c r="T9" s="116" t="e">
        <f t="shared" si="4"/>
        <v>#N/A</v>
      </c>
      <c r="U9" s="116" t="e">
        <f t="shared" si="4"/>
        <v>#N/A</v>
      </c>
      <c r="V9" s="116" t="e">
        <f t="shared" si="4"/>
        <v>#N/A</v>
      </c>
      <c r="W9" s="116" t="e">
        <f t="shared" si="4"/>
        <v>#N/A</v>
      </c>
      <c r="X9" s="116" t="e">
        <f t="shared" si="4"/>
        <v>#N/A</v>
      </c>
    </row>
  </sheetData>
  <mergeCells count="3">
    <mergeCell ref="A6:J6"/>
    <mergeCell ref="K6:O6"/>
    <mergeCell ref="P6:X6"/>
  </mergeCells>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dimension ref="A1:BD3"/>
  <sheetViews>
    <sheetView workbookViewId="0">
      <selection activeCell="AF3" sqref="AF3:BD3"/>
    </sheetView>
  </sheetViews>
  <sheetFormatPr defaultRowHeight="12.75"/>
  <cols>
    <col min="1" max="1" width="34.140625" customWidth="1"/>
    <col min="2" max="2" width="18.140625" customWidth="1"/>
    <col min="3" max="3" width="30.5703125" bestFit="1" customWidth="1"/>
    <col min="4" max="4" width="16.7109375" customWidth="1"/>
    <col min="5" max="5" width="14.42578125" customWidth="1"/>
    <col min="6" max="6" width="11.85546875" customWidth="1"/>
    <col min="7" max="7" width="11.5703125" customWidth="1"/>
    <col min="8" max="8" width="13.28515625" customWidth="1"/>
    <col min="10" max="10" width="28.28515625" customWidth="1"/>
    <col min="30" max="30" width="12.140625" customWidth="1"/>
    <col min="31" max="41" width="10.28515625" bestFit="1" customWidth="1"/>
    <col min="42" max="42" width="9.28515625" bestFit="1" customWidth="1"/>
    <col min="43" max="53" width="10.28515625" bestFit="1" customWidth="1"/>
    <col min="54" max="54" width="11" customWidth="1"/>
  </cols>
  <sheetData>
    <row r="1" spans="1:56" ht="15.75" thickBot="1">
      <c r="A1" s="485" t="s">
        <v>1147</v>
      </c>
      <c r="B1" s="485" t="s">
        <v>1148</v>
      </c>
      <c r="C1" s="485" t="s">
        <v>1133</v>
      </c>
      <c r="D1" s="485" t="s">
        <v>98</v>
      </c>
      <c r="E1" s="485" t="s">
        <v>1134</v>
      </c>
      <c r="F1" s="485" t="s">
        <v>1135</v>
      </c>
      <c r="G1" s="485" t="s">
        <v>1136</v>
      </c>
      <c r="H1" s="485" t="s">
        <v>1137</v>
      </c>
      <c r="I1" s="485" t="s">
        <v>1138</v>
      </c>
      <c r="J1" s="485" t="s">
        <v>1139</v>
      </c>
      <c r="K1" s="486">
        <v>2016</v>
      </c>
      <c r="L1" s="487">
        <v>2017</v>
      </c>
      <c r="M1" s="487">
        <v>2018</v>
      </c>
      <c r="N1" s="487">
        <v>2019</v>
      </c>
      <c r="O1" s="487">
        <v>2020</v>
      </c>
      <c r="P1" s="487">
        <v>2021</v>
      </c>
      <c r="Q1" s="487">
        <v>2022</v>
      </c>
      <c r="R1" s="487">
        <v>2023</v>
      </c>
      <c r="S1" s="487">
        <v>2024</v>
      </c>
      <c r="T1" s="487">
        <v>2025</v>
      </c>
      <c r="U1" s="487">
        <v>2026</v>
      </c>
      <c r="V1" s="487">
        <v>2027</v>
      </c>
      <c r="W1" s="487">
        <v>2028</v>
      </c>
      <c r="X1" s="487">
        <v>2029</v>
      </c>
      <c r="Y1" s="487">
        <v>2030</v>
      </c>
      <c r="Z1" s="487">
        <v>2031</v>
      </c>
      <c r="AA1" s="487">
        <v>2032</v>
      </c>
      <c r="AB1" s="487">
        <v>2033</v>
      </c>
      <c r="AC1" s="487">
        <v>2034</v>
      </c>
      <c r="AD1" s="487">
        <v>2035</v>
      </c>
      <c r="AE1" s="488" t="s">
        <v>1118</v>
      </c>
      <c r="AF1" s="172" t="s">
        <v>1120</v>
      </c>
      <c r="AG1" s="173"/>
      <c r="AH1" s="173"/>
      <c r="AI1" s="173"/>
      <c r="AJ1" s="173"/>
      <c r="AK1" s="173"/>
      <c r="AL1" s="173"/>
      <c r="AM1" s="173"/>
      <c r="AN1" s="173"/>
      <c r="AO1" s="173"/>
      <c r="AP1" s="173"/>
      <c r="AQ1" s="164"/>
      <c r="AR1" s="160"/>
      <c r="AS1" s="172" t="s">
        <v>1121</v>
      </c>
      <c r="AT1" s="173"/>
      <c r="AU1" s="173"/>
      <c r="AV1" s="173"/>
      <c r="AW1" s="173"/>
      <c r="AX1" s="173"/>
      <c r="AY1" s="173"/>
      <c r="AZ1" s="173"/>
      <c r="BA1" s="173"/>
      <c r="BB1" s="173"/>
      <c r="BC1" s="173"/>
      <c r="BD1" s="164"/>
    </row>
    <row r="2" spans="1:56" ht="15">
      <c r="A2" s="485"/>
      <c r="B2" s="485"/>
      <c r="C2" s="485"/>
      <c r="D2" s="485"/>
      <c r="E2" s="485"/>
      <c r="F2" s="485" t="s">
        <v>1122</v>
      </c>
      <c r="G2" s="485" t="s">
        <v>730</v>
      </c>
      <c r="H2" s="485" t="s">
        <v>1035</v>
      </c>
      <c r="I2" s="485"/>
      <c r="J2" s="485"/>
      <c r="K2" s="489" t="str">
        <f t="shared" ref="K2:AD2" si="0">CONCATENATE("aMW_",K$1)</f>
        <v>aMW_2016</v>
      </c>
      <c r="L2" s="490" t="str">
        <f t="shared" si="0"/>
        <v>aMW_2017</v>
      </c>
      <c r="M2" s="490" t="str">
        <f t="shared" si="0"/>
        <v>aMW_2018</v>
      </c>
      <c r="N2" s="490" t="str">
        <f t="shared" si="0"/>
        <v>aMW_2019</v>
      </c>
      <c r="O2" s="490" t="str">
        <f t="shared" si="0"/>
        <v>aMW_2020</v>
      </c>
      <c r="P2" s="490" t="str">
        <f t="shared" si="0"/>
        <v>aMW_2021</v>
      </c>
      <c r="Q2" s="490" t="str">
        <f t="shared" si="0"/>
        <v>aMW_2022</v>
      </c>
      <c r="R2" s="490" t="str">
        <f t="shared" si="0"/>
        <v>aMW_2023</v>
      </c>
      <c r="S2" s="490" t="str">
        <f t="shared" si="0"/>
        <v>aMW_2024</v>
      </c>
      <c r="T2" s="490" t="str">
        <f t="shared" si="0"/>
        <v>aMW_2025</v>
      </c>
      <c r="U2" s="490" t="str">
        <f t="shared" si="0"/>
        <v>aMW_2026</v>
      </c>
      <c r="V2" s="490" t="str">
        <f t="shared" si="0"/>
        <v>aMW_2027</v>
      </c>
      <c r="W2" s="490" t="str">
        <f t="shared" si="0"/>
        <v>aMW_2028</v>
      </c>
      <c r="X2" s="490" t="str">
        <f t="shared" si="0"/>
        <v>aMW_2029</v>
      </c>
      <c r="Y2" s="490" t="str">
        <f t="shared" si="0"/>
        <v>aMW_2030</v>
      </c>
      <c r="Z2" s="490" t="str">
        <f t="shared" si="0"/>
        <v>aMW_2031</v>
      </c>
      <c r="AA2" s="490" t="str">
        <f t="shared" si="0"/>
        <v>aMW_2032</v>
      </c>
      <c r="AB2" s="490" t="str">
        <f t="shared" si="0"/>
        <v>aMW_2033</v>
      </c>
      <c r="AC2" s="490" t="str">
        <f t="shared" si="0"/>
        <v>aMW_2034</v>
      </c>
      <c r="AD2" s="490" t="str">
        <f t="shared" si="0"/>
        <v>aMW_2035</v>
      </c>
      <c r="AE2" s="491" t="s">
        <v>1118</v>
      </c>
      <c r="AF2" s="492" t="s">
        <v>692</v>
      </c>
      <c r="AG2" s="493" t="s">
        <v>693</v>
      </c>
      <c r="AH2" s="493" t="s">
        <v>694</v>
      </c>
      <c r="AI2" s="493" t="s">
        <v>695</v>
      </c>
      <c r="AJ2" s="493" t="s">
        <v>696</v>
      </c>
      <c r="AK2" s="493" t="s">
        <v>697</v>
      </c>
      <c r="AL2" s="493" t="s">
        <v>698</v>
      </c>
      <c r="AM2" s="493" t="s">
        <v>699</v>
      </c>
      <c r="AN2" s="493" t="s">
        <v>700</v>
      </c>
      <c r="AO2" s="493" t="s">
        <v>701</v>
      </c>
      <c r="AP2" s="493" t="s">
        <v>702</v>
      </c>
      <c r="AQ2" s="493" t="s">
        <v>703</v>
      </c>
      <c r="AR2" s="155"/>
      <c r="AS2" s="155" t="s">
        <v>692</v>
      </c>
      <c r="AT2" s="155" t="s">
        <v>693</v>
      </c>
      <c r="AU2" s="155" t="s">
        <v>694</v>
      </c>
      <c r="AV2" s="155" t="s">
        <v>695</v>
      </c>
      <c r="AW2" s="155" t="s">
        <v>696</v>
      </c>
      <c r="AX2" s="155" t="s">
        <v>697</v>
      </c>
      <c r="AY2" s="155" t="s">
        <v>698</v>
      </c>
      <c r="AZ2" s="155" t="s">
        <v>699</v>
      </c>
      <c r="BA2" s="155" t="s">
        <v>700</v>
      </c>
      <c r="BB2" s="155" t="s">
        <v>701</v>
      </c>
      <c r="BC2" s="155" t="s">
        <v>702</v>
      </c>
      <c r="BD2" s="155" t="s">
        <v>703</v>
      </c>
    </row>
    <row r="3" spans="1:56" ht="15">
      <c r="A3" s="494" t="str">
        <f>VLOOKUP(CONCATENATE($C3,"-",$B3),[2]ACHIEV!$B$19:$C$100,2,FALSE)</f>
        <v>Retro5Med</v>
      </c>
      <c r="B3" s="494" t="str">
        <f>'SC-Retro'!C7</f>
        <v>Retro</v>
      </c>
      <c r="C3" s="494" t="str">
        <f>'7PSourceSummary'!$B$2</f>
        <v>Municipal Water Supply</v>
      </c>
      <c r="D3" s="494" t="s">
        <v>75</v>
      </c>
      <c r="E3" s="495" t="str">
        <f>'SC-Retro'!$A$9</f>
        <v>Process Loads</v>
      </c>
      <c r="F3" s="496">
        <f t="shared" ref="F3" si="1">VLOOKUP(J3,MeasureOutputR,14,FALSE)</f>
        <v>8.9110656443561105</v>
      </c>
      <c r="G3" s="496">
        <f>'SC-Retro'!A37</f>
        <v>56712.144421666322</v>
      </c>
      <c r="H3" s="496">
        <f>'SC-Retro'!B37</f>
        <v>24.263520973207346</v>
      </c>
      <c r="I3" s="497"/>
      <c r="J3" s="498" t="str">
        <f>'SC-Retro'!C37</f>
        <v>Municipal Water Supply-Retro</v>
      </c>
      <c r="K3" s="498">
        <f>'SC-Retro'!E37</f>
        <v>0.58030116846506119</v>
      </c>
      <c r="L3" s="498">
        <f>'SC-Retro'!F37</f>
        <v>0.71635635995468361</v>
      </c>
      <c r="M3" s="498">
        <f>'SC-Retro'!G37</f>
        <v>0.88128384976872465</v>
      </c>
      <c r="N3" s="498">
        <f>'SC-Retro'!H37</f>
        <v>1.028283601591518</v>
      </c>
      <c r="O3" s="498">
        <f>'SC-Retro'!I37</f>
        <v>1.1786166357495877</v>
      </c>
      <c r="P3" s="498">
        <f>'SC-Retro'!J37</f>
        <v>1.3842869579837755</v>
      </c>
      <c r="Q3" s="498">
        <f>'SC-Retro'!K37</f>
        <v>1.5251465933130681</v>
      </c>
      <c r="R3" s="498">
        <f>'SC-Retro'!L37</f>
        <v>1.5643530115477409</v>
      </c>
      <c r="S3" s="498">
        <f>'SC-Retro'!M37</f>
        <v>1.4798066274829786</v>
      </c>
      <c r="T3" s="498">
        <f>'SC-Retro'!N37</f>
        <v>1.2765589231038534</v>
      </c>
      <c r="U3" s="498">
        <f>'SC-Retro'!O37</f>
        <v>0.99119175898228895</v>
      </c>
      <c r="V3" s="498">
        <f>'SC-Retro'!P37</f>
        <v>0.68242324542925314</v>
      </c>
      <c r="W3" s="498">
        <f>'SC-Retro'!Q37</f>
        <v>0.40962371098704176</v>
      </c>
      <c r="X3" s="498">
        <f>'SC-Retro'!R37</f>
        <v>0.21035188902867327</v>
      </c>
      <c r="Y3" s="498">
        <f>'SC-Retro'!S37</f>
        <v>9.0501270243363935E-2</v>
      </c>
      <c r="Z3" s="498">
        <f>'SC-Retro'!T37</f>
        <v>3.1880223426939136E-2</v>
      </c>
      <c r="AA3" s="498">
        <f>'SC-Retro'!U37</f>
        <v>8.9664561019523036E-3</v>
      </c>
      <c r="AB3" s="498">
        <f>'SC-Retro'!V37</f>
        <v>1.9590884137989477E-3</v>
      </c>
      <c r="AC3" s="498">
        <f>'SC-Retro'!W37</f>
        <v>3.2277937869459958E-4</v>
      </c>
      <c r="AD3" s="498">
        <f>'SC-Retro'!X37</f>
        <v>3.883267313144192E-5</v>
      </c>
      <c r="AE3" s="498">
        <f>'SC-Retro'!Y37</f>
        <v>14.455076833443607</v>
      </c>
      <c r="AF3" s="499">
        <f t="shared" ref="AF3:AO3" si="2">VLOOKUP($J3,MeasureOutputR,COLUMN()-17,FALSE)</f>
        <v>2873.9128219862409</v>
      </c>
      <c r="AG3" s="499">
        <f t="shared" si="2"/>
        <v>2723.272478897783</v>
      </c>
      <c r="AH3" s="499">
        <f t="shared" si="2"/>
        <v>3268.3897693815652</v>
      </c>
      <c r="AI3" s="499">
        <f t="shared" si="2"/>
        <v>3105.7865008035692</v>
      </c>
      <c r="AJ3" s="499">
        <f t="shared" si="2"/>
        <v>3456.6985670189101</v>
      </c>
      <c r="AK3" s="499">
        <f t="shared" si="2"/>
        <v>3862.7158893266196</v>
      </c>
      <c r="AL3" s="499">
        <f t="shared" si="2"/>
        <v>4079.554769222053</v>
      </c>
      <c r="AM3" s="499">
        <f t="shared" si="2"/>
        <v>4387.9996052415199</v>
      </c>
      <c r="AN3" s="499">
        <f t="shared" si="2"/>
        <v>3748.4667668749421</v>
      </c>
      <c r="AO3" s="499">
        <f t="shared" si="2"/>
        <v>3660.2481862642549</v>
      </c>
      <c r="AP3" s="499">
        <f t="shared" ref="AP3:BD3" si="3">VLOOKUP($J3,MeasureOutputR,COLUMN()-17,FALSE)</f>
        <v>2902.5445753921672</v>
      </c>
      <c r="AQ3" s="499">
        <f t="shared" si="3"/>
        <v>2869.0192162573826</v>
      </c>
      <c r="AR3" s="499">
        <f t="shared" si="3"/>
        <v>0</v>
      </c>
      <c r="AS3" s="499">
        <f t="shared" si="3"/>
        <v>1086.6280132750232</v>
      </c>
      <c r="AT3" s="499">
        <f t="shared" si="3"/>
        <v>939.94087328905277</v>
      </c>
      <c r="AU3" s="499">
        <f t="shared" si="3"/>
        <v>1000.828868289528</v>
      </c>
      <c r="AV3" s="499">
        <f t="shared" si="3"/>
        <v>1199.9343200460669</v>
      </c>
      <c r="AW3" s="499">
        <f t="shared" si="3"/>
        <v>1341.3403171753644</v>
      </c>
      <c r="AX3" s="499">
        <f t="shared" si="3"/>
        <v>1496.4434489027647</v>
      </c>
      <c r="AY3" s="499">
        <f t="shared" si="3"/>
        <v>1843.1427959341374</v>
      </c>
      <c r="AZ3" s="499">
        <f t="shared" si="3"/>
        <v>1712.0513754979522</v>
      </c>
      <c r="BA3" s="499">
        <f t="shared" si="3"/>
        <v>1749.7124861775278</v>
      </c>
      <c r="BB3" s="499">
        <f t="shared" si="3"/>
        <v>1290.2800601626318</v>
      </c>
      <c r="BC3" s="499">
        <f t="shared" si="3"/>
        <v>1024.7738251639407</v>
      </c>
      <c r="BD3" s="499">
        <f t="shared" si="3"/>
        <v>1088.458891085322</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sheetPr codeName="Sheet12"/>
  <dimension ref="A1:AE117"/>
  <sheetViews>
    <sheetView workbookViewId="0">
      <selection activeCell="C9" sqref="C9"/>
    </sheetView>
  </sheetViews>
  <sheetFormatPr defaultRowHeight="12.75"/>
  <cols>
    <col min="1" max="1" width="35" style="174" customWidth="1"/>
    <col min="2" max="2" width="16" style="174" customWidth="1"/>
    <col min="3" max="3" width="32.85546875" style="174" customWidth="1"/>
    <col min="4" max="4" width="12.85546875" style="174" bestFit="1" customWidth="1"/>
    <col min="5" max="5" width="9.42578125" style="174" customWidth="1"/>
    <col min="6" max="23" width="9.140625" style="174"/>
    <col min="24" max="24" width="9.140625" style="215"/>
    <col min="25" max="256" width="9.140625" style="174"/>
    <col min="257" max="257" width="35" style="174" customWidth="1"/>
    <col min="258" max="258" width="16" style="174" customWidth="1"/>
    <col min="259" max="259" width="29.140625" style="174" customWidth="1"/>
    <col min="260" max="260" width="12.85546875" style="174" bestFit="1" customWidth="1"/>
    <col min="261" max="261" width="9.42578125" style="174" customWidth="1"/>
    <col min="262" max="512" width="9.140625" style="174"/>
    <col min="513" max="513" width="35" style="174" customWidth="1"/>
    <col min="514" max="514" width="16" style="174" customWidth="1"/>
    <col min="515" max="515" width="29.140625" style="174" customWidth="1"/>
    <col min="516" max="516" width="12.85546875" style="174" bestFit="1" customWidth="1"/>
    <col min="517" max="517" width="9.42578125" style="174" customWidth="1"/>
    <col min="518" max="768" width="9.140625" style="174"/>
    <col min="769" max="769" width="35" style="174" customWidth="1"/>
    <col min="770" max="770" width="16" style="174" customWidth="1"/>
    <col min="771" max="771" width="29.140625" style="174" customWidth="1"/>
    <col min="772" max="772" width="12.85546875" style="174" bestFit="1" customWidth="1"/>
    <col min="773" max="773" width="9.42578125" style="174" customWidth="1"/>
    <col min="774" max="1024" width="9.140625" style="174"/>
    <col min="1025" max="1025" width="35" style="174" customWidth="1"/>
    <col min="1026" max="1026" width="16" style="174" customWidth="1"/>
    <col min="1027" max="1027" width="29.140625" style="174" customWidth="1"/>
    <col min="1028" max="1028" width="12.85546875" style="174" bestFit="1" customWidth="1"/>
    <col min="1029" max="1029" width="9.42578125" style="174" customWidth="1"/>
    <col min="1030" max="1280" width="9.140625" style="174"/>
    <col min="1281" max="1281" width="35" style="174" customWidth="1"/>
    <col min="1282" max="1282" width="16" style="174" customWidth="1"/>
    <col min="1283" max="1283" width="29.140625" style="174" customWidth="1"/>
    <col min="1284" max="1284" width="12.85546875" style="174" bestFit="1" customWidth="1"/>
    <col min="1285" max="1285" width="9.42578125" style="174" customWidth="1"/>
    <col min="1286" max="1536" width="9.140625" style="174"/>
    <col min="1537" max="1537" width="35" style="174" customWidth="1"/>
    <col min="1538" max="1538" width="16" style="174" customWidth="1"/>
    <col min="1539" max="1539" width="29.140625" style="174" customWidth="1"/>
    <col min="1540" max="1540" width="12.85546875" style="174" bestFit="1" customWidth="1"/>
    <col min="1541" max="1541" width="9.42578125" style="174" customWidth="1"/>
    <col min="1542" max="1792" width="9.140625" style="174"/>
    <col min="1793" max="1793" width="35" style="174" customWidth="1"/>
    <col min="1794" max="1794" width="16" style="174" customWidth="1"/>
    <col min="1795" max="1795" width="29.140625" style="174" customWidth="1"/>
    <col min="1796" max="1796" width="12.85546875" style="174" bestFit="1" customWidth="1"/>
    <col min="1797" max="1797" width="9.42578125" style="174" customWidth="1"/>
    <col min="1798" max="2048" width="9.140625" style="174"/>
    <col min="2049" max="2049" width="35" style="174" customWidth="1"/>
    <col min="2050" max="2050" width="16" style="174" customWidth="1"/>
    <col min="2051" max="2051" width="29.140625" style="174" customWidth="1"/>
    <col min="2052" max="2052" width="12.85546875" style="174" bestFit="1" customWidth="1"/>
    <col min="2053" max="2053" width="9.42578125" style="174" customWidth="1"/>
    <col min="2054" max="2304" width="9.140625" style="174"/>
    <col min="2305" max="2305" width="35" style="174" customWidth="1"/>
    <col min="2306" max="2306" width="16" style="174" customWidth="1"/>
    <col min="2307" max="2307" width="29.140625" style="174" customWidth="1"/>
    <col min="2308" max="2308" width="12.85546875" style="174" bestFit="1" customWidth="1"/>
    <col min="2309" max="2309" width="9.42578125" style="174" customWidth="1"/>
    <col min="2310" max="2560" width="9.140625" style="174"/>
    <col min="2561" max="2561" width="35" style="174" customWidth="1"/>
    <col min="2562" max="2562" width="16" style="174" customWidth="1"/>
    <col min="2563" max="2563" width="29.140625" style="174" customWidth="1"/>
    <col min="2564" max="2564" width="12.85546875" style="174" bestFit="1" customWidth="1"/>
    <col min="2565" max="2565" width="9.42578125" style="174" customWidth="1"/>
    <col min="2566" max="2816" width="9.140625" style="174"/>
    <col min="2817" max="2817" width="35" style="174" customWidth="1"/>
    <col min="2818" max="2818" width="16" style="174" customWidth="1"/>
    <col min="2819" max="2819" width="29.140625" style="174" customWidth="1"/>
    <col min="2820" max="2820" width="12.85546875" style="174" bestFit="1" customWidth="1"/>
    <col min="2821" max="2821" width="9.42578125" style="174" customWidth="1"/>
    <col min="2822" max="3072" width="9.140625" style="174"/>
    <col min="3073" max="3073" width="35" style="174" customWidth="1"/>
    <col min="3074" max="3074" width="16" style="174" customWidth="1"/>
    <col min="3075" max="3075" width="29.140625" style="174" customWidth="1"/>
    <col min="3076" max="3076" width="12.85546875" style="174" bestFit="1" customWidth="1"/>
    <col min="3077" max="3077" width="9.42578125" style="174" customWidth="1"/>
    <col min="3078" max="3328" width="9.140625" style="174"/>
    <col min="3329" max="3329" width="35" style="174" customWidth="1"/>
    <col min="3330" max="3330" width="16" style="174" customWidth="1"/>
    <col min="3331" max="3331" width="29.140625" style="174" customWidth="1"/>
    <col min="3332" max="3332" width="12.85546875" style="174" bestFit="1" customWidth="1"/>
    <col min="3333" max="3333" width="9.42578125" style="174" customWidth="1"/>
    <col min="3334" max="3584" width="9.140625" style="174"/>
    <col min="3585" max="3585" width="35" style="174" customWidth="1"/>
    <col min="3586" max="3586" width="16" style="174" customWidth="1"/>
    <col min="3587" max="3587" width="29.140625" style="174" customWidth="1"/>
    <col min="3588" max="3588" width="12.85546875" style="174" bestFit="1" customWidth="1"/>
    <col min="3589" max="3589" width="9.42578125" style="174" customWidth="1"/>
    <col min="3590" max="3840" width="9.140625" style="174"/>
    <col min="3841" max="3841" width="35" style="174" customWidth="1"/>
    <col min="3842" max="3842" width="16" style="174" customWidth="1"/>
    <col min="3843" max="3843" width="29.140625" style="174" customWidth="1"/>
    <col min="3844" max="3844" width="12.85546875" style="174" bestFit="1" customWidth="1"/>
    <col min="3845" max="3845" width="9.42578125" style="174" customWidth="1"/>
    <col min="3846" max="4096" width="9.140625" style="174"/>
    <col min="4097" max="4097" width="35" style="174" customWidth="1"/>
    <col min="4098" max="4098" width="16" style="174" customWidth="1"/>
    <col min="4099" max="4099" width="29.140625" style="174" customWidth="1"/>
    <col min="4100" max="4100" width="12.85546875" style="174" bestFit="1" customWidth="1"/>
    <col min="4101" max="4101" width="9.42578125" style="174" customWidth="1"/>
    <col min="4102" max="4352" width="9.140625" style="174"/>
    <col min="4353" max="4353" width="35" style="174" customWidth="1"/>
    <col min="4354" max="4354" width="16" style="174" customWidth="1"/>
    <col min="4355" max="4355" width="29.140625" style="174" customWidth="1"/>
    <col min="4356" max="4356" width="12.85546875" style="174" bestFit="1" customWidth="1"/>
    <col min="4357" max="4357" width="9.42578125" style="174" customWidth="1"/>
    <col min="4358" max="4608" width="9.140625" style="174"/>
    <col min="4609" max="4609" width="35" style="174" customWidth="1"/>
    <col min="4610" max="4610" width="16" style="174" customWidth="1"/>
    <col min="4611" max="4611" width="29.140625" style="174" customWidth="1"/>
    <col min="4612" max="4612" width="12.85546875" style="174" bestFit="1" customWidth="1"/>
    <col min="4613" max="4613" width="9.42578125" style="174" customWidth="1"/>
    <col min="4614" max="4864" width="9.140625" style="174"/>
    <col min="4865" max="4865" width="35" style="174" customWidth="1"/>
    <col min="4866" max="4866" width="16" style="174" customWidth="1"/>
    <col min="4867" max="4867" width="29.140625" style="174" customWidth="1"/>
    <col min="4868" max="4868" width="12.85546875" style="174" bestFit="1" customWidth="1"/>
    <col min="4869" max="4869" width="9.42578125" style="174" customWidth="1"/>
    <col min="4870" max="5120" width="9.140625" style="174"/>
    <col min="5121" max="5121" width="35" style="174" customWidth="1"/>
    <col min="5122" max="5122" width="16" style="174" customWidth="1"/>
    <col min="5123" max="5123" width="29.140625" style="174" customWidth="1"/>
    <col min="5124" max="5124" width="12.85546875" style="174" bestFit="1" customWidth="1"/>
    <col min="5125" max="5125" width="9.42578125" style="174" customWidth="1"/>
    <col min="5126" max="5376" width="9.140625" style="174"/>
    <col min="5377" max="5377" width="35" style="174" customWidth="1"/>
    <col min="5378" max="5378" width="16" style="174" customWidth="1"/>
    <col min="5379" max="5379" width="29.140625" style="174" customWidth="1"/>
    <col min="5380" max="5380" width="12.85546875" style="174" bestFit="1" customWidth="1"/>
    <col min="5381" max="5381" width="9.42578125" style="174" customWidth="1"/>
    <col min="5382" max="5632" width="9.140625" style="174"/>
    <col min="5633" max="5633" width="35" style="174" customWidth="1"/>
    <col min="5634" max="5634" width="16" style="174" customWidth="1"/>
    <col min="5635" max="5635" width="29.140625" style="174" customWidth="1"/>
    <col min="5636" max="5636" width="12.85546875" style="174" bestFit="1" customWidth="1"/>
    <col min="5637" max="5637" width="9.42578125" style="174" customWidth="1"/>
    <col min="5638" max="5888" width="9.140625" style="174"/>
    <col min="5889" max="5889" width="35" style="174" customWidth="1"/>
    <col min="5890" max="5890" width="16" style="174" customWidth="1"/>
    <col min="5891" max="5891" width="29.140625" style="174" customWidth="1"/>
    <col min="5892" max="5892" width="12.85546875" style="174" bestFit="1" customWidth="1"/>
    <col min="5893" max="5893" width="9.42578125" style="174" customWidth="1"/>
    <col min="5894" max="6144" width="9.140625" style="174"/>
    <col min="6145" max="6145" width="35" style="174" customWidth="1"/>
    <col min="6146" max="6146" width="16" style="174" customWidth="1"/>
    <col min="6147" max="6147" width="29.140625" style="174" customWidth="1"/>
    <col min="6148" max="6148" width="12.85546875" style="174" bestFit="1" customWidth="1"/>
    <col min="6149" max="6149" width="9.42578125" style="174" customWidth="1"/>
    <col min="6150" max="6400" width="9.140625" style="174"/>
    <col min="6401" max="6401" width="35" style="174" customWidth="1"/>
    <col min="6402" max="6402" width="16" style="174" customWidth="1"/>
    <col min="6403" max="6403" width="29.140625" style="174" customWidth="1"/>
    <col min="6404" max="6404" width="12.85546875" style="174" bestFit="1" customWidth="1"/>
    <col min="6405" max="6405" width="9.42578125" style="174" customWidth="1"/>
    <col min="6406" max="6656" width="9.140625" style="174"/>
    <col min="6657" max="6657" width="35" style="174" customWidth="1"/>
    <col min="6658" max="6658" width="16" style="174" customWidth="1"/>
    <col min="6659" max="6659" width="29.140625" style="174" customWidth="1"/>
    <col min="6660" max="6660" width="12.85546875" style="174" bestFit="1" customWidth="1"/>
    <col min="6661" max="6661" width="9.42578125" style="174" customWidth="1"/>
    <col min="6662" max="6912" width="9.140625" style="174"/>
    <col min="6913" max="6913" width="35" style="174" customWidth="1"/>
    <col min="6914" max="6914" width="16" style="174" customWidth="1"/>
    <col min="6915" max="6915" width="29.140625" style="174" customWidth="1"/>
    <col min="6916" max="6916" width="12.85546875" style="174" bestFit="1" customWidth="1"/>
    <col min="6917" max="6917" width="9.42578125" style="174" customWidth="1"/>
    <col min="6918" max="7168" width="9.140625" style="174"/>
    <col min="7169" max="7169" width="35" style="174" customWidth="1"/>
    <col min="7170" max="7170" width="16" style="174" customWidth="1"/>
    <col min="7171" max="7171" width="29.140625" style="174" customWidth="1"/>
    <col min="7172" max="7172" width="12.85546875" style="174" bestFit="1" customWidth="1"/>
    <col min="7173" max="7173" width="9.42578125" style="174" customWidth="1"/>
    <col min="7174" max="7424" width="9.140625" style="174"/>
    <col min="7425" max="7425" width="35" style="174" customWidth="1"/>
    <col min="7426" max="7426" width="16" style="174" customWidth="1"/>
    <col min="7427" max="7427" width="29.140625" style="174" customWidth="1"/>
    <col min="7428" max="7428" width="12.85546875" style="174" bestFit="1" customWidth="1"/>
    <col min="7429" max="7429" width="9.42578125" style="174" customWidth="1"/>
    <col min="7430" max="7680" width="9.140625" style="174"/>
    <col min="7681" max="7681" width="35" style="174" customWidth="1"/>
    <col min="7682" max="7682" width="16" style="174" customWidth="1"/>
    <col min="7683" max="7683" width="29.140625" style="174" customWidth="1"/>
    <col min="7684" max="7684" width="12.85546875" style="174" bestFit="1" customWidth="1"/>
    <col min="7685" max="7685" width="9.42578125" style="174" customWidth="1"/>
    <col min="7686" max="7936" width="9.140625" style="174"/>
    <col min="7937" max="7937" width="35" style="174" customWidth="1"/>
    <col min="7938" max="7938" width="16" style="174" customWidth="1"/>
    <col min="7939" max="7939" width="29.140625" style="174" customWidth="1"/>
    <col min="7940" max="7940" width="12.85546875" style="174" bestFit="1" customWidth="1"/>
    <col min="7941" max="7941" width="9.42578125" style="174" customWidth="1"/>
    <col min="7942" max="8192" width="9.140625" style="174"/>
    <col min="8193" max="8193" width="35" style="174" customWidth="1"/>
    <col min="8194" max="8194" width="16" style="174" customWidth="1"/>
    <col min="8195" max="8195" width="29.140625" style="174" customWidth="1"/>
    <col min="8196" max="8196" width="12.85546875" style="174" bestFit="1" customWidth="1"/>
    <col min="8197" max="8197" width="9.42578125" style="174" customWidth="1"/>
    <col min="8198" max="8448" width="9.140625" style="174"/>
    <col min="8449" max="8449" width="35" style="174" customWidth="1"/>
    <col min="8450" max="8450" width="16" style="174" customWidth="1"/>
    <col min="8451" max="8451" width="29.140625" style="174" customWidth="1"/>
    <col min="8452" max="8452" width="12.85546875" style="174" bestFit="1" customWidth="1"/>
    <col min="8453" max="8453" width="9.42578125" style="174" customWidth="1"/>
    <col min="8454" max="8704" width="9.140625" style="174"/>
    <col min="8705" max="8705" width="35" style="174" customWidth="1"/>
    <col min="8706" max="8706" width="16" style="174" customWidth="1"/>
    <col min="8707" max="8707" width="29.140625" style="174" customWidth="1"/>
    <col min="8708" max="8708" width="12.85546875" style="174" bestFit="1" customWidth="1"/>
    <col min="8709" max="8709" width="9.42578125" style="174" customWidth="1"/>
    <col min="8710" max="8960" width="9.140625" style="174"/>
    <col min="8961" max="8961" width="35" style="174" customWidth="1"/>
    <col min="8962" max="8962" width="16" style="174" customWidth="1"/>
    <col min="8963" max="8963" width="29.140625" style="174" customWidth="1"/>
    <col min="8964" max="8964" width="12.85546875" style="174" bestFit="1" customWidth="1"/>
    <col min="8965" max="8965" width="9.42578125" style="174" customWidth="1"/>
    <col min="8966" max="9216" width="9.140625" style="174"/>
    <col min="9217" max="9217" width="35" style="174" customWidth="1"/>
    <col min="9218" max="9218" width="16" style="174" customWidth="1"/>
    <col min="9219" max="9219" width="29.140625" style="174" customWidth="1"/>
    <col min="9220" max="9220" width="12.85546875" style="174" bestFit="1" customWidth="1"/>
    <col min="9221" max="9221" width="9.42578125" style="174" customWidth="1"/>
    <col min="9222" max="9472" width="9.140625" style="174"/>
    <col min="9473" max="9473" width="35" style="174" customWidth="1"/>
    <col min="9474" max="9474" width="16" style="174" customWidth="1"/>
    <col min="9475" max="9475" width="29.140625" style="174" customWidth="1"/>
    <col min="9476" max="9476" width="12.85546875" style="174" bestFit="1" customWidth="1"/>
    <col min="9477" max="9477" width="9.42578125" style="174" customWidth="1"/>
    <col min="9478" max="9728" width="9.140625" style="174"/>
    <col min="9729" max="9729" width="35" style="174" customWidth="1"/>
    <col min="9730" max="9730" width="16" style="174" customWidth="1"/>
    <col min="9731" max="9731" width="29.140625" style="174" customWidth="1"/>
    <col min="9732" max="9732" width="12.85546875" style="174" bestFit="1" customWidth="1"/>
    <col min="9733" max="9733" width="9.42578125" style="174" customWidth="1"/>
    <col min="9734" max="9984" width="9.140625" style="174"/>
    <col min="9985" max="9985" width="35" style="174" customWidth="1"/>
    <col min="9986" max="9986" width="16" style="174" customWidth="1"/>
    <col min="9987" max="9987" width="29.140625" style="174" customWidth="1"/>
    <col min="9988" max="9988" width="12.85546875" style="174" bestFit="1" customWidth="1"/>
    <col min="9989" max="9989" width="9.42578125" style="174" customWidth="1"/>
    <col min="9990" max="10240" width="9.140625" style="174"/>
    <col min="10241" max="10241" width="35" style="174" customWidth="1"/>
    <col min="10242" max="10242" width="16" style="174" customWidth="1"/>
    <col min="10243" max="10243" width="29.140625" style="174" customWidth="1"/>
    <col min="10244" max="10244" width="12.85546875" style="174" bestFit="1" customWidth="1"/>
    <col min="10245" max="10245" width="9.42578125" style="174" customWidth="1"/>
    <col min="10246" max="10496" width="9.140625" style="174"/>
    <col min="10497" max="10497" width="35" style="174" customWidth="1"/>
    <col min="10498" max="10498" width="16" style="174" customWidth="1"/>
    <col min="10499" max="10499" width="29.140625" style="174" customWidth="1"/>
    <col min="10500" max="10500" width="12.85546875" style="174" bestFit="1" customWidth="1"/>
    <col min="10501" max="10501" width="9.42578125" style="174" customWidth="1"/>
    <col min="10502" max="10752" width="9.140625" style="174"/>
    <col min="10753" max="10753" width="35" style="174" customWidth="1"/>
    <col min="10754" max="10754" width="16" style="174" customWidth="1"/>
    <col min="10755" max="10755" width="29.140625" style="174" customWidth="1"/>
    <col min="10756" max="10756" width="12.85546875" style="174" bestFit="1" customWidth="1"/>
    <col min="10757" max="10757" width="9.42578125" style="174" customWidth="1"/>
    <col min="10758" max="11008" width="9.140625" style="174"/>
    <col min="11009" max="11009" width="35" style="174" customWidth="1"/>
    <col min="11010" max="11010" width="16" style="174" customWidth="1"/>
    <col min="11011" max="11011" width="29.140625" style="174" customWidth="1"/>
    <col min="11012" max="11012" width="12.85546875" style="174" bestFit="1" customWidth="1"/>
    <col min="11013" max="11013" width="9.42578125" style="174" customWidth="1"/>
    <col min="11014" max="11264" width="9.140625" style="174"/>
    <col min="11265" max="11265" width="35" style="174" customWidth="1"/>
    <col min="11266" max="11266" width="16" style="174" customWidth="1"/>
    <col min="11267" max="11267" width="29.140625" style="174" customWidth="1"/>
    <col min="11268" max="11268" width="12.85546875" style="174" bestFit="1" customWidth="1"/>
    <col min="11269" max="11269" width="9.42578125" style="174" customWidth="1"/>
    <col min="11270" max="11520" width="9.140625" style="174"/>
    <col min="11521" max="11521" width="35" style="174" customWidth="1"/>
    <col min="11522" max="11522" width="16" style="174" customWidth="1"/>
    <col min="11523" max="11523" width="29.140625" style="174" customWidth="1"/>
    <col min="11524" max="11524" width="12.85546875" style="174" bestFit="1" customWidth="1"/>
    <col min="11525" max="11525" width="9.42578125" style="174" customWidth="1"/>
    <col min="11526" max="11776" width="9.140625" style="174"/>
    <col min="11777" max="11777" width="35" style="174" customWidth="1"/>
    <col min="11778" max="11778" width="16" style="174" customWidth="1"/>
    <col min="11779" max="11779" width="29.140625" style="174" customWidth="1"/>
    <col min="11780" max="11780" width="12.85546875" style="174" bestFit="1" customWidth="1"/>
    <col min="11781" max="11781" width="9.42578125" style="174" customWidth="1"/>
    <col min="11782" max="12032" width="9.140625" style="174"/>
    <col min="12033" max="12033" width="35" style="174" customWidth="1"/>
    <col min="12034" max="12034" width="16" style="174" customWidth="1"/>
    <col min="12035" max="12035" width="29.140625" style="174" customWidth="1"/>
    <col min="12036" max="12036" width="12.85546875" style="174" bestFit="1" customWidth="1"/>
    <col min="12037" max="12037" width="9.42578125" style="174" customWidth="1"/>
    <col min="12038" max="12288" width="9.140625" style="174"/>
    <col min="12289" max="12289" width="35" style="174" customWidth="1"/>
    <col min="12290" max="12290" width="16" style="174" customWidth="1"/>
    <col min="12291" max="12291" width="29.140625" style="174" customWidth="1"/>
    <col min="12292" max="12292" width="12.85546875" style="174" bestFit="1" customWidth="1"/>
    <col min="12293" max="12293" width="9.42578125" style="174" customWidth="1"/>
    <col min="12294" max="12544" width="9.140625" style="174"/>
    <col min="12545" max="12545" width="35" style="174" customWidth="1"/>
    <col min="12546" max="12546" width="16" style="174" customWidth="1"/>
    <col min="12547" max="12547" width="29.140625" style="174" customWidth="1"/>
    <col min="12548" max="12548" width="12.85546875" style="174" bestFit="1" customWidth="1"/>
    <col min="12549" max="12549" width="9.42578125" style="174" customWidth="1"/>
    <col min="12550" max="12800" width="9.140625" style="174"/>
    <col min="12801" max="12801" width="35" style="174" customWidth="1"/>
    <col min="12802" max="12802" width="16" style="174" customWidth="1"/>
    <col min="12803" max="12803" width="29.140625" style="174" customWidth="1"/>
    <col min="12804" max="12804" width="12.85546875" style="174" bestFit="1" customWidth="1"/>
    <col min="12805" max="12805" width="9.42578125" style="174" customWidth="1"/>
    <col min="12806" max="13056" width="9.140625" style="174"/>
    <col min="13057" max="13057" width="35" style="174" customWidth="1"/>
    <col min="13058" max="13058" width="16" style="174" customWidth="1"/>
    <col min="13059" max="13059" width="29.140625" style="174" customWidth="1"/>
    <col min="13060" max="13060" width="12.85546875" style="174" bestFit="1" customWidth="1"/>
    <col min="13061" max="13061" width="9.42578125" style="174" customWidth="1"/>
    <col min="13062" max="13312" width="9.140625" style="174"/>
    <col min="13313" max="13313" width="35" style="174" customWidth="1"/>
    <col min="13314" max="13314" width="16" style="174" customWidth="1"/>
    <col min="13315" max="13315" width="29.140625" style="174" customWidth="1"/>
    <col min="13316" max="13316" width="12.85546875" style="174" bestFit="1" customWidth="1"/>
    <col min="13317" max="13317" width="9.42578125" style="174" customWidth="1"/>
    <col min="13318" max="13568" width="9.140625" style="174"/>
    <col min="13569" max="13569" width="35" style="174" customWidth="1"/>
    <col min="13570" max="13570" width="16" style="174" customWidth="1"/>
    <col min="13571" max="13571" width="29.140625" style="174" customWidth="1"/>
    <col min="13572" max="13572" width="12.85546875" style="174" bestFit="1" customWidth="1"/>
    <col min="13573" max="13573" width="9.42578125" style="174" customWidth="1"/>
    <col min="13574" max="13824" width="9.140625" style="174"/>
    <col min="13825" max="13825" width="35" style="174" customWidth="1"/>
    <col min="13826" max="13826" width="16" style="174" customWidth="1"/>
    <col min="13827" max="13827" width="29.140625" style="174" customWidth="1"/>
    <col min="13828" max="13828" width="12.85546875" style="174" bestFit="1" customWidth="1"/>
    <col min="13829" max="13829" width="9.42578125" style="174" customWidth="1"/>
    <col min="13830" max="14080" width="9.140625" style="174"/>
    <col min="14081" max="14081" width="35" style="174" customWidth="1"/>
    <col min="14082" max="14082" width="16" style="174" customWidth="1"/>
    <col min="14083" max="14083" width="29.140625" style="174" customWidth="1"/>
    <col min="14084" max="14084" width="12.85546875" style="174" bestFit="1" customWidth="1"/>
    <col min="14085" max="14085" width="9.42578125" style="174" customWidth="1"/>
    <col min="14086" max="14336" width="9.140625" style="174"/>
    <col min="14337" max="14337" width="35" style="174" customWidth="1"/>
    <col min="14338" max="14338" width="16" style="174" customWidth="1"/>
    <col min="14339" max="14339" width="29.140625" style="174" customWidth="1"/>
    <col min="14340" max="14340" width="12.85546875" style="174" bestFit="1" customWidth="1"/>
    <col min="14341" max="14341" width="9.42578125" style="174" customWidth="1"/>
    <col min="14342" max="14592" width="9.140625" style="174"/>
    <col min="14593" max="14593" width="35" style="174" customWidth="1"/>
    <col min="14594" max="14594" width="16" style="174" customWidth="1"/>
    <col min="14595" max="14595" width="29.140625" style="174" customWidth="1"/>
    <col min="14596" max="14596" width="12.85546875" style="174" bestFit="1" customWidth="1"/>
    <col min="14597" max="14597" width="9.42578125" style="174" customWidth="1"/>
    <col min="14598" max="14848" width="9.140625" style="174"/>
    <col min="14849" max="14849" width="35" style="174" customWidth="1"/>
    <col min="14850" max="14850" width="16" style="174" customWidth="1"/>
    <col min="14851" max="14851" width="29.140625" style="174" customWidth="1"/>
    <col min="14852" max="14852" width="12.85546875" style="174" bestFit="1" customWidth="1"/>
    <col min="14853" max="14853" width="9.42578125" style="174" customWidth="1"/>
    <col min="14854" max="15104" width="9.140625" style="174"/>
    <col min="15105" max="15105" width="35" style="174" customWidth="1"/>
    <col min="15106" max="15106" width="16" style="174" customWidth="1"/>
    <col min="15107" max="15107" width="29.140625" style="174" customWidth="1"/>
    <col min="15108" max="15108" width="12.85546875" style="174" bestFit="1" customWidth="1"/>
    <col min="15109" max="15109" width="9.42578125" style="174" customWidth="1"/>
    <col min="15110" max="15360" width="9.140625" style="174"/>
    <col min="15361" max="15361" width="35" style="174" customWidth="1"/>
    <col min="15362" max="15362" width="16" style="174" customWidth="1"/>
    <col min="15363" max="15363" width="29.140625" style="174" customWidth="1"/>
    <col min="15364" max="15364" width="12.85546875" style="174" bestFit="1" customWidth="1"/>
    <col min="15365" max="15365" width="9.42578125" style="174" customWidth="1"/>
    <col min="15366" max="15616" width="9.140625" style="174"/>
    <col min="15617" max="15617" width="35" style="174" customWidth="1"/>
    <col min="15618" max="15618" width="16" style="174" customWidth="1"/>
    <col min="15619" max="15619" width="29.140625" style="174" customWidth="1"/>
    <col min="15620" max="15620" width="12.85546875" style="174" bestFit="1" customWidth="1"/>
    <col min="15621" max="15621" width="9.42578125" style="174" customWidth="1"/>
    <col min="15622" max="15872" width="9.140625" style="174"/>
    <col min="15873" max="15873" width="35" style="174" customWidth="1"/>
    <col min="15874" max="15874" width="16" style="174" customWidth="1"/>
    <col min="15875" max="15875" width="29.140625" style="174" customWidth="1"/>
    <col min="15876" max="15876" width="12.85546875" style="174" bestFit="1" customWidth="1"/>
    <col min="15877" max="15877" width="9.42578125" style="174" customWidth="1"/>
    <col min="15878" max="16128" width="9.140625" style="174"/>
    <col min="16129" max="16129" width="35" style="174" customWidth="1"/>
    <col min="16130" max="16130" width="16" style="174" customWidth="1"/>
    <col min="16131" max="16131" width="29.140625" style="174" customWidth="1"/>
    <col min="16132" max="16132" width="12.85546875" style="174" bestFit="1" customWidth="1"/>
    <col min="16133" max="16133" width="9.42578125" style="174" customWidth="1"/>
    <col min="16134" max="16384" width="9.140625" style="174"/>
  </cols>
  <sheetData>
    <row r="1" spans="1:25" ht="12.75" customHeight="1">
      <c r="A1" s="436" t="s">
        <v>786</v>
      </c>
      <c r="B1" s="650" t="s">
        <v>1132</v>
      </c>
      <c r="C1" s="650"/>
      <c r="D1" s="650"/>
      <c r="E1" s="650"/>
      <c r="F1" s="650"/>
      <c r="G1" s="650"/>
      <c r="H1" s="650"/>
      <c r="I1" s="650"/>
      <c r="J1" s="650"/>
      <c r="K1" s="650"/>
      <c r="L1" s="650"/>
      <c r="M1" s="650"/>
      <c r="N1" s="650"/>
      <c r="O1" s="650"/>
      <c r="P1" s="650"/>
      <c r="Q1" s="650"/>
      <c r="R1" s="650"/>
      <c r="S1" s="650"/>
      <c r="T1" s="435"/>
      <c r="U1" s="435"/>
      <c r="V1" s="435"/>
      <c r="W1" s="435"/>
    </row>
    <row r="2" spans="1:25" ht="12.75" customHeight="1">
      <c r="A2" s="435"/>
      <c r="B2" s="650"/>
      <c r="C2" s="650"/>
      <c r="D2" s="650"/>
      <c r="E2" s="650"/>
      <c r="F2" s="650"/>
      <c r="G2" s="650"/>
      <c r="H2" s="650"/>
      <c r="I2" s="650"/>
      <c r="J2" s="650"/>
      <c r="K2" s="650"/>
      <c r="L2" s="650"/>
      <c r="M2" s="650"/>
      <c r="N2" s="650"/>
      <c r="O2" s="650"/>
      <c r="P2" s="650"/>
      <c r="Q2" s="650"/>
      <c r="R2" s="650"/>
      <c r="S2" s="650"/>
      <c r="T2" s="440"/>
      <c r="U2" s="440"/>
      <c r="V2" s="440"/>
      <c r="W2" s="440"/>
      <c r="X2" s="216"/>
    </row>
    <row r="3" spans="1:25">
      <c r="A3" s="436" t="s">
        <v>787</v>
      </c>
      <c r="B3" s="650"/>
      <c r="C3" s="650"/>
      <c r="D3" s="650"/>
      <c r="E3" s="650"/>
      <c r="F3" s="650"/>
      <c r="G3" s="650"/>
      <c r="H3" s="650"/>
      <c r="I3" s="650"/>
      <c r="J3" s="650"/>
      <c r="K3" s="650"/>
      <c r="L3" s="650"/>
      <c r="M3" s="650"/>
      <c r="N3" s="650"/>
      <c r="O3" s="650"/>
      <c r="P3" s="650"/>
      <c r="Q3" s="650"/>
      <c r="R3" s="650"/>
      <c r="S3" s="650"/>
      <c r="T3" s="440"/>
      <c r="U3" s="440"/>
      <c r="V3" s="440"/>
      <c r="W3" s="440"/>
      <c r="X3" s="216"/>
    </row>
    <row r="4" spans="1:25">
      <c r="A4" s="441"/>
      <c r="B4" s="650"/>
      <c r="C4" s="650"/>
      <c r="D4" s="650"/>
      <c r="E4" s="650"/>
      <c r="F4" s="650"/>
      <c r="G4" s="650"/>
      <c r="H4" s="650"/>
      <c r="I4" s="650"/>
      <c r="J4" s="650"/>
      <c r="K4" s="650"/>
      <c r="L4" s="650"/>
      <c r="M4" s="650"/>
      <c r="N4" s="650"/>
      <c r="O4" s="650"/>
      <c r="P4" s="650"/>
      <c r="Q4" s="650"/>
      <c r="R4" s="650"/>
      <c r="S4" s="650"/>
      <c r="T4" s="440"/>
      <c r="U4" s="440"/>
      <c r="V4" s="440"/>
      <c r="W4" s="440"/>
      <c r="X4" s="216"/>
    </row>
    <row r="5" spans="1:25">
      <c r="A5" s="435"/>
      <c r="B5" s="650"/>
      <c r="C5" s="650"/>
      <c r="D5" s="650"/>
      <c r="E5" s="650"/>
      <c r="F5" s="650"/>
      <c r="G5" s="650"/>
      <c r="H5" s="650"/>
      <c r="I5" s="650"/>
      <c r="J5" s="650"/>
      <c r="K5" s="650"/>
      <c r="L5" s="650"/>
      <c r="M5" s="650"/>
      <c r="N5" s="650"/>
      <c r="O5" s="650"/>
      <c r="P5" s="650"/>
      <c r="Q5" s="650"/>
      <c r="R5" s="650"/>
      <c r="S5" s="650"/>
      <c r="T5" s="440"/>
      <c r="U5" s="440"/>
      <c r="V5" s="440"/>
      <c r="W5" s="440"/>
      <c r="X5" s="216"/>
    </row>
    <row r="6" spans="1:25">
      <c r="A6" s="435"/>
      <c r="B6" s="650"/>
      <c r="C6" s="650"/>
      <c r="D6" s="650"/>
      <c r="E6" s="650"/>
      <c r="F6" s="650"/>
      <c r="G6" s="650"/>
      <c r="H6" s="650"/>
      <c r="I6" s="650"/>
      <c r="J6" s="650"/>
      <c r="K6" s="650"/>
      <c r="L6" s="650"/>
      <c r="M6" s="650"/>
      <c r="N6" s="650"/>
      <c r="O6" s="650"/>
      <c r="P6" s="650"/>
      <c r="Q6" s="650"/>
      <c r="R6" s="650"/>
      <c r="S6" s="650"/>
      <c r="T6" s="440"/>
      <c r="U6" s="440"/>
      <c r="V6" s="440"/>
      <c r="W6" s="440"/>
      <c r="X6" s="216"/>
    </row>
    <row r="7" spans="1:25">
      <c r="A7" s="500"/>
      <c r="B7" s="473"/>
      <c r="C7" s="503" t="s">
        <v>1141</v>
      </c>
      <c r="D7" s="506" t="s">
        <v>1164</v>
      </c>
    </row>
    <row r="8" spans="1:25">
      <c r="A8" s="501" t="s">
        <v>1140</v>
      </c>
      <c r="B8" s="504" t="s">
        <v>798</v>
      </c>
      <c r="C8" s="505" t="str">
        <f>[2]MLIST!$D$79</f>
        <v>Municipal Water Supply-Retro</v>
      </c>
      <c r="D8" s="506" t="str">
        <f>[5]!switch_ForecastState</f>
        <v>Region</v>
      </c>
      <c r="E8" s="443"/>
      <c r="F8" s="444"/>
    </row>
    <row r="9" spans="1:25">
      <c r="A9" s="501" t="str">
        <f>INDEX([2]ACHIEV!$A$19:$B$100,MATCH(C8,[2]ACHIEV!$B$19:$B$100,0),1)</f>
        <v>Process Loads</v>
      </c>
      <c r="B9" s="474" t="s">
        <v>1112</v>
      </c>
      <c r="C9" s="475">
        <v>2035</v>
      </c>
      <c r="D9" s="506" t="str">
        <f>[5]!switch_ForecastScenario</f>
        <v>Base</v>
      </c>
    </row>
    <row r="10" spans="1:25">
      <c r="A10" s="502"/>
      <c r="B10" s="476" t="s">
        <v>961</v>
      </c>
      <c r="C10" s="535">
        <f>MIN(SUM(E37:X37),Y37)</f>
        <v>14.042252983626129</v>
      </c>
      <c r="D10" s="534"/>
      <c r="E10">
        <v>1</v>
      </c>
      <c r="F10">
        <f t="shared" ref="F10:V11" si="0">E10+1</f>
        <v>2</v>
      </c>
      <c r="G10">
        <f t="shared" si="0"/>
        <v>3</v>
      </c>
      <c r="H10">
        <f t="shared" si="0"/>
        <v>4</v>
      </c>
      <c r="I10">
        <f t="shared" si="0"/>
        <v>5</v>
      </c>
      <c r="J10">
        <f t="shared" si="0"/>
        <v>6</v>
      </c>
      <c r="K10">
        <f t="shared" si="0"/>
        <v>7</v>
      </c>
      <c r="L10">
        <f t="shared" si="0"/>
        <v>8</v>
      </c>
      <c r="M10">
        <f t="shared" si="0"/>
        <v>9</v>
      </c>
      <c r="N10">
        <f t="shared" si="0"/>
        <v>10</v>
      </c>
      <c r="O10">
        <f t="shared" si="0"/>
        <v>11</v>
      </c>
      <c r="P10">
        <f t="shared" si="0"/>
        <v>12</v>
      </c>
      <c r="Q10">
        <f t="shared" si="0"/>
        <v>13</v>
      </c>
      <c r="R10">
        <f t="shared" si="0"/>
        <v>14</v>
      </c>
      <c r="S10">
        <f t="shared" si="0"/>
        <v>15</v>
      </c>
      <c r="T10">
        <f t="shared" si="0"/>
        <v>16</v>
      </c>
      <c r="U10">
        <f t="shared" si="0"/>
        <v>17</v>
      </c>
      <c r="V10">
        <f t="shared" si="0"/>
        <v>18</v>
      </c>
      <c r="W10">
        <f>V10+1</f>
        <v>19</v>
      </c>
      <c r="X10">
        <f>W10+1</f>
        <v>20</v>
      </c>
    </row>
    <row r="11" spans="1:25">
      <c r="A11" s="208" t="s">
        <v>788</v>
      </c>
      <c r="B11" s="208"/>
      <c r="C11" s="208"/>
      <c r="D11" s="211">
        <v>2015</v>
      </c>
      <c r="E11" s="211">
        <v>2016</v>
      </c>
      <c r="F11" s="211">
        <f t="shared" si="0"/>
        <v>2017</v>
      </c>
      <c r="G11" s="211">
        <f t="shared" si="0"/>
        <v>2018</v>
      </c>
      <c r="H11" s="211">
        <f t="shared" si="0"/>
        <v>2019</v>
      </c>
      <c r="I11" s="211">
        <f t="shared" si="0"/>
        <v>2020</v>
      </c>
      <c r="J11" s="211">
        <f t="shared" si="0"/>
        <v>2021</v>
      </c>
      <c r="K11" s="211">
        <f t="shared" si="0"/>
        <v>2022</v>
      </c>
      <c r="L11" s="211">
        <f t="shared" si="0"/>
        <v>2023</v>
      </c>
      <c r="M11" s="211">
        <f t="shared" si="0"/>
        <v>2024</v>
      </c>
      <c r="N11" s="211">
        <f t="shared" si="0"/>
        <v>2025</v>
      </c>
      <c r="O11" s="211">
        <f t="shared" si="0"/>
        <v>2026</v>
      </c>
      <c r="P11" s="211">
        <f t="shared" si="0"/>
        <v>2027</v>
      </c>
      <c r="Q11" s="211">
        <f t="shared" si="0"/>
        <v>2028</v>
      </c>
      <c r="R11" s="211">
        <f t="shared" si="0"/>
        <v>2029</v>
      </c>
      <c r="S11" s="211">
        <f t="shared" si="0"/>
        <v>2030</v>
      </c>
      <c r="T11" s="211">
        <f t="shared" si="0"/>
        <v>2031</v>
      </c>
      <c r="U11" s="211">
        <f t="shared" si="0"/>
        <v>2032</v>
      </c>
      <c r="V11" s="211">
        <f t="shared" si="0"/>
        <v>2033</v>
      </c>
      <c r="W11" s="211">
        <f>V11+1</f>
        <v>2034</v>
      </c>
      <c r="X11" s="211">
        <f>W11+1</f>
        <v>2035</v>
      </c>
    </row>
    <row r="12" spans="1:25">
      <c r="A12" s="208"/>
      <c r="B12" s="208"/>
      <c r="C12" s="208"/>
      <c r="D12" s="208">
        <v>2015</v>
      </c>
      <c r="E12" s="208">
        <v>2016</v>
      </c>
      <c r="F12" s="208" t="str">
        <f t="shared" ref="F12:X12" si="1">CONCATENATE("",F11)</f>
        <v>2017</v>
      </c>
      <c r="G12" s="208" t="str">
        <f t="shared" si="1"/>
        <v>2018</v>
      </c>
      <c r="H12" s="208" t="str">
        <f t="shared" si="1"/>
        <v>2019</v>
      </c>
      <c r="I12" s="208" t="str">
        <f t="shared" si="1"/>
        <v>2020</v>
      </c>
      <c r="J12" s="208" t="str">
        <f t="shared" si="1"/>
        <v>2021</v>
      </c>
      <c r="K12" s="208" t="str">
        <f t="shared" si="1"/>
        <v>2022</v>
      </c>
      <c r="L12" s="208" t="str">
        <f t="shared" si="1"/>
        <v>2023</v>
      </c>
      <c r="M12" s="208" t="str">
        <f t="shared" si="1"/>
        <v>2024</v>
      </c>
      <c r="N12" s="208" t="str">
        <f t="shared" si="1"/>
        <v>2025</v>
      </c>
      <c r="O12" s="208" t="str">
        <f t="shared" si="1"/>
        <v>2026</v>
      </c>
      <c r="P12" s="208" t="str">
        <f t="shared" si="1"/>
        <v>2027</v>
      </c>
      <c r="Q12" s="208" t="str">
        <f t="shared" si="1"/>
        <v>2028</v>
      </c>
      <c r="R12" s="208" t="str">
        <f t="shared" si="1"/>
        <v>2029</v>
      </c>
      <c r="S12" s="208" t="str">
        <f t="shared" si="1"/>
        <v>2030</v>
      </c>
      <c r="T12" s="208" t="str">
        <f t="shared" si="1"/>
        <v>2031</v>
      </c>
      <c r="U12" s="208" t="str">
        <f t="shared" si="1"/>
        <v>2032</v>
      </c>
      <c r="V12" s="208" t="str">
        <f t="shared" si="1"/>
        <v>2033</v>
      </c>
      <c r="W12" s="208" t="str">
        <f t="shared" si="1"/>
        <v>2034</v>
      </c>
      <c r="X12" s="208" t="str">
        <f t="shared" si="1"/>
        <v>2035</v>
      </c>
    </row>
    <row r="13" spans="1:25">
      <c r="B13" s="174" t="s">
        <v>1165</v>
      </c>
      <c r="C13" s="460" t="s">
        <v>1165</v>
      </c>
      <c r="D13" s="459" t="s">
        <v>1166</v>
      </c>
      <c r="E13" s="536">
        <f>INDEX([5]!tbl_Forecast,MATCH($D$8&amp;$C13&amp;$D$7,[5]!rng_ForecastRowLookup,0),MATCH(E$11,[5]!rng_ForecastColumnLookup,0))</f>
        <v>13520.68111</v>
      </c>
      <c r="F13" s="536">
        <f>INDEX([5]!tbl_Forecast,MATCH($D$8&amp;$C13&amp;$D$7,[5]!rng_ForecastRowLookup,0),MATCH(F$11,[5]!rng_ForecastColumnLookup,0))</f>
        <v>13661.840299999998</v>
      </c>
      <c r="G13" s="536">
        <f>INDEX([5]!tbl_Forecast,MATCH($D$8&amp;$C13&amp;$D$7,[5]!rng_ForecastRowLookup,0),MATCH(G$11,[5]!rng_ForecastColumnLookup,0))</f>
        <v>13803.691440000001</v>
      </c>
      <c r="H13" s="536">
        <f>INDEX([5]!tbl_Forecast,MATCH($D$8&amp;$C13&amp;$D$7,[5]!rng_ForecastRowLookup,0),MATCH(H$11,[5]!rng_ForecastColumnLookup,0))</f>
        <v>13944.276469999999</v>
      </c>
      <c r="I13" s="536">
        <f>INDEX([5]!tbl_Forecast,MATCH($D$8&amp;$C13&amp;$D$7,[5]!rng_ForecastRowLookup,0),MATCH(I$11,[5]!rng_ForecastColumnLookup,0))</f>
        <v>14082.801340000002</v>
      </c>
      <c r="J13" s="536">
        <f>INDEX([5]!tbl_Forecast,MATCH($D$8&amp;$C13&amp;$D$7,[5]!rng_ForecastRowLookup,0),MATCH(J$11,[5]!rng_ForecastColumnLookup,0))</f>
        <v>14218.715590000002</v>
      </c>
      <c r="K13" s="536">
        <f>INDEX([5]!tbl_Forecast,MATCH($D$8&amp;$C13&amp;$D$7,[5]!rng_ForecastRowLookup,0),MATCH(K$11,[5]!rng_ForecastColumnLookup,0))</f>
        <v>14351.918940000001</v>
      </c>
      <c r="L13" s="536">
        <f>INDEX([5]!tbl_Forecast,MATCH($D$8&amp;$C13&amp;$D$7,[5]!rng_ForecastRowLookup,0),MATCH(L$11,[5]!rng_ForecastColumnLookup,0))</f>
        <v>14482.437540000003</v>
      </c>
      <c r="M13" s="536">
        <f>INDEX([5]!tbl_Forecast,MATCH($D$8&amp;$C13&amp;$D$7,[5]!rng_ForecastRowLookup,0),MATCH(M$11,[5]!rng_ForecastColumnLookup,0))</f>
        <v>14610.4211</v>
      </c>
      <c r="N13" s="536">
        <f>INDEX([5]!tbl_Forecast,MATCH($D$8&amp;$C13&amp;$D$7,[5]!rng_ForecastRowLookup,0),MATCH(N$11,[5]!rng_ForecastColumnLookup,0))</f>
        <v>14736.24631</v>
      </c>
      <c r="O13" s="536">
        <f>INDEX([5]!tbl_Forecast,MATCH($D$8&amp;$C13&amp;$D$7,[5]!rng_ForecastRowLookup,0),MATCH(O$11,[5]!rng_ForecastColumnLookup,0))</f>
        <v>14860.320880000001</v>
      </c>
      <c r="P13" s="536">
        <f>INDEX([5]!tbl_Forecast,MATCH($D$8&amp;$C13&amp;$D$7,[5]!rng_ForecastRowLookup,0),MATCH(P$11,[5]!rng_ForecastColumnLookup,0))</f>
        <v>14983.078860000001</v>
      </c>
      <c r="Q13" s="536">
        <f>INDEX([5]!tbl_Forecast,MATCH($D$8&amp;$C13&amp;$D$7,[5]!rng_ForecastRowLookup,0),MATCH(Q$11,[5]!rng_ForecastColumnLookup,0))</f>
        <v>15104.70127</v>
      </c>
      <c r="R13" s="536">
        <f>INDEX([5]!tbl_Forecast,MATCH($D$8&amp;$C13&amp;$D$7,[5]!rng_ForecastRowLookup,0),MATCH(R$11,[5]!rng_ForecastColumnLookup,0))</f>
        <v>15225.195700000002</v>
      </c>
      <c r="S13" s="536">
        <f>INDEX([5]!tbl_Forecast,MATCH($D$8&amp;$C13&amp;$D$7,[5]!rng_ForecastRowLookup,0),MATCH(S$11,[5]!rng_ForecastColumnLookup,0))</f>
        <v>15344.62486</v>
      </c>
      <c r="T13" s="536">
        <f>INDEX([5]!tbl_Forecast,MATCH($D$8&amp;$C13&amp;$D$7,[5]!rng_ForecastRowLookup,0),MATCH(T$11,[5]!rng_ForecastColumnLookup,0))</f>
        <v>15463.089019999998</v>
      </c>
      <c r="U13" s="536">
        <f>INDEX([5]!tbl_Forecast,MATCH($D$8&amp;$C13&amp;$D$7,[5]!rng_ForecastRowLookup,0),MATCH(U$11,[5]!rng_ForecastColumnLookup,0))</f>
        <v>15580.68845</v>
      </c>
      <c r="V13" s="536">
        <f>INDEX([5]!tbl_Forecast,MATCH($D$8&amp;$C13&amp;$D$7,[5]!rng_ForecastRowLookup,0),MATCH(V$11,[5]!rng_ForecastColumnLookup,0))</f>
        <v>15697.50913</v>
      </c>
      <c r="W13" s="536">
        <f>INDEX([5]!tbl_Forecast,MATCH($D$8&amp;$C13&amp;$D$7,[5]!rng_ForecastRowLookup,0),MATCH(W$11,[5]!rng_ForecastColumnLookup,0))</f>
        <v>15813.626329999999</v>
      </c>
      <c r="X13" s="536">
        <f>INDEX([5]!tbl_Forecast,MATCH($D$8&amp;$C13&amp;$D$7,[5]!rng_ForecastRowLookup,0),MATCH(X$11,[5]!rng_ForecastColumnLookup,0))</f>
        <v>15929.254489999999</v>
      </c>
      <c r="Y13" s="204"/>
    </row>
    <row r="14" spans="1:25">
      <c r="A14" s="399"/>
      <c r="B14" s="400">
        <v>5.0000000000000001E-3</v>
      </c>
      <c r="C14" s="174" t="s">
        <v>732</v>
      </c>
      <c r="D14" s="285">
        <f>Data!F36/1000</f>
        <v>0.18229403162983426</v>
      </c>
      <c r="E14" s="285">
        <f>D14*(1-$B$14)</f>
        <v>0.18138256147168508</v>
      </c>
      <c r="F14" s="285">
        <f t="shared" ref="F14:V14" si="2">E14*(1-$B$14)</f>
        <v>0.18047564866432664</v>
      </c>
      <c r="G14" s="285">
        <f t="shared" si="2"/>
        <v>0.17957327042100502</v>
      </c>
      <c r="H14" s="285">
        <f t="shared" si="2"/>
        <v>0.17867540406889998</v>
      </c>
      <c r="I14" s="285">
        <f t="shared" si="2"/>
        <v>0.17778202704855547</v>
      </c>
      <c r="J14" s="285">
        <f t="shared" si="2"/>
        <v>0.17689311691331269</v>
      </c>
      <c r="K14" s="285">
        <f t="shared" si="2"/>
        <v>0.17600865132874613</v>
      </c>
      <c r="L14" s="285">
        <f t="shared" si="2"/>
        <v>0.1751286080721024</v>
      </c>
      <c r="M14" s="285">
        <f t="shared" si="2"/>
        <v>0.1742529650317419</v>
      </c>
      <c r="N14" s="285">
        <f t="shared" si="2"/>
        <v>0.17338170020658319</v>
      </c>
      <c r="O14" s="285">
        <f t="shared" si="2"/>
        <v>0.17251479170555029</v>
      </c>
      <c r="P14" s="285">
        <f t="shared" si="2"/>
        <v>0.17165221774702252</v>
      </c>
      <c r="Q14" s="285">
        <f t="shared" si="2"/>
        <v>0.17079395665828742</v>
      </c>
      <c r="R14" s="285">
        <f t="shared" si="2"/>
        <v>0.16993998687499598</v>
      </c>
      <c r="S14" s="285">
        <f t="shared" si="2"/>
        <v>0.169090286940621</v>
      </c>
      <c r="T14" s="285">
        <f t="shared" si="2"/>
        <v>0.1682448355059179</v>
      </c>
      <c r="U14" s="285">
        <f t="shared" si="2"/>
        <v>0.1674036113283883</v>
      </c>
      <c r="V14" s="285">
        <f t="shared" si="2"/>
        <v>0.16656659327174636</v>
      </c>
      <c r="W14" s="285">
        <f>V14*(1-$B$14)</f>
        <v>0.16573376030538764</v>
      </c>
      <c r="X14" s="285">
        <f>W14*(1-$B$14)</f>
        <v>0.16490509150386071</v>
      </c>
      <c r="Y14" s="219"/>
    </row>
    <row r="15" spans="1:25">
      <c r="C15" s="174" t="s">
        <v>789</v>
      </c>
      <c r="D15" s="223"/>
      <c r="E15" s="223">
        <f t="shared" ref="E15:V15" si="3">E13*E14</f>
        <v>2452.4157725736263</v>
      </c>
      <c r="F15" s="223">
        <f t="shared" si="3"/>
        <v>2465.6294900909384</v>
      </c>
      <c r="G15" s="223">
        <f t="shared" si="3"/>
        <v>2478.774015763232</v>
      </c>
      <c r="H15" s="223">
        <f t="shared" si="3"/>
        <v>2491.4992327257041</v>
      </c>
      <c r="I15" s="223">
        <f t="shared" si="3"/>
        <v>2503.6689687473136</v>
      </c>
      <c r="J15" s="223">
        <f t="shared" si="3"/>
        <v>2515.1929192190123</v>
      </c>
      <c r="K15" s="223">
        <f t="shared" si="3"/>
        <v>2526.0618966088878</v>
      </c>
      <c r="L15" s="223">
        <f t="shared" si="3"/>
        <v>2536.2891278713632</v>
      </c>
      <c r="M15" s="223">
        <f t="shared" si="3"/>
        <v>2545.9091970373238</v>
      </c>
      <c r="N15" s="223">
        <f t="shared" si="3"/>
        <v>2554.995439890788</v>
      </c>
      <c r="O15" s="223">
        <f t="shared" si="3"/>
        <v>2563.62516129084</v>
      </c>
      <c r="P15" s="223">
        <f t="shared" si="3"/>
        <v>2571.8787149975301</v>
      </c>
      <c r="Q15" s="223">
        <f t="shared" si="3"/>
        <v>2579.791694044759</v>
      </c>
      <c r="R15" s="223">
        <f t="shared" si="3"/>
        <v>2587.3695574272456</v>
      </c>
      <c r="S15" s="223">
        <f t="shared" si="3"/>
        <v>2594.6270205735864</v>
      </c>
      <c r="T15" s="223">
        <f t="shared" si="3"/>
        <v>2601.5848685832648</v>
      </c>
      <c r="U15" s="223">
        <f t="shared" si="3"/>
        <v>2608.2635135125088</v>
      </c>
      <c r="V15" s="223">
        <f t="shared" si="3"/>
        <v>2614.6806186362351</v>
      </c>
      <c r="W15" s="223">
        <f>W13*W14</f>
        <v>2620.8517557351865</v>
      </c>
      <c r="X15" s="223">
        <f>X13*X14</f>
        <v>2626.8151692617339</v>
      </c>
      <c r="Y15" s="220"/>
    </row>
    <row r="16" spans="1:25">
      <c r="D16" s="205"/>
      <c r="E16" s="205"/>
      <c r="F16" s="205"/>
      <c r="G16" s="205"/>
      <c r="H16" s="205"/>
      <c r="I16" s="205"/>
      <c r="J16" s="205"/>
      <c r="K16" s="205"/>
      <c r="L16" s="205"/>
      <c r="M16" s="205"/>
      <c r="N16" s="205"/>
      <c r="O16" s="205"/>
      <c r="P16" s="205"/>
      <c r="Q16" s="205"/>
      <c r="R16" s="205"/>
      <c r="S16" s="205"/>
      <c r="T16" s="205"/>
      <c r="U16" s="205"/>
      <c r="V16" s="205"/>
      <c r="W16" s="205"/>
      <c r="X16" s="205"/>
    </row>
    <row r="17" spans="1:31">
      <c r="D17" s="204"/>
      <c r="E17" s="204"/>
      <c r="F17" s="204"/>
      <c r="G17" s="204"/>
      <c r="H17" s="204"/>
      <c r="I17" s="204"/>
      <c r="J17" s="204"/>
      <c r="K17" s="204"/>
      <c r="L17" s="204"/>
      <c r="M17" s="204"/>
      <c r="N17" s="204"/>
      <c r="O17" s="204"/>
      <c r="P17" s="204"/>
      <c r="Q17" s="204"/>
      <c r="R17" s="204"/>
      <c r="S17" s="204"/>
      <c r="T17" s="204"/>
      <c r="U17" s="204"/>
      <c r="V17" s="204"/>
      <c r="W17" s="204"/>
      <c r="X17" s="204"/>
    </row>
    <row r="18" spans="1:31">
      <c r="D18" s="204"/>
      <c r="E18" s="204"/>
      <c r="F18" s="204"/>
      <c r="G18" s="204"/>
      <c r="H18" s="204"/>
      <c r="I18" s="204"/>
      <c r="J18" s="204"/>
      <c r="K18" s="204"/>
      <c r="L18" s="204"/>
      <c r="M18" s="204"/>
      <c r="N18" s="204"/>
      <c r="O18" s="204"/>
      <c r="P18" s="204"/>
      <c r="Q18" s="204"/>
      <c r="R18" s="204"/>
      <c r="S18" s="204"/>
      <c r="T18" s="204"/>
      <c r="U18" s="204"/>
      <c r="V18" s="204"/>
      <c r="W18" s="204"/>
      <c r="X18" s="204"/>
    </row>
    <row r="19" spans="1:31">
      <c r="A19" s="208" t="s">
        <v>790</v>
      </c>
      <c r="B19" s="208"/>
      <c r="C19" s="208"/>
      <c r="D19" s="208"/>
      <c r="E19" s="214"/>
      <c r="F19" s="214"/>
      <c r="G19" s="214"/>
      <c r="H19" s="214" t="s">
        <v>791</v>
      </c>
      <c r="I19" s="214"/>
      <c r="J19" s="204"/>
      <c r="K19" s="204"/>
      <c r="L19" s="204"/>
      <c r="M19" s="204"/>
      <c r="N19" s="204"/>
      <c r="O19" s="204"/>
      <c r="P19" s="204"/>
      <c r="Q19" s="204"/>
      <c r="R19" s="204"/>
      <c r="S19" s="204"/>
      <c r="T19" s="204"/>
      <c r="U19" s="204"/>
      <c r="V19" s="204"/>
      <c r="W19" s="204"/>
      <c r="X19" s="204"/>
      <c r="Y19" s="174" t="s">
        <v>1118</v>
      </c>
    </row>
    <row r="20" spans="1:31">
      <c r="A20" s="208" t="s">
        <v>792</v>
      </c>
      <c r="B20" s="208"/>
      <c r="C20" s="208" t="str">
        <f>C8</f>
        <v>Municipal Water Supply-Retro</v>
      </c>
      <c r="D20" s="208" t="str">
        <f>VLOOKUP(C20,[2]ACHIEV!$B$12:$C$93,2,FALSE)</f>
        <v>Retro5Med</v>
      </c>
      <c r="E20" s="209">
        <f>VLOOKUP($C$20,[2]!ACHIEV,MATCH(D$12,$D$12:$X$12,0)+2,FALSE)</f>
        <v>4.2999999999999997E-2</v>
      </c>
      <c r="F20" s="209">
        <f>VLOOKUP($C$20,[2]!ACHIEV,MATCH(E$12,$D$12:$X$12,0)+2,FALSE)</f>
        <v>5.279714228027832E-2</v>
      </c>
      <c r="G20" s="209">
        <f>VLOOKUP($C$20,[2]!ACHIEV,MATCH(F$12,$D$12:$X$12,0)+2,FALSE)</f>
        <v>6.4608251467478173E-2</v>
      </c>
      <c r="H20" s="209">
        <f>VLOOKUP($C$20,[2]!ACHIEV,MATCH(G$12,$D$12:$X$12,0)+2,FALSE)</f>
        <v>7.4999999999999997E-2</v>
      </c>
      <c r="I20" s="209">
        <f>VLOOKUP($C$20,[2]!ACHIEV,MATCH(H$12,$D$12:$X$12,0)+2,FALSE)</f>
        <v>8.5546997470333563E-2</v>
      </c>
      <c r="J20" s="209">
        <f>VLOOKUP($C$20,[2]!ACHIEV,MATCH(I$12,$D$12:$X$12,0)+2,FALSE)</f>
        <v>0.10001472303820647</v>
      </c>
      <c r="K20" s="209">
        <f>VLOOKUP($C$20,[2]!ACHIEV,MATCH(J$12,$D$12:$X$12,0)+2,FALSE)</f>
        <v>0.10971770435235073</v>
      </c>
      <c r="L20" s="209">
        <f>VLOOKUP($C$20,[2]!ACHIEV,MATCH(K$12,$D$12:$X$12,0)+2,FALSE)</f>
        <v>0.11208438511970376</v>
      </c>
      <c r="M20" s="209">
        <f>VLOOKUP($C$20,[2]!ACHIEV,MATCH(L$12,$D$12:$X$12,0)+2,FALSE)</f>
        <v>0.10562608162722853</v>
      </c>
      <c r="N20" s="209">
        <f>VLOOKUP($C$20,[2]!ACHIEV,MATCH(M$12,$D$12:$X$12,0)+2,FALSE)</f>
        <v>9.0794563997872335E-2</v>
      </c>
      <c r="O20" s="209">
        <f>VLOOKUP($C$20,[2]!ACHIEV,MATCH(N$12,$D$12:$X$12,0)+2,FALSE)</f>
        <v>7.0260666991849297E-2</v>
      </c>
      <c r="P20" s="209">
        <f>VLOOKUP($C$20,[2]!ACHIEV,MATCH(O$12,$D$12:$X$12,0)+2,FALSE)</f>
        <v>4.8218360404944538E-2</v>
      </c>
      <c r="Q20" s="209">
        <f>VLOOKUP($C$20,[2]!ACHIEV,MATCH(P$12,$D$12:$X$12,0)+2,FALSE)</f>
        <v>2.8854234614640095E-2</v>
      </c>
      <c r="R20" s="209">
        <f>VLOOKUP($C$20,[2]!ACHIEV,MATCH(Q$12,$D$12:$X$12,0)+2,FALSE)</f>
        <v>1.4773964924806759E-2</v>
      </c>
      <c r="S20" s="209">
        <f>VLOOKUP($C$20,[2]!ACHIEV,MATCH(R$12,$D$12:$X$12,0)+2,FALSE)</f>
        <v>6.3385343681182649E-3</v>
      </c>
      <c r="T20" s="209">
        <f>VLOOKUP($C$20,[2]!ACHIEV,MATCH(S$12,$D$12:$X$12,0)+2,FALSE)</f>
        <v>2.2268577196306039E-3</v>
      </c>
      <c r="U20" s="209">
        <f>VLOOKUP($C$20,[2]!ACHIEV,MATCH(T$12,$D$12:$X$12,0)+2,FALSE)</f>
        <v>6.2471001963848583E-4</v>
      </c>
      <c r="V20" s="209">
        <f>VLOOKUP($C$20,[2]!ACHIEV,MATCH(U$12,$D$12:$X$12,0)+2,FALSE)</f>
        <v>1.3615841889635938E-4</v>
      </c>
      <c r="W20" s="209">
        <f>VLOOKUP($C$20,[2]!ACHIEV,MATCH(V$12,$D$12:$X$12,0)+2,FALSE)</f>
        <v>2.2380636622298944E-5</v>
      </c>
      <c r="X20" s="209">
        <f>VLOOKUP($C$20,[2]!ACHIEV,MATCH(W$12,$D$12:$X$12,0)+2,FALSE)</f>
        <v>2.68643837586513E-6</v>
      </c>
      <c r="Y20" s="442">
        <v>0.85</v>
      </c>
    </row>
    <row r="21" spans="1:31">
      <c r="A21" s="210">
        <f>VLOOKUP($C$20,[2]!APPLIC,MATCH(C21,BLDGTYP,0)+1,FALSE)</f>
        <v>1</v>
      </c>
      <c r="B21" s="212" t="s">
        <v>793</v>
      </c>
      <c r="C21" s="208" t="s">
        <v>794</v>
      </c>
      <c r="D21" s="208"/>
      <c r="E21" s="204">
        <f t="shared" ref="E21:X21" si="4">E15*$A21*E$20*$Y$20</f>
        <v>89.63579648756604</v>
      </c>
      <c r="F21" s="204">
        <f t="shared" si="4"/>
        <v>110.65146234896416</v>
      </c>
      <c r="G21" s="204">
        <f t="shared" si="4"/>
        <v>136.12686670025934</v>
      </c>
      <c r="H21" s="204">
        <f t="shared" si="4"/>
        <v>158.83307608626362</v>
      </c>
      <c r="I21" s="204">
        <f t="shared" si="4"/>
        <v>182.05415849558221</v>
      </c>
      <c r="J21" s="204">
        <f t="shared" si="4"/>
        <v>213.8228747228454</v>
      </c>
      <c r="K21" s="204">
        <f t="shared" si="4"/>
        <v>235.58065549569147</v>
      </c>
      <c r="L21" s="204">
        <f t="shared" si="4"/>
        <v>241.6366462757637</v>
      </c>
      <c r="M21" s="204">
        <f t="shared" si="4"/>
        <v>228.57725076250978</v>
      </c>
      <c r="N21" s="204">
        <f t="shared" si="4"/>
        <v>197.1827424342207</v>
      </c>
      <c r="O21" s="204">
        <f t="shared" si="4"/>
        <v>153.10371168697438</v>
      </c>
      <c r="P21" s="204">
        <f t="shared" si="4"/>
        <v>105.41000857792305</v>
      </c>
      <c r="Q21" s="204">
        <f t="shared" si="4"/>
        <v>63.272227577337198</v>
      </c>
      <c r="R21" s="204">
        <f t="shared" si="4"/>
        <v>32.491851025601477</v>
      </c>
      <c r="S21" s="204">
        <f t="shared" si="4"/>
        <v>13.979212661000876</v>
      </c>
      <c r="T21" s="204">
        <f t="shared" si="4"/>
        <v>4.9243554456969916</v>
      </c>
      <c r="U21" s="204">
        <f t="shared" si="4"/>
        <v>1.3849970981364335</v>
      </c>
      <c r="V21" s="204">
        <f t="shared" si="4"/>
        <v>0.30260916210959488</v>
      </c>
      <c r="W21" s="204">
        <f t="shared" si="4"/>
        <v>4.9857881168119886E-2</v>
      </c>
      <c r="X21" s="204">
        <f t="shared" si="4"/>
        <v>5.9982605154579724E-3</v>
      </c>
      <c r="Y21" s="204">
        <f>X15*Y20</f>
        <v>2232.7928938724735</v>
      </c>
    </row>
    <row r="22" spans="1:31">
      <c r="X22" s="174"/>
    </row>
    <row r="23" spans="1:31">
      <c r="X23" s="174"/>
    </row>
    <row r="24" spans="1:31">
      <c r="A24" s="208" t="s">
        <v>795</v>
      </c>
      <c r="B24" s="208"/>
      <c r="C24" s="208" t="str">
        <f>C8</f>
        <v>Municipal Water Supply-Retro</v>
      </c>
      <c r="D24" s="208"/>
      <c r="E24" s="204"/>
      <c r="F24" s="204"/>
      <c r="G24" s="204"/>
      <c r="H24" s="204"/>
      <c r="I24" s="204"/>
      <c r="J24" s="204"/>
      <c r="K24" s="204"/>
      <c r="L24" s="204"/>
      <c r="M24" s="204"/>
      <c r="N24" s="204"/>
      <c r="O24" s="204"/>
      <c r="P24" s="204"/>
      <c r="Q24" s="204"/>
      <c r="R24" s="204"/>
      <c r="S24" s="204"/>
      <c r="T24" s="204"/>
      <c r="U24" s="204"/>
      <c r="V24" s="204"/>
      <c r="W24" s="204"/>
      <c r="X24" s="204"/>
      <c r="Y24" s="217"/>
    </row>
    <row r="25" spans="1:31">
      <c r="A25" s="208"/>
      <c r="B25" s="208"/>
      <c r="C25" s="213" t="s">
        <v>793</v>
      </c>
      <c r="D25" s="213"/>
      <c r="E25" s="204">
        <f>E21</f>
        <v>89.63579648756604</v>
      </c>
      <c r="F25" s="204">
        <f t="shared" ref="F25:X25" si="5">F21</f>
        <v>110.65146234896416</v>
      </c>
      <c r="G25" s="204">
        <f t="shared" si="5"/>
        <v>136.12686670025934</v>
      </c>
      <c r="H25" s="204">
        <f t="shared" si="5"/>
        <v>158.83307608626362</v>
      </c>
      <c r="I25" s="204">
        <f t="shared" si="5"/>
        <v>182.05415849558221</v>
      </c>
      <c r="J25" s="204">
        <f t="shared" si="5"/>
        <v>213.8228747228454</v>
      </c>
      <c r="K25" s="204">
        <f t="shared" si="5"/>
        <v>235.58065549569147</v>
      </c>
      <c r="L25" s="204">
        <f t="shared" si="5"/>
        <v>241.6366462757637</v>
      </c>
      <c r="M25" s="204">
        <f t="shared" si="5"/>
        <v>228.57725076250978</v>
      </c>
      <c r="N25" s="204">
        <f t="shared" si="5"/>
        <v>197.1827424342207</v>
      </c>
      <c r="O25" s="204">
        <f t="shared" si="5"/>
        <v>153.10371168697438</v>
      </c>
      <c r="P25" s="204">
        <f t="shared" si="5"/>
        <v>105.41000857792305</v>
      </c>
      <c r="Q25" s="204">
        <f t="shared" si="5"/>
        <v>63.272227577337198</v>
      </c>
      <c r="R25" s="204">
        <f t="shared" si="5"/>
        <v>32.491851025601477</v>
      </c>
      <c r="S25" s="204">
        <f t="shared" si="5"/>
        <v>13.979212661000876</v>
      </c>
      <c r="T25" s="204">
        <f t="shared" si="5"/>
        <v>4.9243554456969916</v>
      </c>
      <c r="U25" s="204">
        <f t="shared" si="5"/>
        <v>1.3849970981364335</v>
      </c>
      <c r="V25" s="204">
        <f t="shared" si="5"/>
        <v>0.30260916210959488</v>
      </c>
      <c r="W25" s="204">
        <f t="shared" si="5"/>
        <v>4.9857881168119886E-2</v>
      </c>
      <c r="X25" s="204">
        <f t="shared" si="5"/>
        <v>5.9982605154579724E-3</v>
      </c>
      <c r="Y25" s="217"/>
    </row>
    <row r="29" spans="1:31" customFormat="1">
      <c r="A29" t="s">
        <v>796</v>
      </c>
      <c r="C29" s="465" t="s">
        <v>1111</v>
      </c>
      <c r="D29" s="466"/>
      <c r="E29" s="34" t="s">
        <v>737</v>
      </c>
      <c r="Y29" s="37"/>
      <c r="Z29" s="37"/>
      <c r="AA29" s="37"/>
      <c r="AE29" s="174"/>
    </row>
    <row r="30" spans="1:31" customFormat="1">
      <c r="A30" s="467"/>
      <c r="B30" s="211" t="s">
        <v>665</v>
      </c>
      <c r="C30" s="468">
        <v>1</v>
      </c>
      <c r="D30" s="468"/>
      <c r="E30" s="460">
        <f>E12</f>
        <v>2016</v>
      </c>
      <c r="F30" s="460" t="str">
        <f t="shared" ref="F30:V30" si="6">F12</f>
        <v>2017</v>
      </c>
      <c r="G30" s="460" t="str">
        <f t="shared" si="6"/>
        <v>2018</v>
      </c>
      <c r="H30" s="460" t="str">
        <f t="shared" si="6"/>
        <v>2019</v>
      </c>
      <c r="I30" s="460" t="str">
        <f t="shared" si="6"/>
        <v>2020</v>
      </c>
      <c r="J30" s="460" t="str">
        <f t="shared" si="6"/>
        <v>2021</v>
      </c>
      <c r="K30" s="460" t="str">
        <f t="shared" si="6"/>
        <v>2022</v>
      </c>
      <c r="L30" s="460" t="str">
        <f t="shared" si="6"/>
        <v>2023</v>
      </c>
      <c r="M30" s="460" t="str">
        <f t="shared" si="6"/>
        <v>2024</v>
      </c>
      <c r="N30" s="460" t="str">
        <f t="shared" si="6"/>
        <v>2025</v>
      </c>
      <c r="O30" s="460" t="str">
        <f t="shared" si="6"/>
        <v>2026</v>
      </c>
      <c r="P30" s="460" t="str">
        <f t="shared" si="6"/>
        <v>2027</v>
      </c>
      <c r="Q30" s="460" t="str">
        <f t="shared" si="6"/>
        <v>2028</v>
      </c>
      <c r="R30" s="460" t="str">
        <f t="shared" si="6"/>
        <v>2029</v>
      </c>
      <c r="S30" s="460" t="str">
        <f t="shared" si="6"/>
        <v>2030</v>
      </c>
      <c r="T30" s="460" t="str">
        <f t="shared" si="6"/>
        <v>2031</v>
      </c>
      <c r="U30" s="460" t="str">
        <f t="shared" si="6"/>
        <v>2032</v>
      </c>
      <c r="V30" s="460" t="str">
        <f t="shared" si="6"/>
        <v>2033</v>
      </c>
      <c r="W30" s="460" t="str">
        <f>W12</f>
        <v>2034</v>
      </c>
      <c r="X30" s="460" t="str">
        <f>X12</f>
        <v>2035</v>
      </c>
      <c r="Y30" s="37"/>
      <c r="Z30" s="37"/>
      <c r="AA30" s="37"/>
      <c r="AB30" s="166"/>
    </row>
    <row r="31" spans="1:31" customFormat="1">
      <c r="A31" s="467" t="s">
        <v>730</v>
      </c>
      <c r="B31" s="467" t="s">
        <v>1035</v>
      </c>
      <c r="C31" s="467" t="str">
        <f>$C$8</f>
        <v>Municipal Water Supply-Retro</v>
      </c>
      <c r="D31" s="467"/>
      <c r="E31" s="460" t="str">
        <f>TEXT(E30,"0000")</f>
        <v>2016</v>
      </c>
      <c r="F31" s="460" t="str">
        <f t="shared" ref="F31:X31" si="7">TEXT(F30,"0000")</f>
        <v>2017</v>
      </c>
      <c r="G31" s="460" t="str">
        <f t="shared" si="7"/>
        <v>2018</v>
      </c>
      <c r="H31" s="460" t="str">
        <f t="shared" si="7"/>
        <v>2019</v>
      </c>
      <c r="I31" s="460" t="str">
        <f t="shared" si="7"/>
        <v>2020</v>
      </c>
      <c r="J31" s="460" t="str">
        <f t="shared" si="7"/>
        <v>2021</v>
      </c>
      <c r="K31" s="460" t="str">
        <f t="shared" si="7"/>
        <v>2022</v>
      </c>
      <c r="L31" s="460" t="str">
        <f t="shared" si="7"/>
        <v>2023</v>
      </c>
      <c r="M31" s="460" t="str">
        <f t="shared" si="7"/>
        <v>2024</v>
      </c>
      <c r="N31" s="460" t="str">
        <f t="shared" si="7"/>
        <v>2025</v>
      </c>
      <c r="O31" s="460" t="str">
        <f t="shared" si="7"/>
        <v>2026</v>
      </c>
      <c r="P31" s="460" t="str">
        <f t="shared" si="7"/>
        <v>2027</v>
      </c>
      <c r="Q31" s="460" t="str">
        <f t="shared" si="7"/>
        <v>2028</v>
      </c>
      <c r="R31" s="460" t="str">
        <f t="shared" si="7"/>
        <v>2029</v>
      </c>
      <c r="S31" s="460" t="str">
        <f t="shared" si="7"/>
        <v>2030</v>
      </c>
      <c r="T31" s="460" t="str">
        <f t="shared" si="7"/>
        <v>2031</v>
      </c>
      <c r="U31" s="460" t="str">
        <f t="shared" si="7"/>
        <v>2032</v>
      </c>
      <c r="V31" s="460" t="str">
        <f t="shared" si="7"/>
        <v>2033</v>
      </c>
      <c r="W31" s="460" t="str">
        <f t="shared" si="7"/>
        <v>2034</v>
      </c>
      <c r="X31" s="460" t="str">
        <f t="shared" si="7"/>
        <v>2035</v>
      </c>
      <c r="Y31" s="37"/>
      <c r="Z31" s="37"/>
      <c r="AA31" s="37"/>
      <c r="AB31" s="166"/>
      <c r="AE31" s="174"/>
    </row>
    <row r="32" spans="1:31" customFormat="1">
      <c r="A32" s="469">
        <f>'Measure InputOutput_Out'!C4</f>
        <v>56712.144421666322</v>
      </c>
      <c r="B32" s="470">
        <f>'Measure InputOutput_Out'!K4</f>
        <v>24.263520973207346</v>
      </c>
      <c r="C32" t="str">
        <f>C31</f>
        <v>Municipal Water Supply-Retro</v>
      </c>
      <c r="E32" s="464">
        <f>E$21*$C$30*$A32/8760/1000</f>
        <v>0.58030116846506119</v>
      </c>
      <c r="F32" s="464">
        <f t="shared" ref="F32:X32" si="8">F$21*$C$30*$A32/8760/1000</f>
        <v>0.71635635995468361</v>
      </c>
      <c r="G32" s="464">
        <f t="shared" si="8"/>
        <v>0.88128384976872465</v>
      </c>
      <c r="H32" s="464">
        <f t="shared" si="8"/>
        <v>1.028283601591518</v>
      </c>
      <c r="I32" s="464">
        <f t="shared" si="8"/>
        <v>1.1786166357495877</v>
      </c>
      <c r="J32" s="464">
        <f t="shared" si="8"/>
        <v>1.3842869579837755</v>
      </c>
      <c r="K32" s="464">
        <f t="shared" si="8"/>
        <v>1.5251465933130681</v>
      </c>
      <c r="L32" s="464">
        <f t="shared" si="8"/>
        <v>1.5643530115477409</v>
      </c>
      <c r="M32" s="464">
        <f t="shared" si="8"/>
        <v>1.4798066274829786</v>
      </c>
      <c r="N32" s="464">
        <f t="shared" si="8"/>
        <v>1.2765589231038534</v>
      </c>
      <c r="O32" s="464">
        <f t="shared" si="8"/>
        <v>0.99119175898228895</v>
      </c>
      <c r="P32" s="464">
        <f t="shared" si="8"/>
        <v>0.68242324542925314</v>
      </c>
      <c r="Q32" s="464">
        <f t="shared" si="8"/>
        <v>0.40962371098704176</v>
      </c>
      <c r="R32" s="464">
        <f t="shared" si="8"/>
        <v>0.21035188902867327</v>
      </c>
      <c r="S32" s="464">
        <f t="shared" si="8"/>
        <v>9.0501270243363935E-2</v>
      </c>
      <c r="T32" s="464">
        <f t="shared" si="8"/>
        <v>3.1880223426939136E-2</v>
      </c>
      <c r="U32" s="464">
        <f t="shared" si="8"/>
        <v>8.9664561019523036E-3</v>
      </c>
      <c r="V32" s="464">
        <f t="shared" si="8"/>
        <v>1.9590884137989477E-3</v>
      </c>
      <c r="W32" s="464">
        <f t="shared" si="8"/>
        <v>3.2277937869459958E-4</v>
      </c>
      <c r="X32" s="464">
        <f t="shared" si="8"/>
        <v>3.883267313144192E-5</v>
      </c>
      <c r="Y32" s="471"/>
      <c r="Z32" s="37"/>
      <c r="AA32" s="472"/>
      <c r="AB32" s="166"/>
    </row>
    <row r="33" spans="1:31">
      <c r="A33" s="186"/>
      <c r="B33" s="186"/>
      <c r="C33" s="207"/>
      <c r="D33" s="206"/>
      <c r="E33" s="206"/>
      <c r="F33" s="206"/>
      <c r="G33" s="206"/>
      <c r="H33" s="206"/>
      <c r="I33" s="206"/>
      <c r="J33" s="206"/>
      <c r="K33" s="206"/>
      <c r="L33" s="206"/>
      <c r="M33" s="206"/>
      <c r="N33" s="206"/>
      <c r="O33" s="206"/>
      <c r="P33" s="206"/>
      <c r="Q33" s="206"/>
      <c r="R33" s="206"/>
      <c r="S33" s="206"/>
      <c r="T33" s="206"/>
      <c r="U33" s="206"/>
      <c r="V33" s="206"/>
      <c r="W33" s="206"/>
      <c r="X33" s="218"/>
    </row>
    <row r="34" spans="1:31" customFormat="1">
      <c r="A34" s="484" t="s">
        <v>796</v>
      </c>
      <c r="C34" s="465" t="s">
        <v>1116</v>
      </c>
      <c r="D34" s="466"/>
      <c r="E34" s="34" t="s">
        <v>737</v>
      </c>
      <c r="Y34" s="37"/>
      <c r="Z34" s="37"/>
      <c r="AA34" s="37"/>
      <c r="AE34" s="174"/>
    </row>
    <row r="35" spans="1:31" customFormat="1">
      <c r="A35" s="467"/>
      <c r="B35" s="211" t="s">
        <v>665</v>
      </c>
      <c r="C35" s="468">
        <v>1</v>
      </c>
      <c r="D35" s="468"/>
      <c r="E35" s="460">
        <f>E30</f>
        <v>2016</v>
      </c>
      <c r="F35" s="460" t="str">
        <f t="shared" ref="F35:X35" si="9">F30</f>
        <v>2017</v>
      </c>
      <c r="G35" s="460" t="str">
        <f t="shared" si="9"/>
        <v>2018</v>
      </c>
      <c r="H35" s="460" t="str">
        <f t="shared" si="9"/>
        <v>2019</v>
      </c>
      <c r="I35" s="460" t="str">
        <f t="shared" si="9"/>
        <v>2020</v>
      </c>
      <c r="J35" s="460" t="str">
        <f t="shared" si="9"/>
        <v>2021</v>
      </c>
      <c r="K35" s="460" t="str">
        <f t="shared" si="9"/>
        <v>2022</v>
      </c>
      <c r="L35" s="460" t="str">
        <f t="shared" si="9"/>
        <v>2023</v>
      </c>
      <c r="M35" s="460" t="str">
        <f t="shared" si="9"/>
        <v>2024</v>
      </c>
      <c r="N35" s="460" t="str">
        <f t="shared" si="9"/>
        <v>2025</v>
      </c>
      <c r="O35" s="460" t="str">
        <f t="shared" si="9"/>
        <v>2026</v>
      </c>
      <c r="P35" s="460" t="str">
        <f t="shared" si="9"/>
        <v>2027</v>
      </c>
      <c r="Q35" s="460" t="str">
        <f t="shared" si="9"/>
        <v>2028</v>
      </c>
      <c r="R35" s="460" t="str">
        <f t="shared" si="9"/>
        <v>2029</v>
      </c>
      <c r="S35" s="460" t="str">
        <f t="shared" si="9"/>
        <v>2030</v>
      </c>
      <c r="T35" s="460" t="str">
        <f t="shared" si="9"/>
        <v>2031</v>
      </c>
      <c r="U35" s="460" t="str">
        <f t="shared" si="9"/>
        <v>2032</v>
      </c>
      <c r="V35" s="460" t="str">
        <f t="shared" si="9"/>
        <v>2033</v>
      </c>
      <c r="W35" s="460" t="str">
        <f t="shared" si="9"/>
        <v>2034</v>
      </c>
      <c r="X35" s="460" t="str">
        <f t="shared" si="9"/>
        <v>2035</v>
      </c>
      <c r="Y35" s="462" t="s">
        <v>1119</v>
      </c>
      <c r="Z35" s="37"/>
      <c r="AA35" s="37"/>
      <c r="AB35" s="166"/>
    </row>
    <row r="36" spans="1:31" customFormat="1">
      <c r="A36" s="467" t="s">
        <v>730</v>
      </c>
      <c r="B36" s="467" t="s">
        <v>1035</v>
      </c>
      <c r="C36" s="467" t="str">
        <f>$C$8</f>
        <v>Municipal Water Supply-Retro</v>
      </c>
      <c r="D36" s="467"/>
      <c r="E36" s="460" t="str">
        <f>TEXT(E35,"0000")</f>
        <v>2016</v>
      </c>
      <c r="F36" s="460" t="str">
        <f t="shared" ref="F36:X36" si="10">TEXT(F35,"0000")</f>
        <v>2017</v>
      </c>
      <c r="G36" s="460" t="str">
        <f t="shared" si="10"/>
        <v>2018</v>
      </c>
      <c r="H36" s="460" t="str">
        <f t="shared" si="10"/>
        <v>2019</v>
      </c>
      <c r="I36" s="460" t="str">
        <f t="shared" si="10"/>
        <v>2020</v>
      </c>
      <c r="J36" s="460" t="str">
        <f t="shared" si="10"/>
        <v>2021</v>
      </c>
      <c r="K36" s="460" t="str">
        <f t="shared" si="10"/>
        <v>2022</v>
      </c>
      <c r="L36" s="460" t="str">
        <f t="shared" si="10"/>
        <v>2023</v>
      </c>
      <c r="M36" s="460" t="str">
        <f t="shared" si="10"/>
        <v>2024</v>
      </c>
      <c r="N36" s="460" t="str">
        <f t="shared" si="10"/>
        <v>2025</v>
      </c>
      <c r="O36" s="460" t="str">
        <f t="shared" si="10"/>
        <v>2026</v>
      </c>
      <c r="P36" s="460" t="str">
        <f t="shared" si="10"/>
        <v>2027</v>
      </c>
      <c r="Q36" s="460" t="str">
        <f t="shared" si="10"/>
        <v>2028</v>
      </c>
      <c r="R36" s="460" t="str">
        <f t="shared" si="10"/>
        <v>2029</v>
      </c>
      <c r="S36" s="460" t="str">
        <f t="shared" si="10"/>
        <v>2030</v>
      </c>
      <c r="T36" s="460" t="str">
        <f t="shared" si="10"/>
        <v>2031</v>
      </c>
      <c r="U36" s="460" t="str">
        <f t="shared" si="10"/>
        <v>2032</v>
      </c>
      <c r="V36" s="460" t="str">
        <f t="shared" si="10"/>
        <v>2033</v>
      </c>
      <c r="W36" s="460" t="str">
        <f t="shared" si="10"/>
        <v>2034</v>
      </c>
      <c r="X36" s="460" t="str">
        <f t="shared" si="10"/>
        <v>2035</v>
      </c>
      <c r="Y36" s="462" t="s">
        <v>1119</v>
      </c>
      <c r="Z36" s="174"/>
      <c r="AA36" s="37"/>
      <c r="AB36" s="166"/>
      <c r="AE36" s="174"/>
    </row>
    <row r="37" spans="1:31" customFormat="1">
      <c r="A37" s="469">
        <f>A32</f>
        <v>56712.144421666322</v>
      </c>
      <c r="B37" s="470">
        <f>B32</f>
        <v>24.263520973207346</v>
      </c>
      <c r="C37" t="str">
        <f>C32</f>
        <v>Municipal Water Supply-Retro</v>
      </c>
      <c r="E37" s="464">
        <f>E$25*$C$30*$A37/8760/1000</f>
        <v>0.58030116846506119</v>
      </c>
      <c r="F37" s="464">
        <f t="shared" ref="F37:X37" si="11">F$25*$C$30*$A37/8760/1000</f>
        <v>0.71635635995468361</v>
      </c>
      <c r="G37" s="464">
        <f t="shared" si="11"/>
        <v>0.88128384976872465</v>
      </c>
      <c r="H37" s="464">
        <f t="shared" si="11"/>
        <v>1.028283601591518</v>
      </c>
      <c r="I37" s="464">
        <f t="shared" si="11"/>
        <v>1.1786166357495877</v>
      </c>
      <c r="J37" s="464">
        <f t="shared" si="11"/>
        <v>1.3842869579837755</v>
      </c>
      <c r="K37" s="464">
        <f t="shared" si="11"/>
        <v>1.5251465933130681</v>
      </c>
      <c r="L37" s="464">
        <f t="shared" si="11"/>
        <v>1.5643530115477409</v>
      </c>
      <c r="M37" s="464">
        <f t="shared" si="11"/>
        <v>1.4798066274829786</v>
      </c>
      <c r="N37" s="464">
        <f t="shared" si="11"/>
        <v>1.2765589231038534</v>
      </c>
      <c r="O37" s="464">
        <f t="shared" si="11"/>
        <v>0.99119175898228895</v>
      </c>
      <c r="P37" s="464">
        <f t="shared" si="11"/>
        <v>0.68242324542925314</v>
      </c>
      <c r="Q37" s="464">
        <f t="shared" si="11"/>
        <v>0.40962371098704176</v>
      </c>
      <c r="R37" s="464">
        <f t="shared" si="11"/>
        <v>0.21035188902867327</v>
      </c>
      <c r="S37" s="464">
        <f t="shared" si="11"/>
        <v>9.0501270243363935E-2</v>
      </c>
      <c r="T37" s="464">
        <f t="shared" si="11"/>
        <v>3.1880223426939136E-2</v>
      </c>
      <c r="U37" s="464">
        <f t="shared" si="11"/>
        <v>8.9664561019523036E-3</v>
      </c>
      <c r="V37" s="464">
        <f t="shared" si="11"/>
        <v>1.9590884137989477E-3</v>
      </c>
      <c r="W37" s="464">
        <f t="shared" si="11"/>
        <v>3.2277937869459958E-4</v>
      </c>
      <c r="X37" s="464">
        <f t="shared" si="11"/>
        <v>3.883267313144192E-5</v>
      </c>
      <c r="Y37" s="479">
        <f>Y21*A37/8760000</f>
        <v>14.455076833443607</v>
      </c>
      <c r="Z37" s="174"/>
      <c r="AA37" s="472"/>
      <c r="AB37" s="166"/>
    </row>
    <row r="38" spans="1:31">
      <c r="A38" s="186"/>
      <c r="B38" s="186"/>
      <c r="C38" s="207"/>
      <c r="D38" s="206"/>
      <c r="E38" s="206"/>
      <c r="F38" s="206"/>
      <c r="G38" s="206"/>
      <c r="H38" s="206"/>
      <c r="I38" s="206"/>
      <c r="J38" s="206"/>
      <c r="K38" s="206"/>
      <c r="L38" s="206"/>
      <c r="M38" s="206"/>
      <c r="N38" s="206"/>
      <c r="O38" s="206"/>
      <c r="P38" s="206"/>
      <c r="Q38" s="206"/>
      <c r="R38" s="206"/>
      <c r="S38" s="206"/>
      <c r="T38" s="206"/>
      <c r="U38" s="206"/>
      <c r="V38" s="206"/>
      <c r="W38" s="206"/>
      <c r="X38" s="218"/>
    </row>
    <row r="39" spans="1:31">
      <c r="A39" s="34" t="s">
        <v>1117</v>
      </c>
      <c r="B39"/>
      <c r="C39"/>
      <c r="D39"/>
      <c r="E39"/>
      <c r="F39"/>
      <c r="G39"/>
      <c r="H39"/>
      <c r="I39"/>
      <c r="J39"/>
      <c r="K39"/>
      <c r="L39"/>
      <c r="M39"/>
      <c r="N39"/>
      <c r="O39"/>
      <c r="P39"/>
      <c r="Q39"/>
      <c r="R39"/>
      <c r="S39"/>
      <c r="T39"/>
      <c r="U39"/>
      <c r="V39"/>
      <c r="W39"/>
      <c r="X39"/>
      <c r="Y39"/>
    </row>
    <row r="40" spans="1:31">
      <c r="A40"/>
      <c r="B40"/>
      <c r="C40"/>
      <c r="D40"/>
      <c r="E40" s="211">
        <f>E30</f>
        <v>2016</v>
      </c>
      <c r="F40" s="211" t="str">
        <f t="shared" ref="F40:X40" si="12">F30</f>
        <v>2017</v>
      </c>
      <c r="G40" s="211" t="str">
        <f t="shared" si="12"/>
        <v>2018</v>
      </c>
      <c r="H40" s="211" t="str">
        <f t="shared" si="12"/>
        <v>2019</v>
      </c>
      <c r="I40" s="211" t="str">
        <f t="shared" si="12"/>
        <v>2020</v>
      </c>
      <c r="J40" s="211" t="str">
        <f t="shared" si="12"/>
        <v>2021</v>
      </c>
      <c r="K40" s="211" t="str">
        <f t="shared" si="12"/>
        <v>2022</v>
      </c>
      <c r="L40" s="211" t="str">
        <f t="shared" si="12"/>
        <v>2023</v>
      </c>
      <c r="M40" s="211" t="str">
        <f t="shared" si="12"/>
        <v>2024</v>
      </c>
      <c r="N40" s="211" t="str">
        <f t="shared" si="12"/>
        <v>2025</v>
      </c>
      <c r="O40" s="211" t="str">
        <f t="shared" si="12"/>
        <v>2026</v>
      </c>
      <c r="P40" s="211" t="str">
        <f t="shared" si="12"/>
        <v>2027</v>
      </c>
      <c r="Q40" s="211" t="str">
        <f t="shared" si="12"/>
        <v>2028</v>
      </c>
      <c r="R40" s="211" t="str">
        <f t="shared" si="12"/>
        <v>2029</v>
      </c>
      <c r="S40" s="211" t="str">
        <f t="shared" si="12"/>
        <v>2030</v>
      </c>
      <c r="T40" s="211" t="str">
        <f t="shared" si="12"/>
        <v>2031</v>
      </c>
      <c r="U40" s="211" t="str">
        <f t="shared" si="12"/>
        <v>2032</v>
      </c>
      <c r="V40" s="211" t="str">
        <f t="shared" si="12"/>
        <v>2033</v>
      </c>
      <c r="W40" s="211" t="str">
        <f t="shared" si="12"/>
        <v>2034</v>
      </c>
      <c r="X40" s="211" t="str">
        <f t="shared" si="12"/>
        <v>2035</v>
      </c>
      <c r="Y40" s="480" t="s">
        <v>1119</v>
      </c>
    </row>
    <row r="41" spans="1:31">
      <c r="A41"/>
      <c r="B41" s="458" t="s">
        <v>1035</v>
      </c>
      <c r="C41" s="458" t="s">
        <v>1035</v>
      </c>
      <c r="D41" s="458"/>
      <c r="E41" s="459" t="str">
        <f>TEXT(E40,"0000")</f>
        <v>2016</v>
      </c>
      <c r="F41" s="459" t="str">
        <f t="shared" ref="F41:X41" si="13">TEXT(F40,"0000")</f>
        <v>2017</v>
      </c>
      <c r="G41" s="459" t="str">
        <f t="shared" si="13"/>
        <v>2018</v>
      </c>
      <c r="H41" s="459" t="str">
        <f t="shared" si="13"/>
        <v>2019</v>
      </c>
      <c r="I41" s="459" t="str">
        <f t="shared" si="13"/>
        <v>2020</v>
      </c>
      <c r="J41" s="459" t="str">
        <f t="shared" si="13"/>
        <v>2021</v>
      </c>
      <c r="K41" s="459" t="str">
        <f t="shared" si="13"/>
        <v>2022</v>
      </c>
      <c r="L41" s="459" t="str">
        <f t="shared" si="13"/>
        <v>2023</v>
      </c>
      <c r="M41" s="459" t="str">
        <f t="shared" si="13"/>
        <v>2024</v>
      </c>
      <c r="N41" s="459" t="str">
        <f t="shared" si="13"/>
        <v>2025</v>
      </c>
      <c r="O41" s="459" t="str">
        <f t="shared" si="13"/>
        <v>2026</v>
      </c>
      <c r="P41" s="459" t="str">
        <f t="shared" si="13"/>
        <v>2027</v>
      </c>
      <c r="Q41" s="459" t="str">
        <f t="shared" si="13"/>
        <v>2028</v>
      </c>
      <c r="R41" s="459" t="str">
        <f t="shared" si="13"/>
        <v>2029</v>
      </c>
      <c r="S41" s="459" t="str">
        <f t="shared" si="13"/>
        <v>2030</v>
      </c>
      <c r="T41" s="459" t="str">
        <f t="shared" si="13"/>
        <v>2031</v>
      </c>
      <c r="U41" s="459" t="str">
        <f t="shared" si="13"/>
        <v>2032</v>
      </c>
      <c r="V41" s="459" t="str">
        <f t="shared" si="13"/>
        <v>2033</v>
      </c>
      <c r="W41" s="459" t="str">
        <f t="shared" si="13"/>
        <v>2034</v>
      </c>
      <c r="X41" s="459" t="str">
        <f t="shared" si="13"/>
        <v>2035</v>
      </c>
      <c r="Y41" s="480" t="s">
        <v>1119</v>
      </c>
    </row>
    <row r="42" spans="1:31">
      <c r="A42" t="s">
        <v>707</v>
      </c>
      <c r="B42" s="460" t="s">
        <v>1036</v>
      </c>
      <c r="C42" s="460" t="s">
        <v>1037</v>
      </c>
      <c r="D42" s="460"/>
      <c r="E42" s="461">
        <f>DSUM($B$36:$Y$37,E$41,$B$41:$C42)</f>
        <v>0</v>
      </c>
      <c r="F42" s="461">
        <f>DSUM($B$36:$Y$37,F$41,$B$41:$C42)</f>
        <v>0</v>
      </c>
      <c r="G42" s="461">
        <f>DSUM($B$36:$Y$37,G$41,$B$41:$C42)</f>
        <v>0</v>
      </c>
      <c r="H42" s="461">
        <f>DSUM($B$36:$Y$37,H$41,$B$41:$C42)</f>
        <v>0</v>
      </c>
      <c r="I42" s="461">
        <f>DSUM($B$36:$Y$37,I$41,$B$41:$C42)</f>
        <v>0</v>
      </c>
      <c r="J42" s="461">
        <f>DSUM($B$36:$Y$37,J$41,$B$41:$C42)</f>
        <v>0</v>
      </c>
      <c r="K42" s="461">
        <f>DSUM($B$36:$Y$37,K$41,$B$41:$C42)</f>
        <v>0</v>
      </c>
      <c r="L42" s="461">
        <f>DSUM($B$36:$Y$37,L$41,$B$41:$C42)</f>
        <v>0</v>
      </c>
      <c r="M42" s="461">
        <f>DSUM($B$36:$Y$37,M$41,$B$41:$C42)</f>
        <v>0</v>
      </c>
      <c r="N42" s="461">
        <f>DSUM($B$36:$Y$37,N$41,$B$41:$C42)</f>
        <v>0</v>
      </c>
      <c r="O42" s="461">
        <f>DSUM($B$36:$Y$37,O$41,$B$41:$C42)</f>
        <v>0</v>
      </c>
      <c r="P42" s="461">
        <f>DSUM($B$36:$Y$37,P$41,$B$41:$C42)</f>
        <v>0</v>
      </c>
      <c r="Q42" s="461">
        <f>DSUM($B$36:$Y$37,Q$41,$B$41:$C42)</f>
        <v>0</v>
      </c>
      <c r="R42" s="461">
        <f>DSUM($B$36:$Y$37,R$41,$B$41:$C42)</f>
        <v>0</v>
      </c>
      <c r="S42" s="461">
        <f>DSUM($B$36:$Y$37,S$41,$B$41:$C42)</f>
        <v>0</v>
      </c>
      <c r="T42" s="461">
        <f>DSUM($B$36:$Y$37,T$41,$B$41:$C42)</f>
        <v>0</v>
      </c>
      <c r="U42" s="461">
        <f>DSUM($B$36:$Y$37,U$41,$B$41:$C42)</f>
        <v>0</v>
      </c>
      <c r="V42" s="461">
        <f>DSUM($B$36:$Y$37,V$41,$B$41:$C42)</f>
        <v>0</v>
      </c>
      <c r="W42" s="461">
        <f>DSUM($B$36:$Y$37,W$41,$B$41:$C42)</f>
        <v>0</v>
      </c>
      <c r="X42" s="461">
        <f>DSUM($B$36:$Y$37,X$41,$B$41:$C42)</f>
        <v>0</v>
      </c>
      <c r="Y42" s="461">
        <f>DSUM($B$36:$Y$37,Y$41,$B$41:$C42)</f>
        <v>0</v>
      </c>
    </row>
    <row r="43" spans="1:31">
      <c r="A43" t="s">
        <v>708</v>
      </c>
      <c r="B43" s="460" t="s">
        <v>1038</v>
      </c>
      <c r="C43" s="460" t="s">
        <v>1039</v>
      </c>
      <c r="D43" s="460"/>
      <c r="E43" s="461">
        <f>DSUM($B$36:$Y$37,E$41,$B$41:$C43)</f>
        <v>0</v>
      </c>
      <c r="F43" s="461">
        <f>DSUM($B$36:$Y$37,F$41,$B$41:$C43)</f>
        <v>0</v>
      </c>
      <c r="G43" s="461">
        <f>DSUM($B$36:$Y$37,G$41,$B$41:$C43)</f>
        <v>0</v>
      </c>
      <c r="H43" s="461">
        <f>DSUM($B$36:$Y$37,H$41,$B$41:$C43)</f>
        <v>0</v>
      </c>
      <c r="I43" s="461">
        <f>DSUM($B$36:$Y$37,I$41,$B$41:$C43)</f>
        <v>0</v>
      </c>
      <c r="J43" s="461">
        <f>DSUM($B$36:$Y$37,J$41,$B$41:$C43)</f>
        <v>0</v>
      </c>
      <c r="K43" s="461">
        <f>DSUM($B$36:$Y$37,K$41,$B$41:$C43)</f>
        <v>0</v>
      </c>
      <c r="L43" s="461">
        <f>DSUM($B$36:$Y$37,L$41,$B$41:$C43)</f>
        <v>0</v>
      </c>
      <c r="M43" s="461">
        <f>DSUM($B$36:$Y$37,M$41,$B$41:$C43)</f>
        <v>0</v>
      </c>
      <c r="N43" s="461">
        <f>DSUM($B$36:$Y$37,N$41,$B$41:$C43)</f>
        <v>0</v>
      </c>
      <c r="O43" s="461">
        <f>DSUM($B$36:$Y$37,O$41,$B$41:$C43)</f>
        <v>0</v>
      </c>
      <c r="P43" s="461">
        <f>DSUM($B$36:$Y$37,P$41,$B$41:$C43)</f>
        <v>0</v>
      </c>
      <c r="Q43" s="461">
        <f>DSUM($B$36:$Y$37,Q$41,$B$41:$C43)</f>
        <v>0</v>
      </c>
      <c r="R43" s="461">
        <f>DSUM($B$36:$Y$37,R$41,$B$41:$C43)</f>
        <v>0</v>
      </c>
      <c r="S43" s="461">
        <f>DSUM($B$36:$Y$37,S$41,$B$41:$C43)</f>
        <v>0</v>
      </c>
      <c r="T43" s="461">
        <f>DSUM($B$36:$Y$37,T$41,$B$41:$C43)</f>
        <v>0</v>
      </c>
      <c r="U43" s="461">
        <f>DSUM($B$36:$Y$37,U$41,$B$41:$C43)</f>
        <v>0</v>
      </c>
      <c r="V43" s="461">
        <f>DSUM($B$36:$Y$37,V$41,$B$41:$C43)</f>
        <v>0</v>
      </c>
      <c r="W43" s="461">
        <f>DSUM($B$36:$Y$37,W$41,$B$41:$C43)</f>
        <v>0</v>
      </c>
      <c r="X43" s="461">
        <f>DSUM($B$36:$Y$37,X$41,$B$41:$C43)</f>
        <v>0</v>
      </c>
      <c r="Y43" s="461">
        <f>DSUM($B$36:$Y$37,Y$41,$B$41:$C43)</f>
        <v>0</v>
      </c>
    </row>
    <row r="44" spans="1:31">
      <c r="A44" t="s">
        <v>709</v>
      </c>
      <c r="B44" s="460" t="s">
        <v>1040</v>
      </c>
      <c r="C44" s="460" t="s">
        <v>1041</v>
      </c>
      <c r="D44" s="460"/>
      <c r="E44" s="461">
        <f>DSUM($B$36:$Y$37,E$41,$B$41:$C44)</f>
        <v>0</v>
      </c>
      <c r="F44" s="461">
        <f>DSUM($B$36:$Y$37,F$41,$B$41:$C44)</f>
        <v>0</v>
      </c>
      <c r="G44" s="461">
        <f>DSUM($B$36:$Y$37,G$41,$B$41:$C44)</f>
        <v>0</v>
      </c>
      <c r="H44" s="461">
        <f>DSUM($B$36:$Y$37,H$41,$B$41:$C44)</f>
        <v>0</v>
      </c>
      <c r="I44" s="461">
        <f>DSUM($B$36:$Y$37,I$41,$B$41:$C44)</f>
        <v>0</v>
      </c>
      <c r="J44" s="461">
        <f>DSUM($B$36:$Y$37,J$41,$B$41:$C44)</f>
        <v>0</v>
      </c>
      <c r="K44" s="461">
        <f>DSUM($B$36:$Y$37,K$41,$B$41:$C44)</f>
        <v>0</v>
      </c>
      <c r="L44" s="461">
        <f>DSUM($B$36:$Y$37,L$41,$B$41:$C44)</f>
        <v>0</v>
      </c>
      <c r="M44" s="461">
        <f>DSUM($B$36:$Y$37,M$41,$B$41:$C44)</f>
        <v>0</v>
      </c>
      <c r="N44" s="461">
        <f>DSUM($B$36:$Y$37,N$41,$B$41:$C44)</f>
        <v>0</v>
      </c>
      <c r="O44" s="461">
        <f>DSUM($B$36:$Y$37,O$41,$B$41:$C44)</f>
        <v>0</v>
      </c>
      <c r="P44" s="461">
        <f>DSUM($B$36:$Y$37,P$41,$B$41:$C44)</f>
        <v>0</v>
      </c>
      <c r="Q44" s="461">
        <f>DSUM($B$36:$Y$37,Q$41,$B$41:$C44)</f>
        <v>0</v>
      </c>
      <c r="R44" s="461">
        <f>DSUM($B$36:$Y$37,R$41,$B$41:$C44)</f>
        <v>0</v>
      </c>
      <c r="S44" s="461">
        <f>DSUM($B$36:$Y$37,S$41,$B$41:$C44)</f>
        <v>0</v>
      </c>
      <c r="T44" s="461">
        <f>DSUM($B$36:$Y$37,T$41,$B$41:$C44)</f>
        <v>0</v>
      </c>
      <c r="U44" s="461">
        <f>DSUM($B$36:$Y$37,U$41,$B$41:$C44)</f>
        <v>0</v>
      </c>
      <c r="V44" s="461">
        <f>DSUM($B$36:$Y$37,V$41,$B$41:$C44)</f>
        <v>0</v>
      </c>
      <c r="W44" s="461">
        <f>DSUM($B$36:$Y$37,W$41,$B$41:$C44)</f>
        <v>0</v>
      </c>
      <c r="X44" s="461">
        <f>DSUM($B$36:$Y$37,X$41,$B$41:$C44)</f>
        <v>0</v>
      </c>
      <c r="Y44" s="461">
        <f>DSUM($B$36:$Y$37,Y$41,$B$41:$C44)</f>
        <v>0</v>
      </c>
    </row>
    <row r="45" spans="1:31">
      <c r="A45" t="s">
        <v>710</v>
      </c>
      <c r="B45" s="460" t="s">
        <v>1042</v>
      </c>
      <c r="C45" s="460" t="s">
        <v>1043</v>
      </c>
      <c r="D45" s="460"/>
      <c r="E45" s="461">
        <f>DSUM($B$36:$Y$37,E$41,$B$41:$C45)</f>
        <v>0.58030116846506119</v>
      </c>
      <c r="F45" s="461">
        <f>DSUM($B$36:$Y$37,F$41,$B$41:$C45)</f>
        <v>0.71635635995468361</v>
      </c>
      <c r="G45" s="461">
        <f>DSUM($B$36:$Y$37,G$41,$B$41:$C45)</f>
        <v>0.88128384976872465</v>
      </c>
      <c r="H45" s="461">
        <f>DSUM($B$36:$Y$37,H$41,$B$41:$C45)</f>
        <v>1.028283601591518</v>
      </c>
      <c r="I45" s="461">
        <f>DSUM($B$36:$Y$37,I$41,$B$41:$C45)</f>
        <v>1.1786166357495877</v>
      </c>
      <c r="J45" s="461">
        <f>DSUM($B$36:$Y$37,J$41,$B$41:$C45)</f>
        <v>1.3842869579837755</v>
      </c>
      <c r="K45" s="461">
        <f>DSUM($B$36:$Y$37,K$41,$B$41:$C45)</f>
        <v>1.5251465933130681</v>
      </c>
      <c r="L45" s="461">
        <f>DSUM($B$36:$Y$37,L$41,$B$41:$C45)</f>
        <v>1.5643530115477409</v>
      </c>
      <c r="M45" s="461">
        <f>DSUM($B$36:$Y$37,M$41,$B$41:$C45)</f>
        <v>1.4798066274829786</v>
      </c>
      <c r="N45" s="461">
        <f>DSUM($B$36:$Y$37,N$41,$B$41:$C45)</f>
        <v>1.2765589231038534</v>
      </c>
      <c r="O45" s="461">
        <f>DSUM($B$36:$Y$37,O$41,$B$41:$C45)</f>
        <v>0.99119175898228895</v>
      </c>
      <c r="P45" s="461">
        <f>DSUM($B$36:$Y$37,P$41,$B$41:$C45)</f>
        <v>0.68242324542925314</v>
      </c>
      <c r="Q45" s="461">
        <f>DSUM($B$36:$Y$37,Q$41,$B$41:$C45)</f>
        <v>0.40962371098704176</v>
      </c>
      <c r="R45" s="461">
        <f>DSUM($B$36:$Y$37,R$41,$B$41:$C45)</f>
        <v>0.21035188902867327</v>
      </c>
      <c r="S45" s="461">
        <f>DSUM($B$36:$Y$37,S$41,$B$41:$C45)</f>
        <v>9.0501270243363935E-2</v>
      </c>
      <c r="T45" s="461">
        <f>DSUM($B$36:$Y$37,T$41,$B$41:$C45)</f>
        <v>3.1880223426939136E-2</v>
      </c>
      <c r="U45" s="461">
        <f>DSUM($B$36:$Y$37,U$41,$B$41:$C45)</f>
        <v>8.9664561019523036E-3</v>
      </c>
      <c r="V45" s="461">
        <f>DSUM($B$36:$Y$37,V$41,$B$41:$C45)</f>
        <v>1.9590884137989477E-3</v>
      </c>
      <c r="W45" s="461">
        <f>DSUM($B$36:$Y$37,W$41,$B$41:$C45)</f>
        <v>3.2277937869459958E-4</v>
      </c>
      <c r="X45" s="461">
        <f>DSUM($B$36:$Y$37,X$41,$B$41:$C45)</f>
        <v>3.883267313144192E-5</v>
      </c>
      <c r="Y45" s="461">
        <f>DSUM($B$36:$Y$37,Y$41,$B$41:$C45)</f>
        <v>14.455076833443607</v>
      </c>
    </row>
    <row r="46" spans="1:31">
      <c r="A46" t="s">
        <v>711</v>
      </c>
      <c r="B46" s="460" t="s">
        <v>1044</v>
      </c>
      <c r="C46" s="460" t="s">
        <v>1045</v>
      </c>
      <c r="D46" s="460"/>
      <c r="E46" s="461">
        <f>DSUM($B$36:$Y$37,E$41,$B$41:$C46)</f>
        <v>0.58030116846506119</v>
      </c>
      <c r="F46" s="461">
        <f>DSUM($B$36:$Y$37,F$41,$B$41:$C46)</f>
        <v>0.71635635995468361</v>
      </c>
      <c r="G46" s="461">
        <f>DSUM($B$36:$Y$37,G$41,$B$41:$C46)</f>
        <v>0.88128384976872465</v>
      </c>
      <c r="H46" s="461">
        <f>DSUM($B$36:$Y$37,H$41,$B$41:$C46)</f>
        <v>1.028283601591518</v>
      </c>
      <c r="I46" s="461">
        <f>DSUM($B$36:$Y$37,I$41,$B$41:$C46)</f>
        <v>1.1786166357495877</v>
      </c>
      <c r="J46" s="461">
        <f>DSUM($B$36:$Y$37,J$41,$B$41:$C46)</f>
        <v>1.3842869579837755</v>
      </c>
      <c r="K46" s="461">
        <f>DSUM($B$36:$Y$37,K$41,$B$41:$C46)</f>
        <v>1.5251465933130681</v>
      </c>
      <c r="L46" s="461">
        <f>DSUM($B$36:$Y$37,L$41,$B$41:$C46)</f>
        <v>1.5643530115477409</v>
      </c>
      <c r="M46" s="461">
        <f>DSUM($B$36:$Y$37,M$41,$B$41:$C46)</f>
        <v>1.4798066274829786</v>
      </c>
      <c r="N46" s="461">
        <f>DSUM($B$36:$Y$37,N$41,$B$41:$C46)</f>
        <v>1.2765589231038534</v>
      </c>
      <c r="O46" s="461">
        <f>DSUM($B$36:$Y$37,O$41,$B$41:$C46)</f>
        <v>0.99119175898228895</v>
      </c>
      <c r="P46" s="461">
        <f>DSUM($B$36:$Y$37,P$41,$B$41:$C46)</f>
        <v>0.68242324542925314</v>
      </c>
      <c r="Q46" s="461">
        <f>DSUM($B$36:$Y$37,Q$41,$B$41:$C46)</f>
        <v>0.40962371098704176</v>
      </c>
      <c r="R46" s="461">
        <f>DSUM($B$36:$Y$37,R$41,$B$41:$C46)</f>
        <v>0.21035188902867327</v>
      </c>
      <c r="S46" s="461">
        <f>DSUM($B$36:$Y$37,S$41,$B$41:$C46)</f>
        <v>9.0501270243363935E-2</v>
      </c>
      <c r="T46" s="461">
        <f>DSUM($B$36:$Y$37,T$41,$B$41:$C46)</f>
        <v>3.1880223426939136E-2</v>
      </c>
      <c r="U46" s="461">
        <f>DSUM($B$36:$Y$37,U$41,$B$41:$C46)</f>
        <v>8.9664561019523036E-3</v>
      </c>
      <c r="V46" s="461">
        <f>DSUM($B$36:$Y$37,V$41,$B$41:$C46)</f>
        <v>1.9590884137989477E-3</v>
      </c>
      <c r="W46" s="461">
        <f>DSUM($B$36:$Y$37,W$41,$B$41:$C46)</f>
        <v>3.2277937869459958E-4</v>
      </c>
      <c r="X46" s="461">
        <f>DSUM($B$36:$Y$37,X$41,$B$41:$C46)</f>
        <v>3.883267313144192E-5</v>
      </c>
      <c r="Y46" s="461">
        <f>DSUM($B$36:$Y$37,Y$41,$B$41:$C46)</f>
        <v>14.455076833443607</v>
      </c>
    </row>
    <row r="47" spans="1:31">
      <c r="A47" t="s">
        <v>712</v>
      </c>
      <c r="B47" s="460" t="s">
        <v>1046</v>
      </c>
      <c r="C47" s="460" t="s">
        <v>1047</v>
      </c>
      <c r="D47" s="460"/>
      <c r="E47" s="461">
        <f>DSUM($B$36:$Y$37,E$41,$B$41:$C47)</f>
        <v>0.58030116846506119</v>
      </c>
      <c r="F47" s="461">
        <f>DSUM($B$36:$Y$37,F$41,$B$41:$C47)</f>
        <v>0.71635635995468361</v>
      </c>
      <c r="G47" s="461">
        <f>DSUM($B$36:$Y$37,G$41,$B$41:$C47)</f>
        <v>0.88128384976872465</v>
      </c>
      <c r="H47" s="461">
        <f>DSUM($B$36:$Y$37,H$41,$B$41:$C47)</f>
        <v>1.028283601591518</v>
      </c>
      <c r="I47" s="461">
        <f>DSUM($B$36:$Y$37,I$41,$B$41:$C47)</f>
        <v>1.1786166357495877</v>
      </c>
      <c r="J47" s="461">
        <f>DSUM($B$36:$Y$37,J$41,$B$41:$C47)</f>
        <v>1.3842869579837755</v>
      </c>
      <c r="K47" s="461">
        <f>DSUM($B$36:$Y$37,K$41,$B$41:$C47)</f>
        <v>1.5251465933130681</v>
      </c>
      <c r="L47" s="461">
        <f>DSUM($B$36:$Y$37,L$41,$B$41:$C47)</f>
        <v>1.5643530115477409</v>
      </c>
      <c r="M47" s="461">
        <f>DSUM($B$36:$Y$37,M$41,$B$41:$C47)</f>
        <v>1.4798066274829786</v>
      </c>
      <c r="N47" s="461">
        <f>DSUM($B$36:$Y$37,N$41,$B$41:$C47)</f>
        <v>1.2765589231038534</v>
      </c>
      <c r="O47" s="461">
        <f>DSUM($B$36:$Y$37,O$41,$B$41:$C47)</f>
        <v>0.99119175898228895</v>
      </c>
      <c r="P47" s="461">
        <f>DSUM($B$36:$Y$37,P$41,$B$41:$C47)</f>
        <v>0.68242324542925314</v>
      </c>
      <c r="Q47" s="461">
        <f>DSUM($B$36:$Y$37,Q$41,$B$41:$C47)</f>
        <v>0.40962371098704176</v>
      </c>
      <c r="R47" s="461">
        <f>DSUM($B$36:$Y$37,R$41,$B$41:$C47)</f>
        <v>0.21035188902867327</v>
      </c>
      <c r="S47" s="461">
        <f>DSUM($B$36:$Y$37,S$41,$B$41:$C47)</f>
        <v>9.0501270243363935E-2</v>
      </c>
      <c r="T47" s="461">
        <f>DSUM($B$36:$Y$37,T$41,$B$41:$C47)</f>
        <v>3.1880223426939136E-2</v>
      </c>
      <c r="U47" s="461">
        <f>DSUM($B$36:$Y$37,U$41,$B$41:$C47)</f>
        <v>8.9664561019523036E-3</v>
      </c>
      <c r="V47" s="461">
        <f>DSUM($B$36:$Y$37,V$41,$B$41:$C47)</f>
        <v>1.9590884137989477E-3</v>
      </c>
      <c r="W47" s="461">
        <f>DSUM($B$36:$Y$37,W$41,$B$41:$C47)</f>
        <v>3.2277937869459958E-4</v>
      </c>
      <c r="X47" s="461">
        <f>DSUM($B$36:$Y$37,X$41,$B$41:$C47)</f>
        <v>3.883267313144192E-5</v>
      </c>
      <c r="Y47" s="461">
        <f>DSUM($B$36:$Y$37,Y$41,$B$41:$C47)</f>
        <v>14.455076833443607</v>
      </c>
    </row>
    <row r="48" spans="1:31">
      <c r="A48" t="s">
        <v>713</v>
      </c>
      <c r="B48" s="460" t="s">
        <v>1048</v>
      </c>
      <c r="C48" s="460" t="s">
        <v>1049</v>
      </c>
      <c r="D48" s="460"/>
      <c r="E48" s="461">
        <f>DSUM($B$36:$Y$37,E$41,$B$41:$C48)</f>
        <v>0.58030116846506119</v>
      </c>
      <c r="F48" s="461">
        <f>DSUM($B$36:$Y$37,F$41,$B$41:$C48)</f>
        <v>0.71635635995468361</v>
      </c>
      <c r="G48" s="461">
        <f>DSUM($B$36:$Y$37,G$41,$B$41:$C48)</f>
        <v>0.88128384976872465</v>
      </c>
      <c r="H48" s="461">
        <f>DSUM($B$36:$Y$37,H$41,$B$41:$C48)</f>
        <v>1.028283601591518</v>
      </c>
      <c r="I48" s="461">
        <f>DSUM($B$36:$Y$37,I$41,$B$41:$C48)</f>
        <v>1.1786166357495877</v>
      </c>
      <c r="J48" s="461">
        <f>DSUM($B$36:$Y$37,J$41,$B$41:$C48)</f>
        <v>1.3842869579837755</v>
      </c>
      <c r="K48" s="461">
        <f>DSUM($B$36:$Y$37,K$41,$B$41:$C48)</f>
        <v>1.5251465933130681</v>
      </c>
      <c r="L48" s="461">
        <f>DSUM($B$36:$Y$37,L$41,$B$41:$C48)</f>
        <v>1.5643530115477409</v>
      </c>
      <c r="M48" s="461">
        <f>DSUM($B$36:$Y$37,M$41,$B$41:$C48)</f>
        <v>1.4798066274829786</v>
      </c>
      <c r="N48" s="461">
        <f>DSUM($B$36:$Y$37,N$41,$B$41:$C48)</f>
        <v>1.2765589231038534</v>
      </c>
      <c r="O48" s="461">
        <f>DSUM($B$36:$Y$37,O$41,$B$41:$C48)</f>
        <v>0.99119175898228895</v>
      </c>
      <c r="P48" s="461">
        <f>DSUM($B$36:$Y$37,P$41,$B$41:$C48)</f>
        <v>0.68242324542925314</v>
      </c>
      <c r="Q48" s="461">
        <f>DSUM($B$36:$Y$37,Q$41,$B$41:$C48)</f>
        <v>0.40962371098704176</v>
      </c>
      <c r="R48" s="461">
        <f>DSUM($B$36:$Y$37,R$41,$B$41:$C48)</f>
        <v>0.21035188902867327</v>
      </c>
      <c r="S48" s="461">
        <f>DSUM($B$36:$Y$37,S$41,$B$41:$C48)</f>
        <v>9.0501270243363935E-2</v>
      </c>
      <c r="T48" s="461">
        <f>DSUM($B$36:$Y$37,T$41,$B$41:$C48)</f>
        <v>3.1880223426939136E-2</v>
      </c>
      <c r="U48" s="461">
        <f>DSUM($B$36:$Y$37,U$41,$B$41:$C48)</f>
        <v>8.9664561019523036E-3</v>
      </c>
      <c r="V48" s="461">
        <f>DSUM($B$36:$Y$37,V$41,$B$41:$C48)</f>
        <v>1.9590884137989477E-3</v>
      </c>
      <c r="W48" s="461">
        <f>DSUM($B$36:$Y$37,W$41,$B$41:$C48)</f>
        <v>3.2277937869459958E-4</v>
      </c>
      <c r="X48" s="461">
        <f>DSUM($B$36:$Y$37,X$41,$B$41:$C48)</f>
        <v>3.883267313144192E-5</v>
      </c>
      <c r="Y48" s="461">
        <f>DSUM($B$36:$Y$37,Y$41,$B$41:$C48)</f>
        <v>14.455076833443607</v>
      </c>
    </row>
    <row r="49" spans="1:25">
      <c r="A49" t="s">
        <v>714</v>
      </c>
      <c r="B49" s="460" t="s">
        <v>1050</v>
      </c>
      <c r="C49" s="460" t="s">
        <v>1051</v>
      </c>
      <c r="D49" s="460"/>
      <c r="E49" s="461">
        <f>DSUM($B$36:$Y$37,E$41,$B$41:$C49)</f>
        <v>0.58030116846506119</v>
      </c>
      <c r="F49" s="461">
        <f>DSUM($B$36:$Y$37,F$41,$B$41:$C49)</f>
        <v>0.71635635995468361</v>
      </c>
      <c r="G49" s="461">
        <f>DSUM($B$36:$Y$37,G$41,$B$41:$C49)</f>
        <v>0.88128384976872465</v>
      </c>
      <c r="H49" s="461">
        <f>DSUM($B$36:$Y$37,H$41,$B$41:$C49)</f>
        <v>1.028283601591518</v>
      </c>
      <c r="I49" s="461">
        <f>DSUM($B$36:$Y$37,I$41,$B$41:$C49)</f>
        <v>1.1786166357495877</v>
      </c>
      <c r="J49" s="461">
        <f>DSUM($B$36:$Y$37,J$41,$B$41:$C49)</f>
        <v>1.3842869579837755</v>
      </c>
      <c r="K49" s="461">
        <f>DSUM($B$36:$Y$37,K$41,$B$41:$C49)</f>
        <v>1.5251465933130681</v>
      </c>
      <c r="L49" s="461">
        <f>DSUM($B$36:$Y$37,L$41,$B$41:$C49)</f>
        <v>1.5643530115477409</v>
      </c>
      <c r="M49" s="461">
        <f>DSUM($B$36:$Y$37,M$41,$B$41:$C49)</f>
        <v>1.4798066274829786</v>
      </c>
      <c r="N49" s="461">
        <f>DSUM($B$36:$Y$37,N$41,$B$41:$C49)</f>
        <v>1.2765589231038534</v>
      </c>
      <c r="O49" s="461">
        <f>DSUM($B$36:$Y$37,O$41,$B$41:$C49)</f>
        <v>0.99119175898228895</v>
      </c>
      <c r="P49" s="461">
        <f>DSUM($B$36:$Y$37,P$41,$B$41:$C49)</f>
        <v>0.68242324542925314</v>
      </c>
      <c r="Q49" s="461">
        <f>DSUM($B$36:$Y$37,Q$41,$B$41:$C49)</f>
        <v>0.40962371098704176</v>
      </c>
      <c r="R49" s="461">
        <f>DSUM($B$36:$Y$37,R$41,$B$41:$C49)</f>
        <v>0.21035188902867327</v>
      </c>
      <c r="S49" s="461">
        <f>DSUM($B$36:$Y$37,S$41,$B$41:$C49)</f>
        <v>9.0501270243363935E-2</v>
      </c>
      <c r="T49" s="461">
        <f>DSUM($B$36:$Y$37,T$41,$B$41:$C49)</f>
        <v>3.1880223426939136E-2</v>
      </c>
      <c r="U49" s="461">
        <f>DSUM($B$36:$Y$37,U$41,$B$41:$C49)</f>
        <v>8.9664561019523036E-3</v>
      </c>
      <c r="V49" s="461">
        <f>DSUM($B$36:$Y$37,V$41,$B$41:$C49)</f>
        <v>1.9590884137989477E-3</v>
      </c>
      <c r="W49" s="461">
        <f>DSUM($B$36:$Y$37,W$41,$B$41:$C49)</f>
        <v>3.2277937869459958E-4</v>
      </c>
      <c r="X49" s="461">
        <f>DSUM($B$36:$Y$37,X$41,$B$41:$C49)</f>
        <v>3.883267313144192E-5</v>
      </c>
      <c r="Y49" s="461">
        <f>DSUM($B$36:$Y$37,Y$41,$B$41:$C49)</f>
        <v>14.455076833443607</v>
      </c>
    </row>
    <row r="50" spans="1:25">
      <c r="A50" t="s">
        <v>715</v>
      </c>
      <c r="B50" s="460" t="s">
        <v>1052</v>
      </c>
      <c r="C50" s="460" t="s">
        <v>1053</v>
      </c>
      <c r="D50" s="460"/>
      <c r="E50" s="461">
        <f>DSUM($B$36:$Y$37,E$41,$B$41:$C50)</f>
        <v>0.58030116846506119</v>
      </c>
      <c r="F50" s="461">
        <f>DSUM($B$36:$Y$37,F$41,$B$41:$C50)</f>
        <v>0.71635635995468361</v>
      </c>
      <c r="G50" s="461">
        <f>DSUM($B$36:$Y$37,G$41,$B$41:$C50)</f>
        <v>0.88128384976872465</v>
      </c>
      <c r="H50" s="461">
        <f>DSUM($B$36:$Y$37,H$41,$B$41:$C50)</f>
        <v>1.028283601591518</v>
      </c>
      <c r="I50" s="461">
        <f>DSUM($B$36:$Y$37,I$41,$B$41:$C50)</f>
        <v>1.1786166357495877</v>
      </c>
      <c r="J50" s="461">
        <f>DSUM($B$36:$Y$37,J$41,$B$41:$C50)</f>
        <v>1.3842869579837755</v>
      </c>
      <c r="K50" s="461">
        <f>DSUM($B$36:$Y$37,K$41,$B$41:$C50)</f>
        <v>1.5251465933130681</v>
      </c>
      <c r="L50" s="461">
        <f>DSUM($B$36:$Y$37,L$41,$B$41:$C50)</f>
        <v>1.5643530115477409</v>
      </c>
      <c r="M50" s="461">
        <f>DSUM($B$36:$Y$37,M$41,$B$41:$C50)</f>
        <v>1.4798066274829786</v>
      </c>
      <c r="N50" s="461">
        <f>DSUM($B$36:$Y$37,N$41,$B$41:$C50)</f>
        <v>1.2765589231038534</v>
      </c>
      <c r="O50" s="461">
        <f>DSUM($B$36:$Y$37,O$41,$B$41:$C50)</f>
        <v>0.99119175898228895</v>
      </c>
      <c r="P50" s="461">
        <f>DSUM($B$36:$Y$37,P$41,$B$41:$C50)</f>
        <v>0.68242324542925314</v>
      </c>
      <c r="Q50" s="461">
        <f>DSUM($B$36:$Y$37,Q$41,$B$41:$C50)</f>
        <v>0.40962371098704176</v>
      </c>
      <c r="R50" s="461">
        <f>DSUM($B$36:$Y$37,R$41,$B$41:$C50)</f>
        <v>0.21035188902867327</v>
      </c>
      <c r="S50" s="461">
        <f>DSUM($B$36:$Y$37,S$41,$B$41:$C50)</f>
        <v>9.0501270243363935E-2</v>
      </c>
      <c r="T50" s="461">
        <f>DSUM($B$36:$Y$37,T$41,$B$41:$C50)</f>
        <v>3.1880223426939136E-2</v>
      </c>
      <c r="U50" s="461">
        <f>DSUM($B$36:$Y$37,U$41,$B$41:$C50)</f>
        <v>8.9664561019523036E-3</v>
      </c>
      <c r="V50" s="461">
        <f>DSUM($B$36:$Y$37,V$41,$B$41:$C50)</f>
        <v>1.9590884137989477E-3</v>
      </c>
      <c r="W50" s="461">
        <f>DSUM($B$36:$Y$37,W$41,$B$41:$C50)</f>
        <v>3.2277937869459958E-4</v>
      </c>
      <c r="X50" s="461">
        <f>DSUM($B$36:$Y$37,X$41,$B$41:$C50)</f>
        <v>3.883267313144192E-5</v>
      </c>
      <c r="Y50" s="461">
        <f>DSUM($B$36:$Y$37,Y$41,$B$41:$C50)</f>
        <v>14.455076833443607</v>
      </c>
    </row>
    <row r="51" spans="1:25">
      <c r="A51" t="s">
        <v>716</v>
      </c>
      <c r="B51" s="460" t="s">
        <v>1054</v>
      </c>
      <c r="C51" s="460" t="s">
        <v>1055</v>
      </c>
      <c r="D51" s="460"/>
      <c r="E51" s="461">
        <f>DSUM($B$36:$Y$37,E$41,$B$41:$C51)</f>
        <v>0.58030116846506119</v>
      </c>
      <c r="F51" s="461">
        <f>DSUM($B$36:$Y$37,F$41,$B$41:$C51)</f>
        <v>0.71635635995468361</v>
      </c>
      <c r="G51" s="461">
        <f>DSUM($B$36:$Y$37,G$41,$B$41:$C51)</f>
        <v>0.88128384976872465</v>
      </c>
      <c r="H51" s="461">
        <f>DSUM($B$36:$Y$37,H$41,$B$41:$C51)</f>
        <v>1.028283601591518</v>
      </c>
      <c r="I51" s="461">
        <f>DSUM($B$36:$Y$37,I$41,$B$41:$C51)</f>
        <v>1.1786166357495877</v>
      </c>
      <c r="J51" s="461">
        <f>DSUM($B$36:$Y$37,J$41,$B$41:$C51)</f>
        <v>1.3842869579837755</v>
      </c>
      <c r="K51" s="461">
        <f>DSUM($B$36:$Y$37,K$41,$B$41:$C51)</f>
        <v>1.5251465933130681</v>
      </c>
      <c r="L51" s="461">
        <f>DSUM($B$36:$Y$37,L$41,$B$41:$C51)</f>
        <v>1.5643530115477409</v>
      </c>
      <c r="M51" s="461">
        <f>DSUM($B$36:$Y$37,M$41,$B$41:$C51)</f>
        <v>1.4798066274829786</v>
      </c>
      <c r="N51" s="461">
        <f>DSUM($B$36:$Y$37,N$41,$B$41:$C51)</f>
        <v>1.2765589231038534</v>
      </c>
      <c r="O51" s="461">
        <f>DSUM($B$36:$Y$37,O$41,$B$41:$C51)</f>
        <v>0.99119175898228895</v>
      </c>
      <c r="P51" s="461">
        <f>DSUM($B$36:$Y$37,P$41,$B$41:$C51)</f>
        <v>0.68242324542925314</v>
      </c>
      <c r="Q51" s="461">
        <f>DSUM($B$36:$Y$37,Q$41,$B$41:$C51)</f>
        <v>0.40962371098704176</v>
      </c>
      <c r="R51" s="461">
        <f>DSUM($B$36:$Y$37,R$41,$B$41:$C51)</f>
        <v>0.21035188902867327</v>
      </c>
      <c r="S51" s="461">
        <f>DSUM($B$36:$Y$37,S$41,$B$41:$C51)</f>
        <v>9.0501270243363935E-2</v>
      </c>
      <c r="T51" s="461">
        <f>DSUM($B$36:$Y$37,T$41,$B$41:$C51)</f>
        <v>3.1880223426939136E-2</v>
      </c>
      <c r="U51" s="461">
        <f>DSUM($B$36:$Y$37,U$41,$B$41:$C51)</f>
        <v>8.9664561019523036E-3</v>
      </c>
      <c r="V51" s="461">
        <f>DSUM($B$36:$Y$37,V$41,$B$41:$C51)</f>
        <v>1.9590884137989477E-3</v>
      </c>
      <c r="W51" s="461">
        <f>DSUM($B$36:$Y$37,W$41,$B$41:$C51)</f>
        <v>3.2277937869459958E-4</v>
      </c>
      <c r="X51" s="461">
        <f>DSUM($B$36:$Y$37,X$41,$B$41:$C51)</f>
        <v>3.883267313144192E-5</v>
      </c>
      <c r="Y51" s="461">
        <f>DSUM($B$36:$Y$37,Y$41,$B$41:$C51)</f>
        <v>14.455076833443607</v>
      </c>
    </row>
    <row r="52" spans="1:25">
      <c r="A52" t="s">
        <v>717</v>
      </c>
      <c r="B52" s="460" t="s">
        <v>1056</v>
      </c>
      <c r="C52" s="460" t="s">
        <v>1057</v>
      </c>
      <c r="D52" s="460"/>
      <c r="E52" s="461">
        <f>DSUM($B$36:$Y$37,E$41,$B$41:$C52)</f>
        <v>0.58030116846506119</v>
      </c>
      <c r="F52" s="461">
        <f>DSUM($B$36:$Y$37,F$41,$B$41:$C52)</f>
        <v>0.71635635995468361</v>
      </c>
      <c r="G52" s="461">
        <f>DSUM($B$36:$Y$37,G$41,$B$41:$C52)</f>
        <v>0.88128384976872465</v>
      </c>
      <c r="H52" s="461">
        <f>DSUM($B$36:$Y$37,H$41,$B$41:$C52)</f>
        <v>1.028283601591518</v>
      </c>
      <c r="I52" s="461">
        <f>DSUM($B$36:$Y$37,I$41,$B$41:$C52)</f>
        <v>1.1786166357495877</v>
      </c>
      <c r="J52" s="461">
        <f>DSUM($B$36:$Y$37,J$41,$B$41:$C52)</f>
        <v>1.3842869579837755</v>
      </c>
      <c r="K52" s="461">
        <f>DSUM($B$36:$Y$37,K$41,$B$41:$C52)</f>
        <v>1.5251465933130681</v>
      </c>
      <c r="L52" s="461">
        <f>DSUM($B$36:$Y$37,L$41,$B$41:$C52)</f>
        <v>1.5643530115477409</v>
      </c>
      <c r="M52" s="461">
        <f>DSUM($B$36:$Y$37,M$41,$B$41:$C52)</f>
        <v>1.4798066274829786</v>
      </c>
      <c r="N52" s="461">
        <f>DSUM($B$36:$Y$37,N$41,$B$41:$C52)</f>
        <v>1.2765589231038534</v>
      </c>
      <c r="O52" s="461">
        <f>DSUM($B$36:$Y$37,O$41,$B$41:$C52)</f>
        <v>0.99119175898228895</v>
      </c>
      <c r="P52" s="461">
        <f>DSUM($B$36:$Y$37,P$41,$B$41:$C52)</f>
        <v>0.68242324542925314</v>
      </c>
      <c r="Q52" s="461">
        <f>DSUM($B$36:$Y$37,Q$41,$B$41:$C52)</f>
        <v>0.40962371098704176</v>
      </c>
      <c r="R52" s="461">
        <f>DSUM($B$36:$Y$37,R$41,$B$41:$C52)</f>
        <v>0.21035188902867327</v>
      </c>
      <c r="S52" s="461">
        <f>DSUM($B$36:$Y$37,S$41,$B$41:$C52)</f>
        <v>9.0501270243363935E-2</v>
      </c>
      <c r="T52" s="461">
        <f>DSUM($B$36:$Y$37,T$41,$B$41:$C52)</f>
        <v>3.1880223426939136E-2</v>
      </c>
      <c r="U52" s="461">
        <f>DSUM($B$36:$Y$37,U$41,$B$41:$C52)</f>
        <v>8.9664561019523036E-3</v>
      </c>
      <c r="V52" s="461">
        <f>DSUM($B$36:$Y$37,V$41,$B$41:$C52)</f>
        <v>1.9590884137989477E-3</v>
      </c>
      <c r="W52" s="461">
        <f>DSUM($B$36:$Y$37,W$41,$B$41:$C52)</f>
        <v>3.2277937869459958E-4</v>
      </c>
      <c r="X52" s="461">
        <f>DSUM($B$36:$Y$37,X$41,$B$41:$C52)</f>
        <v>3.883267313144192E-5</v>
      </c>
      <c r="Y52" s="461">
        <f>DSUM($B$36:$Y$37,Y$41,$B$41:$C52)</f>
        <v>14.455076833443607</v>
      </c>
    </row>
    <row r="53" spans="1:25">
      <c r="A53" t="s">
        <v>718</v>
      </c>
      <c r="B53" s="460" t="s">
        <v>1058</v>
      </c>
      <c r="C53" s="460" t="s">
        <v>1059</v>
      </c>
      <c r="D53" s="460"/>
      <c r="E53" s="461">
        <f>DSUM($B$36:$Y$37,E$41,$B$41:$C53)</f>
        <v>0.58030116846506119</v>
      </c>
      <c r="F53" s="461">
        <f>DSUM($B$36:$Y$37,F$41,$B$41:$C53)</f>
        <v>0.71635635995468361</v>
      </c>
      <c r="G53" s="461">
        <f>DSUM($B$36:$Y$37,G$41,$B$41:$C53)</f>
        <v>0.88128384976872465</v>
      </c>
      <c r="H53" s="461">
        <f>DSUM($B$36:$Y$37,H$41,$B$41:$C53)</f>
        <v>1.028283601591518</v>
      </c>
      <c r="I53" s="461">
        <f>DSUM($B$36:$Y$37,I$41,$B$41:$C53)</f>
        <v>1.1786166357495877</v>
      </c>
      <c r="J53" s="461">
        <f>DSUM($B$36:$Y$37,J$41,$B$41:$C53)</f>
        <v>1.3842869579837755</v>
      </c>
      <c r="K53" s="461">
        <f>DSUM($B$36:$Y$37,K$41,$B$41:$C53)</f>
        <v>1.5251465933130681</v>
      </c>
      <c r="L53" s="461">
        <f>DSUM($B$36:$Y$37,L$41,$B$41:$C53)</f>
        <v>1.5643530115477409</v>
      </c>
      <c r="M53" s="461">
        <f>DSUM($B$36:$Y$37,M$41,$B$41:$C53)</f>
        <v>1.4798066274829786</v>
      </c>
      <c r="N53" s="461">
        <f>DSUM($B$36:$Y$37,N$41,$B$41:$C53)</f>
        <v>1.2765589231038534</v>
      </c>
      <c r="O53" s="461">
        <f>DSUM($B$36:$Y$37,O$41,$B$41:$C53)</f>
        <v>0.99119175898228895</v>
      </c>
      <c r="P53" s="461">
        <f>DSUM($B$36:$Y$37,P$41,$B$41:$C53)</f>
        <v>0.68242324542925314</v>
      </c>
      <c r="Q53" s="461">
        <f>DSUM($B$36:$Y$37,Q$41,$B$41:$C53)</f>
        <v>0.40962371098704176</v>
      </c>
      <c r="R53" s="461">
        <f>DSUM($B$36:$Y$37,R$41,$B$41:$C53)</f>
        <v>0.21035188902867327</v>
      </c>
      <c r="S53" s="461">
        <f>DSUM($B$36:$Y$37,S$41,$B$41:$C53)</f>
        <v>9.0501270243363935E-2</v>
      </c>
      <c r="T53" s="461">
        <f>DSUM($B$36:$Y$37,T$41,$B$41:$C53)</f>
        <v>3.1880223426939136E-2</v>
      </c>
      <c r="U53" s="461">
        <f>DSUM($B$36:$Y$37,U$41,$B$41:$C53)</f>
        <v>8.9664561019523036E-3</v>
      </c>
      <c r="V53" s="461">
        <f>DSUM($B$36:$Y$37,V$41,$B$41:$C53)</f>
        <v>1.9590884137989477E-3</v>
      </c>
      <c r="W53" s="461">
        <f>DSUM($B$36:$Y$37,W$41,$B$41:$C53)</f>
        <v>3.2277937869459958E-4</v>
      </c>
      <c r="X53" s="461">
        <f>DSUM($B$36:$Y$37,X$41,$B$41:$C53)</f>
        <v>3.883267313144192E-5</v>
      </c>
      <c r="Y53" s="461">
        <f>DSUM($B$36:$Y$37,Y$41,$B$41:$C53)</f>
        <v>14.455076833443607</v>
      </c>
    </row>
    <row r="54" spans="1:25">
      <c r="A54" t="s">
        <v>719</v>
      </c>
      <c r="B54" s="460" t="s">
        <v>1060</v>
      </c>
      <c r="C54" s="460" t="s">
        <v>1061</v>
      </c>
      <c r="D54" s="460"/>
      <c r="E54" s="461">
        <f>DSUM($B$36:$Y$37,E$41,$B$41:$C54)</f>
        <v>0.58030116846506119</v>
      </c>
      <c r="F54" s="461">
        <f>DSUM($B$36:$Y$37,F$41,$B$41:$C54)</f>
        <v>0.71635635995468361</v>
      </c>
      <c r="G54" s="461">
        <f>DSUM($B$36:$Y$37,G$41,$B$41:$C54)</f>
        <v>0.88128384976872465</v>
      </c>
      <c r="H54" s="461">
        <f>DSUM($B$36:$Y$37,H$41,$B$41:$C54)</f>
        <v>1.028283601591518</v>
      </c>
      <c r="I54" s="461">
        <f>DSUM($B$36:$Y$37,I$41,$B$41:$C54)</f>
        <v>1.1786166357495877</v>
      </c>
      <c r="J54" s="461">
        <f>DSUM($B$36:$Y$37,J$41,$B$41:$C54)</f>
        <v>1.3842869579837755</v>
      </c>
      <c r="K54" s="461">
        <f>DSUM($B$36:$Y$37,K$41,$B$41:$C54)</f>
        <v>1.5251465933130681</v>
      </c>
      <c r="L54" s="461">
        <f>DSUM($B$36:$Y$37,L$41,$B$41:$C54)</f>
        <v>1.5643530115477409</v>
      </c>
      <c r="M54" s="461">
        <f>DSUM($B$36:$Y$37,M$41,$B$41:$C54)</f>
        <v>1.4798066274829786</v>
      </c>
      <c r="N54" s="461">
        <f>DSUM($B$36:$Y$37,N$41,$B$41:$C54)</f>
        <v>1.2765589231038534</v>
      </c>
      <c r="O54" s="461">
        <f>DSUM($B$36:$Y$37,O$41,$B$41:$C54)</f>
        <v>0.99119175898228895</v>
      </c>
      <c r="P54" s="461">
        <f>DSUM($B$36:$Y$37,P$41,$B$41:$C54)</f>
        <v>0.68242324542925314</v>
      </c>
      <c r="Q54" s="461">
        <f>DSUM($B$36:$Y$37,Q$41,$B$41:$C54)</f>
        <v>0.40962371098704176</v>
      </c>
      <c r="R54" s="461">
        <f>DSUM($B$36:$Y$37,R$41,$B$41:$C54)</f>
        <v>0.21035188902867327</v>
      </c>
      <c r="S54" s="461">
        <f>DSUM($B$36:$Y$37,S$41,$B$41:$C54)</f>
        <v>9.0501270243363935E-2</v>
      </c>
      <c r="T54" s="461">
        <f>DSUM($B$36:$Y$37,T$41,$B$41:$C54)</f>
        <v>3.1880223426939136E-2</v>
      </c>
      <c r="U54" s="461">
        <f>DSUM($B$36:$Y$37,U$41,$B$41:$C54)</f>
        <v>8.9664561019523036E-3</v>
      </c>
      <c r="V54" s="461">
        <f>DSUM($B$36:$Y$37,V$41,$B$41:$C54)</f>
        <v>1.9590884137989477E-3</v>
      </c>
      <c r="W54" s="461">
        <f>DSUM($B$36:$Y$37,W$41,$B$41:$C54)</f>
        <v>3.2277937869459958E-4</v>
      </c>
      <c r="X54" s="461">
        <f>DSUM($B$36:$Y$37,X$41,$B$41:$C54)</f>
        <v>3.883267313144192E-5</v>
      </c>
      <c r="Y54" s="461">
        <f>DSUM($B$36:$Y$37,Y$41,$B$41:$C54)</f>
        <v>14.455076833443607</v>
      </c>
    </row>
    <row r="55" spans="1:25">
      <c r="A55" t="s">
        <v>720</v>
      </c>
      <c r="B55" s="460" t="s">
        <v>1062</v>
      </c>
      <c r="C55" s="460" t="s">
        <v>1063</v>
      </c>
      <c r="D55" s="460"/>
      <c r="E55" s="461">
        <f>DSUM($B$36:$Y$37,E$41,$B$41:$C55)</f>
        <v>0.58030116846506119</v>
      </c>
      <c r="F55" s="461">
        <f>DSUM($B$36:$Y$37,F$41,$B$41:$C55)</f>
        <v>0.71635635995468361</v>
      </c>
      <c r="G55" s="461">
        <f>DSUM($B$36:$Y$37,G$41,$B$41:$C55)</f>
        <v>0.88128384976872465</v>
      </c>
      <c r="H55" s="461">
        <f>DSUM($B$36:$Y$37,H$41,$B$41:$C55)</f>
        <v>1.028283601591518</v>
      </c>
      <c r="I55" s="461">
        <f>DSUM($B$36:$Y$37,I$41,$B$41:$C55)</f>
        <v>1.1786166357495877</v>
      </c>
      <c r="J55" s="461">
        <f>DSUM($B$36:$Y$37,J$41,$B$41:$C55)</f>
        <v>1.3842869579837755</v>
      </c>
      <c r="K55" s="461">
        <f>DSUM($B$36:$Y$37,K$41,$B$41:$C55)</f>
        <v>1.5251465933130681</v>
      </c>
      <c r="L55" s="461">
        <f>DSUM($B$36:$Y$37,L$41,$B$41:$C55)</f>
        <v>1.5643530115477409</v>
      </c>
      <c r="M55" s="461">
        <f>DSUM($B$36:$Y$37,M$41,$B$41:$C55)</f>
        <v>1.4798066274829786</v>
      </c>
      <c r="N55" s="461">
        <f>DSUM($B$36:$Y$37,N$41,$B$41:$C55)</f>
        <v>1.2765589231038534</v>
      </c>
      <c r="O55" s="461">
        <f>DSUM($B$36:$Y$37,O$41,$B$41:$C55)</f>
        <v>0.99119175898228895</v>
      </c>
      <c r="P55" s="461">
        <f>DSUM($B$36:$Y$37,P$41,$B$41:$C55)</f>
        <v>0.68242324542925314</v>
      </c>
      <c r="Q55" s="461">
        <f>DSUM($B$36:$Y$37,Q$41,$B$41:$C55)</f>
        <v>0.40962371098704176</v>
      </c>
      <c r="R55" s="461">
        <f>DSUM($B$36:$Y$37,R$41,$B$41:$C55)</f>
        <v>0.21035188902867327</v>
      </c>
      <c r="S55" s="461">
        <f>DSUM($B$36:$Y$37,S$41,$B$41:$C55)</f>
        <v>9.0501270243363935E-2</v>
      </c>
      <c r="T55" s="461">
        <f>DSUM($B$36:$Y$37,T$41,$B$41:$C55)</f>
        <v>3.1880223426939136E-2</v>
      </c>
      <c r="U55" s="461">
        <f>DSUM($B$36:$Y$37,U$41,$B$41:$C55)</f>
        <v>8.9664561019523036E-3</v>
      </c>
      <c r="V55" s="461">
        <f>DSUM($B$36:$Y$37,V$41,$B$41:$C55)</f>
        <v>1.9590884137989477E-3</v>
      </c>
      <c r="W55" s="461">
        <f>DSUM($B$36:$Y$37,W$41,$B$41:$C55)</f>
        <v>3.2277937869459958E-4</v>
      </c>
      <c r="X55" s="461">
        <f>DSUM($B$36:$Y$37,X$41,$B$41:$C55)</f>
        <v>3.883267313144192E-5</v>
      </c>
      <c r="Y55" s="461">
        <f>DSUM($B$36:$Y$37,Y$41,$B$41:$C55)</f>
        <v>14.455076833443607</v>
      </c>
    </row>
    <row r="56" spans="1:25">
      <c r="A56" t="s">
        <v>721</v>
      </c>
      <c r="B56" s="460" t="s">
        <v>1064</v>
      </c>
      <c r="C56" s="460" t="s">
        <v>1065</v>
      </c>
      <c r="D56" s="460"/>
      <c r="E56" s="461">
        <f>DSUM($B$36:$Y$37,E$41,$B$41:$C56)</f>
        <v>0.58030116846506119</v>
      </c>
      <c r="F56" s="461">
        <f>DSUM($B$36:$Y$37,F$41,$B$41:$C56)</f>
        <v>0.71635635995468361</v>
      </c>
      <c r="G56" s="461">
        <f>DSUM($B$36:$Y$37,G$41,$B$41:$C56)</f>
        <v>0.88128384976872465</v>
      </c>
      <c r="H56" s="461">
        <f>DSUM($B$36:$Y$37,H$41,$B$41:$C56)</f>
        <v>1.028283601591518</v>
      </c>
      <c r="I56" s="461">
        <f>DSUM($B$36:$Y$37,I$41,$B$41:$C56)</f>
        <v>1.1786166357495877</v>
      </c>
      <c r="J56" s="461">
        <f>DSUM($B$36:$Y$37,J$41,$B$41:$C56)</f>
        <v>1.3842869579837755</v>
      </c>
      <c r="K56" s="461">
        <f>DSUM($B$36:$Y$37,K$41,$B$41:$C56)</f>
        <v>1.5251465933130681</v>
      </c>
      <c r="L56" s="461">
        <f>DSUM($B$36:$Y$37,L$41,$B$41:$C56)</f>
        <v>1.5643530115477409</v>
      </c>
      <c r="M56" s="461">
        <f>DSUM($B$36:$Y$37,M$41,$B$41:$C56)</f>
        <v>1.4798066274829786</v>
      </c>
      <c r="N56" s="461">
        <f>DSUM($B$36:$Y$37,N$41,$B$41:$C56)</f>
        <v>1.2765589231038534</v>
      </c>
      <c r="O56" s="461">
        <f>DSUM($B$36:$Y$37,O$41,$B$41:$C56)</f>
        <v>0.99119175898228895</v>
      </c>
      <c r="P56" s="461">
        <f>DSUM($B$36:$Y$37,P$41,$B$41:$C56)</f>
        <v>0.68242324542925314</v>
      </c>
      <c r="Q56" s="461">
        <f>DSUM($B$36:$Y$37,Q$41,$B$41:$C56)</f>
        <v>0.40962371098704176</v>
      </c>
      <c r="R56" s="461">
        <f>DSUM($B$36:$Y$37,R$41,$B$41:$C56)</f>
        <v>0.21035188902867327</v>
      </c>
      <c r="S56" s="461">
        <f>DSUM($B$36:$Y$37,S$41,$B$41:$C56)</f>
        <v>9.0501270243363935E-2</v>
      </c>
      <c r="T56" s="461">
        <f>DSUM($B$36:$Y$37,T$41,$B$41:$C56)</f>
        <v>3.1880223426939136E-2</v>
      </c>
      <c r="U56" s="461">
        <f>DSUM($B$36:$Y$37,U$41,$B$41:$C56)</f>
        <v>8.9664561019523036E-3</v>
      </c>
      <c r="V56" s="461">
        <f>DSUM($B$36:$Y$37,V$41,$B$41:$C56)</f>
        <v>1.9590884137989477E-3</v>
      </c>
      <c r="W56" s="461">
        <f>DSUM($B$36:$Y$37,W$41,$B$41:$C56)</f>
        <v>3.2277937869459958E-4</v>
      </c>
      <c r="X56" s="461">
        <f>DSUM($B$36:$Y$37,X$41,$B$41:$C56)</f>
        <v>3.883267313144192E-5</v>
      </c>
      <c r="Y56" s="461">
        <f>DSUM($B$36:$Y$37,Y$41,$B$41:$C56)</f>
        <v>14.455076833443607</v>
      </c>
    </row>
    <row r="57" spans="1:25">
      <c r="A57" t="s">
        <v>722</v>
      </c>
      <c r="B57" s="460" t="s">
        <v>1066</v>
      </c>
      <c r="C57" s="460" t="s">
        <v>1067</v>
      </c>
      <c r="D57" s="460"/>
      <c r="E57" s="461">
        <f>DSUM($B$36:$Y$37,E$41,$B$41:$C57)</f>
        <v>0.58030116846506119</v>
      </c>
      <c r="F57" s="461">
        <f>DSUM($B$36:$Y$37,F$41,$B$41:$C57)</f>
        <v>0.71635635995468361</v>
      </c>
      <c r="G57" s="461">
        <f>DSUM($B$36:$Y$37,G$41,$B$41:$C57)</f>
        <v>0.88128384976872465</v>
      </c>
      <c r="H57" s="461">
        <f>DSUM($B$36:$Y$37,H$41,$B$41:$C57)</f>
        <v>1.028283601591518</v>
      </c>
      <c r="I57" s="461">
        <f>DSUM($B$36:$Y$37,I$41,$B$41:$C57)</f>
        <v>1.1786166357495877</v>
      </c>
      <c r="J57" s="461">
        <f>DSUM($B$36:$Y$37,J$41,$B$41:$C57)</f>
        <v>1.3842869579837755</v>
      </c>
      <c r="K57" s="461">
        <f>DSUM($B$36:$Y$37,K$41,$B$41:$C57)</f>
        <v>1.5251465933130681</v>
      </c>
      <c r="L57" s="461">
        <f>DSUM($B$36:$Y$37,L$41,$B$41:$C57)</f>
        <v>1.5643530115477409</v>
      </c>
      <c r="M57" s="461">
        <f>DSUM($B$36:$Y$37,M$41,$B$41:$C57)</f>
        <v>1.4798066274829786</v>
      </c>
      <c r="N57" s="461">
        <f>DSUM($B$36:$Y$37,N$41,$B$41:$C57)</f>
        <v>1.2765589231038534</v>
      </c>
      <c r="O57" s="461">
        <f>DSUM($B$36:$Y$37,O$41,$B$41:$C57)</f>
        <v>0.99119175898228895</v>
      </c>
      <c r="P57" s="461">
        <f>DSUM($B$36:$Y$37,P$41,$B$41:$C57)</f>
        <v>0.68242324542925314</v>
      </c>
      <c r="Q57" s="461">
        <f>DSUM($B$36:$Y$37,Q$41,$B$41:$C57)</f>
        <v>0.40962371098704176</v>
      </c>
      <c r="R57" s="461">
        <f>DSUM($B$36:$Y$37,R$41,$B$41:$C57)</f>
        <v>0.21035188902867327</v>
      </c>
      <c r="S57" s="461">
        <f>DSUM($B$36:$Y$37,S$41,$B$41:$C57)</f>
        <v>9.0501270243363935E-2</v>
      </c>
      <c r="T57" s="461">
        <f>DSUM($B$36:$Y$37,T$41,$B$41:$C57)</f>
        <v>3.1880223426939136E-2</v>
      </c>
      <c r="U57" s="461">
        <f>DSUM($B$36:$Y$37,U$41,$B$41:$C57)</f>
        <v>8.9664561019523036E-3</v>
      </c>
      <c r="V57" s="461">
        <f>DSUM($B$36:$Y$37,V$41,$B$41:$C57)</f>
        <v>1.9590884137989477E-3</v>
      </c>
      <c r="W57" s="461">
        <f>DSUM($B$36:$Y$37,W$41,$B$41:$C57)</f>
        <v>3.2277937869459958E-4</v>
      </c>
      <c r="X57" s="461">
        <f>DSUM($B$36:$Y$37,X$41,$B$41:$C57)</f>
        <v>3.883267313144192E-5</v>
      </c>
      <c r="Y57" s="461">
        <f>DSUM($B$36:$Y$37,Y$41,$B$41:$C57)</f>
        <v>14.455076833443607</v>
      </c>
    </row>
    <row r="58" spans="1:25">
      <c r="A58" t="s">
        <v>723</v>
      </c>
      <c r="B58" s="460" t="s">
        <v>1068</v>
      </c>
      <c r="C58" s="460" t="s">
        <v>1069</v>
      </c>
      <c r="D58" s="460"/>
      <c r="E58" s="461">
        <f>DSUM($B$36:$Y$37,E$41,$B$41:$C58)</f>
        <v>0.58030116846506119</v>
      </c>
      <c r="F58" s="461">
        <f>DSUM($B$36:$Y$37,F$41,$B$41:$C58)</f>
        <v>0.71635635995468361</v>
      </c>
      <c r="G58" s="461">
        <f>DSUM($B$36:$Y$37,G$41,$B$41:$C58)</f>
        <v>0.88128384976872465</v>
      </c>
      <c r="H58" s="461">
        <f>DSUM($B$36:$Y$37,H$41,$B$41:$C58)</f>
        <v>1.028283601591518</v>
      </c>
      <c r="I58" s="461">
        <f>DSUM($B$36:$Y$37,I$41,$B$41:$C58)</f>
        <v>1.1786166357495877</v>
      </c>
      <c r="J58" s="461">
        <f>DSUM($B$36:$Y$37,J$41,$B$41:$C58)</f>
        <v>1.3842869579837755</v>
      </c>
      <c r="K58" s="461">
        <f>DSUM($B$36:$Y$37,K$41,$B$41:$C58)</f>
        <v>1.5251465933130681</v>
      </c>
      <c r="L58" s="461">
        <f>DSUM($B$36:$Y$37,L$41,$B$41:$C58)</f>
        <v>1.5643530115477409</v>
      </c>
      <c r="M58" s="461">
        <f>DSUM($B$36:$Y$37,M$41,$B$41:$C58)</f>
        <v>1.4798066274829786</v>
      </c>
      <c r="N58" s="461">
        <f>DSUM($B$36:$Y$37,N$41,$B$41:$C58)</f>
        <v>1.2765589231038534</v>
      </c>
      <c r="O58" s="461">
        <f>DSUM($B$36:$Y$37,O$41,$B$41:$C58)</f>
        <v>0.99119175898228895</v>
      </c>
      <c r="P58" s="461">
        <f>DSUM($B$36:$Y$37,P$41,$B$41:$C58)</f>
        <v>0.68242324542925314</v>
      </c>
      <c r="Q58" s="461">
        <f>DSUM($B$36:$Y$37,Q$41,$B$41:$C58)</f>
        <v>0.40962371098704176</v>
      </c>
      <c r="R58" s="461">
        <f>DSUM($B$36:$Y$37,R$41,$B$41:$C58)</f>
        <v>0.21035188902867327</v>
      </c>
      <c r="S58" s="461">
        <f>DSUM($B$36:$Y$37,S$41,$B$41:$C58)</f>
        <v>9.0501270243363935E-2</v>
      </c>
      <c r="T58" s="461">
        <f>DSUM($B$36:$Y$37,T$41,$B$41:$C58)</f>
        <v>3.1880223426939136E-2</v>
      </c>
      <c r="U58" s="461">
        <f>DSUM($B$36:$Y$37,U$41,$B$41:$C58)</f>
        <v>8.9664561019523036E-3</v>
      </c>
      <c r="V58" s="461">
        <f>DSUM($B$36:$Y$37,V$41,$B$41:$C58)</f>
        <v>1.9590884137989477E-3</v>
      </c>
      <c r="W58" s="461">
        <f>DSUM($B$36:$Y$37,W$41,$B$41:$C58)</f>
        <v>3.2277937869459958E-4</v>
      </c>
      <c r="X58" s="461">
        <f>DSUM($B$36:$Y$37,X$41,$B$41:$C58)</f>
        <v>3.883267313144192E-5</v>
      </c>
      <c r="Y58" s="461">
        <f>DSUM($B$36:$Y$37,Y$41,$B$41:$C58)</f>
        <v>14.455076833443607</v>
      </c>
    </row>
    <row r="59" spans="1:25">
      <c r="A59" t="s">
        <v>724</v>
      </c>
      <c r="B59" s="460" t="s">
        <v>1070</v>
      </c>
      <c r="C59" s="460" t="s">
        <v>1071</v>
      </c>
      <c r="D59" s="460"/>
      <c r="E59" s="461">
        <f>DSUM($B$36:$Y$37,E$41,$B$41:$C59)</f>
        <v>0.58030116846506119</v>
      </c>
      <c r="F59" s="461">
        <f>DSUM($B$36:$Y$37,F$41,$B$41:$C59)</f>
        <v>0.71635635995468361</v>
      </c>
      <c r="G59" s="461">
        <f>DSUM($B$36:$Y$37,G$41,$B$41:$C59)</f>
        <v>0.88128384976872465</v>
      </c>
      <c r="H59" s="461">
        <f>DSUM($B$36:$Y$37,H$41,$B$41:$C59)</f>
        <v>1.028283601591518</v>
      </c>
      <c r="I59" s="461">
        <f>DSUM($B$36:$Y$37,I$41,$B$41:$C59)</f>
        <v>1.1786166357495877</v>
      </c>
      <c r="J59" s="461">
        <f>DSUM($B$36:$Y$37,J$41,$B$41:$C59)</f>
        <v>1.3842869579837755</v>
      </c>
      <c r="K59" s="461">
        <f>DSUM($B$36:$Y$37,K$41,$B$41:$C59)</f>
        <v>1.5251465933130681</v>
      </c>
      <c r="L59" s="461">
        <f>DSUM($B$36:$Y$37,L$41,$B$41:$C59)</f>
        <v>1.5643530115477409</v>
      </c>
      <c r="M59" s="461">
        <f>DSUM($B$36:$Y$37,M$41,$B$41:$C59)</f>
        <v>1.4798066274829786</v>
      </c>
      <c r="N59" s="461">
        <f>DSUM($B$36:$Y$37,N$41,$B$41:$C59)</f>
        <v>1.2765589231038534</v>
      </c>
      <c r="O59" s="461">
        <f>DSUM($B$36:$Y$37,O$41,$B$41:$C59)</f>
        <v>0.99119175898228895</v>
      </c>
      <c r="P59" s="461">
        <f>DSUM($B$36:$Y$37,P$41,$B$41:$C59)</f>
        <v>0.68242324542925314</v>
      </c>
      <c r="Q59" s="461">
        <f>DSUM($B$36:$Y$37,Q$41,$B$41:$C59)</f>
        <v>0.40962371098704176</v>
      </c>
      <c r="R59" s="461">
        <f>DSUM($B$36:$Y$37,R$41,$B$41:$C59)</f>
        <v>0.21035188902867327</v>
      </c>
      <c r="S59" s="461">
        <f>DSUM($B$36:$Y$37,S$41,$B$41:$C59)</f>
        <v>9.0501270243363935E-2</v>
      </c>
      <c r="T59" s="461">
        <f>DSUM($B$36:$Y$37,T$41,$B$41:$C59)</f>
        <v>3.1880223426939136E-2</v>
      </c>
      <c r="U59" s="461">
        <f>DSUM($B$36:$Y$37,U$41,$B$41:$C59)</f>
        <v>8.9664561019523036E-3</v>
      </c>
      <c r="V59" s="461">
        <f>DSUM($B$36:$Y$37,V$41,$B$41:$C59)</f>
        <v>1.9590884137989477E-3</v>
      </c>
      <c r="W59" s="461">
        <f>DSUM($B$36:$Y$37,W$41,$B$41:$C59)</f>
        <v>3.2277937869459958E-4</v>
      </c>
      <c r="X59" s="461">
        <f>DSUM($B$36:$Y$37,X$41,$B$41:$C59)</f>
        <v>3.883267313144192E-5</v>
      </c>
      <c r="Y59" s="461">
        <f>DSUM($B$36:$Y$37,Y$41,$B$41:$C59)</f>
        <v>14.455076833443607</v>
      </c>
    </row>
    <row r="60" spans="1:25">
      <c r="A60" t="s">
        <v>725</v>
      </c>
      <c r="B60" s="460" t="s">
        <v>1072</v>
      </c>
      <c r="C60" s="460" t="s">
        <v>1073</v>
      </c>
      <c r="D60" s="460"/>
      <c r="E60" s="461">
        <f>DSUM($B$36:$Y$37,E$41,$B$41:$C60)</f>
        <v>0.58030116846506119</v>
      </c>
      <c r="F60" s="461">
        <f>DSUM($B$36:$Y$37,F$41,$B$41:$C60)</f>
        <v>0.71635635995468361</v>
      </c>
      <c r="G60" s="461">
        <f>DSUM($B$36:$Y$37,G$41,$B$41:$C60)</f>
        <v>0.88128384976872465</v>
      </c>
      <c r="H60" s="461">
        <f>DSUM($B$36:$Y$37,H$41,$B$41:$C60)</f>
        <v>1.028283601591518</v>
      </c>
      <c r="I60" s="461">
        <f>DSUM($B$36:$Y$37,I$41,$B$41:$C60)</f>
        <v>1.1786166357495877</v>
      </c>
      <c r="J60" s="461">
        <f>DSUM($B$36:$Y$37,J$41,$B$41:$C60)</f>
        <v>1.3842869579837755</v>
      </c>
      <c r="K60" s="461">
        <f>DSUM($B$36:$Y$37,K$41,$B$41:$C60)</f>
        <v>1.5251465933130681</v>
      </c>
      <c r="L60" s="461">
        <f>DSUM($B$36:$Y$37,L$41,$B$41:$C60)</f>
        <v>1.5643530115477409</v>
      </c>
      <c r="M60" s="461">
        <f>DSUM($B$36:$Y$37,M$41,$B$41:$C60)</f>
        <v>1.4798066274829786</v>
      </c>
      <c r="N60" s="461">
        <f>DSUM($B$36:$Y$37,N$41,$B$41:$C60)</f>
        <v>1.2765589231038534</v>
      </c>
      <c r="O60" s="461">
        <f>DSUM($B$36:$Y$37,O$41,$B$41:$C60)</f>
        <v>0.99119175898228895</v>
      </c>
      <c r="P60" s="461">
        <f>DSUM($B$36:$Y$37,P$41,$B$41:$C60)</f>
        <v>0.68242324542925314</v>
      </c>
      <c r="Q60" s="461">
        <f>DSUM($B$36:$Y$37,Q$41,$B$41:$C60)</f>
        <v>0.40962371098704176</v>
      </c>
      <c r="R60" s="461">
        <f>DSUM($B$36:$Y$37,R$41,$B$41:$C60)</f>
        <v>0.21035188902867327</v>
      </c>
      <c r="S60" s="461">
        <f>DSUM($B$36:$Y$37,S$41,$B$41:$C60)</f>
        <v>9.0501270243363935E-2</v>
      </c>
      <c r="T60" s="461">
        <f>DSUM($B$36:$Y$37,T$41,$B$41:$C60)</f>
        <v>3.1880223426939136E-2</v>
      </c>
      <c r="U60" s="461">
        <f>DSUM($B$36:$Y$37,U$41,$B$41:$C60)</f>
        <v>8.9664561019523036E-3</v>
      </c>
      <c r="V60" s="461">
        <f>DSUM($B$36:$Y$37,V$41,$B$41:$C60)</f>
        <v>1.9590884137989477E-3</v>
      </c>
      <c r="W60" s="461">
        <f>DSUM($B$36:$Y$37,W$41,$B$41:$C60)</f>
        <v>3.2277937869459958E-4</v>
      </c>
      <c r="X60" s="461">
        <f>DSUM($B$36:$Y$37,X$41,$B$41:$C60)</f>
        <v>3.883267313144192E-5</v>
      </c>
      <c r="Y60" s="461">
        <f>DSUM($B$36:$Y$37,Y$41,$B$41:$C60)</f>
        <v>14.455076833443607</v>
      </c>
    </row>
    <row r="61" spans="1:25">
      <c r="A61" t="s">
        <v>726</v>
      </c>
      <c r="B61" s="460" t="s">
        <v>1074</v>
      </c>
      <c r="C61" s="460" t="s">
        <v>1075</v>
      </c>
      <c r="D61" s="460"/>
      <c r="E61" s="461">
        <f>DSUM($B$36:$Y$37,E$41,$B$41:$C61)</f>
        <v>0.58030116846506119</v>
      </c>
      <c r="F61" s="461">
        <f>DSUM($B$36:$Y$37,F$41,$B$41:$C61)</f>
        <v>0.71635635995468361</v>
      </c>
      <c r="G61" s="461">
        <f>DSUM($B$36:$Y$37,G$41,$B$41:$C61)</f>
        <v>0.88128384976872465</v>
      </c>
      <c r="H61" s="461">
        <f>DSUM($B$36:$Y$37,H$41,$B$41:$C61)</f>
        <v>1.028283601591518</v>
      </c>
      <c r="I61" s="461">
        <f>DSUM($B$36:$Y$37,I$41,$B$41:$C61)</f>
        <v>1.1786166357495877</v>
      </c>
      <c r="J61" s="461">
        <f>DSUM($B$36:$Y$37,J$41,$B$41:$C61)</f>
        <v>1.3842869579837755</v>
      </c>
      <c r="K61" s="461">
        <f>DSUM($B$36:$Y$37,K$41,$B$41:$C61)</f>
        <v>1.5251465933130681</v>
      </c>
      <c r="L61" s="461">
        <f>DSUM($B$36:$Y$37,L$41,$B$41:$C61)</f>
        <v>1.5643530115477409</v>
      </c>
      <c r="M61" s="461">
        <f>DSUM($B$36:$Y$37,M$41,$B$41:$C61)</f>
        <v>1.4798066274829786</v>
      </c>
      <c r="N61" s="461">
        <f>DSUM($B$36:$Y$37,N$41,$B$41:$C61)</f>
        <v>1.2765589231038534</v>
      </c>
      <c r="O61" s="461">
        <f>DSUM($B$36:$Y$37,O$41,$B$41:$C61)</f>
        <v>0.99119175898228895</v>
      </c>
      <c r="P61" s="461">
        <f>DSUM($B$36:$Y$37,P$41,$B$41:$C61)</f>
        <v>0.68242324542925314</v>
      </c>
      <c r="Q61" s="461">
        <f>DSUM($B$36:$Y$37,Q$41,$B$41:$C61)</f>
        <v>0.40962371098704176</v>
      </c>
      <c r="R61" s="461">
        <f>DSUM($B$36:$Y$37,R$41,$B$41:$C61)</f>
        <v>0.21035188902867327</v>
      </c>
      <c r="S61" s="461">
        <f>DSUM($B$36:$Y$37,S$41,$B$41:$C61)</f>
        <v>9.0501270243363935E-2</v>
      </c>
      <c r="T61" s="461">
        <f>DSUM($B$36:$Y$37,T$41,$B$41:$C61)</f>
        <v>3.1880223426939136E-2</v>
      </c>
      <c r="U61" s="461">
        <f>DSUM($B$36:$Y$37,U$41,$B$41:$C61)</f>
        <v>8.9664561019523036E-3</v>
      </c>
      <c r="V61" s="461">
        <f>DSUM($B$36:$Y$37,V$41,$B$41:$C61)</f>
        <v>1.9590884137989477E-3</v>
      </c>
      <c r="W61" s="461">
        <f>DSUM($B$36:$Y$37,W$41,$B$41:$C61)</f>
        <v>3.2277937869459958E-4</v>
      </c>
      <c r="X61" s="461">
        <f>DSUM($B$36:$Y$37,X$41,$B$41:$C61)</f>
        <v>3.883267313144192E-5</v>
      </c>
      <c r="Y61" s="461">
        <f>DSUM($B$36:$Y$37,Y$41,$B$41:$C61)</f>
        <v>14.455076833443607</v>
      </c>
    </row>
    <row r="62" spans="1:25">
      <c r="A62" t="s">
        <v>727</v>
      </c>
      <c r="B62" s="460" t="s">
        <v>1076</v>
      </c>
      <c r="C62" s="460" t="s">
        <v>1077</v>
      </c>
      <c r="D62" s="460"/>
      <c r="E62" s="461">
        <f>DSUM($B$36:$Y$37,E$41,$B$41:$C62)</f>
        <v>0.58030116846506119</v>
      </c>
      <c r="F62" s="461">
        <f>DSUM($B$36:$Y$37,F$41,$B$41:$C62)</f>
        <v>0.71635635995468361</v>
      </c>
      <c r="G62" s="461">
        <f>DSUM($B$36:$Y$37,G$41,$B$41:$C62)</f>
        <v>0.88128384976872465</v>
      </c>
      <c r="H62" s="461">
        <f>DSUM($B$36:$Y$37,H$41,$B$41:$C62)</f>
        <v>1.028283601591518</v>
      </c>
      <c r="I62" s="461">
        <f>DSUM($B$36:$Y$37,I$41,$B$41:$C62)</f>
        <v>1.1786166357495877</v>
      </c>
      <c r="J62" s="461">
        <f>DSUM($B$36:$Y$37,J$41,$B$41:$C62)</f>
        <v>1.3842869579837755</v>
      </c>
      <c r="K62" s="461">
        <f>DSUM($B$36:$Y$37,K$41,$B$41:$C62)</f>
        <v>1.5251465933130681</v>
      </c>
      <c r="L62" s="461">
        <f>DSUM($B$36:$Y$37,L$41,$B$41:$C62)</f>
        <v>1.5643530115477409</v>
      </c>
      <c r="M62" s="461">
        <f>DSUM($B$36:$Y$37,M$41,$B$41:$C62)</f>
        <v>1.4798066274829786</v>
      </c>
      <c r="N62" s="461">
        <f>DSUM($B$36:$Y$37,N$41,$B$41:$C62)</f>
        <v>1.2765589231038534</v>
      </c>
      <c r="O62" s="461">
        <f>DSUM($B$36:$Y$37,O$41,$B$41:$C62)</f>
        <v>0.99119175898228895</v>
      </c>
      <c r="P62" s="461">
        <f>DSUM($B$36:$Y$37,P$41,$B$41:$C62)</f>
        <v>0.68242324542925314</v>
      </c>
      <c r="Q62" s="461">
        <f>DSUM($B$36:$Y$37,Q$41,$B$41:$C62)</f>
        <v>0.40962371098704176</v>
      </c>
      <c r="R62" s="461">
        <f>DSUM($B$36:$Y$37,R$41,$B$41:$C62)</f>
        <v>0.21035188902867327</v>
      </c>
      <c r="S62" s="461">
        <f>DSUM($B$36:$Y$37,S$41,$B$41:$C62)</f>
        <v>9.0501270243363935E-2</v>
      </c>
      <c r="T62" s="461">
        <f>DSUM($B$36:$Y$37,T$41,$B$41:$C62)</f>
        <v>3.1880223426939136E-2</v>
      </c>
      <c r="U62" s="461">
        <f>DSUM($B$36:$Y$37,U$41,$B$41:$C62)</f>
        <v>8.9664561019523036E-3</v>
      </c>
      <c r="V62" s="461">
        <f>DSUM($B$36:$Y$37,V$41,$B$41:$C62)</f>
        <v>1.9590884137989477E-3</v>
      </c>
      <c r="W62" s="461">
        <f>DSUM($B$36:$Y$37,W$41,$B$41:$C62)</f>
        <v>3.2277937869459958E-4</v>
      </c>
      <c r="X62" s="461">
        <f>DSUM($B$36:$Y$37,X$41,$B$41:$C62)</f>
        <v>3.883267313144192E-5</v>
      </c>
      <c r="Y62" s="461">
        <f>DSUM($B$36:$Y$37,Y$41,$B$41:$C62)</f>
        <v>14.455076833443607</v>
      </c>
    </row>
    <row r="63" spans="1:25">
      <c r="A63" t="s">
        <v>1078</v>
      </c>
      <c r="B63" s="460" t="s">
        <v>1079</v>
      </c>
      <c r="C63" s="460" t="s">
        <v>1080</v>
      </c>
      <c r="D63" s="460"/>
      <c r="E63" s="461">
        <f>DSUM($B$36:$Y$37,E$41,$B$41:$C63)</f>
        <v>0.58030116846506119</v>
      </c>
      <c r="F63" s="461">
        <f>DSUM($B$36:$Y$37,F$41,$B$41:$C63)</f>
        <v>0.71635635995468361</v>
      </c>
      <c r="G63" s="461">
        <f>DSUM($B$36:$Y$37,G$41,$B$41:$C63)</f>
        <v>0.88128384976872465</v>
      </c>
      <c r="H63" s="461">
        <f>DSUM($B$36:$Y$37,H$41,$B$41:$C63)</f>
        <v>1.028283601591518</v>
      </c>
      <c r="I63" s="461">
        <f>DSUM($B$36:$Y$37,I$41,$B$41:$C63)</f>
        <v>1.1786166357495877</v>
      </c>
      <c r="J63" s="461">
        <f>DSUM($B$36:$Y$37,J$41,$B$41:$C63)</f>
        <v>1.3842869579837755</v>
      </c>
      <c r="K63" s="461">
        <f>DSUM($B$36:$Y$37,K$41,$B$41:$C63)</f>
        <v>1.5251465933130681</v>
      </c>
      <c r="L63" s="461">
        <f>DSUM($B$36:$Y$37,L$41,$B$41:$C63)</f>
        <v>1.5643530115477409</v>
      </c>
      <c r="M63" s="461">
        <f>DSUM($B$36:$Y$37,M$41,$B$41:$C63)</f>
        <v>1.4798066274829786</v>
      </c>
      <c r="N63" s="461">
        <f>DSUM($B$36:$Y$37,N$41,$B$41:$C63)</f>
        <v>1.2765589231038534</v>
      </c>
      <c r="O63" s="461">
        <f>DSUM($B$36:$Y$37,O$41,$B$41:$C63)</f>
        <v>0.99119175898228895</v>
      </c>
      <c r="P63" s="461">
        <f>DSUM($B$36:$Y$37,P$41,$B$41:$C63)</f>
        <v>0.68242324542925314</v>
      </c>
      <c r="Q63" s="461">
        <f>DSUM($B$36:$Y$37,Q$41,$B$41:$C63)</f>
        <v>0.40962371098704176</v>
      </c>
      <c r="R63" s="461">
        <f>DSUM($B$36:$Y$37,R$41,$B$41:$C63)</f>
        <v>0.21035188902867327</v>
      </c>
      <c r="S63" s="461">
        <f>DSUM($B$36:$Y$37,S$41,$B$41:$C63)</f>
        <v>9.0501270243363935E-2</v>
      </c>
      <c r="T63" s="461">
        <f>DSUM($B$36:$Y$37,T$41,$B$41:$C63)</f>
        <v>3.1880223426939136E-2</v>
      </c>
      <c r="U63" s="461">
        <f>DSUM($B$36:$Y$37,U$41,$B$41:$C63)</f>
        <v>8.9664561019523036E-3</v>
      </c>
      <c r="V63" s="461">
        <f>DSUM($B$36:$Y$37,V$41,$B$41:$C63)</f>
        <v>1.9590884137989477E-3</v>
      </c>
      <c r="W63" s="461">
        <f>DSUM($B$36:$Y$37,W$41,$B$41:$C63)</f>
        <v>3.2277937869459958E-4</v>
      </c>
      <c r="X63" s="461">
        <f>DSUM($B$36:$Y$37,X$41,$B$41:$C63)</f>
        <v>3.883267313144192E-5</v>
      </c>
      <c r="Y63" s="461">
        <f>DSUM($B$36:$Y$37,Y$41,$B$41:$C63)</f>
        <v>14.455076833443607</v>
      </c>
    </row>
    <row r="64" spans="1:25">
      <c r="A64" t="s">
        <v>1081</v>
      </c>
      <c r="B64" s="460" t="s">
        <v>1082</v>
      </c>
      <c r="C64" s="460" t="s">
        <v>1083</v>
      </c>
      <c r="D64" s="460"/>
      <c r="E64" s="461">
        <f>DSUM($B$36:$Y$37,E$41,$B$41:$C64)</f>
        <v>0.58030116846506119</v>
      </c>
      <c r="F64" s="461">
        <f>DSUM($B$36:$Y$37,F$41,$B$41:$C64)</f>
        <v>0.71635635995468361</v>
      </c>
      <c r="G64" s="461">
        <f>DSUM($B$36:$Y$37,G$41,$B$41:$C64)</f>
        <v>0.88128384976872465</v>
      </c>
      <c r="H64" s="461">
        <f>DSUM($B$36:$Y$37,H$41,$B$41:$C64)</f>
        <v>1.028283601591518</v>
      </c>
      <c r="I64" s="461">
        <f>DSUM($B$36:$Y$37,I$41,$B$41:$C64)</f>
        <v>1.1786166357495877</v>
      </c>
      <c r="J64" s="461">
        <f>DSUM($B$36:$Y$37,J$41,$B$41:$C64)</f>
        <v>1.3842869579837755</v>
      </c>
      <c r="K64" s="461">
        <f>DSUM($B$36:$Y$37,K$41,$B$41:$C64)</f>
        <v>1.5251465933130681</v>
      </c>
      <c r="L64" s="461">
        <f>DSUM($B$36:$Y$37,L$41,$B$41:$C64)</f>
        <v>1.5643530115477409</v>
      </c>
      <c r="M64" s="461">
        <f>DSUM($B$36:$Y$37,M$41,$B$41:$C64)</f>
        <v>1.4798066274829786</v>
      </c>
      <c r="N64" s="461">
        <f>DSUM($B$36:$Y$37,N$41,$B$41:$C64)</f>
        <v>1.2765589231038534</v>
      </c>
      <c r="O64" s="461">
        <f>DSUM($B$36:$Y$37,O$41,$B$41:$C64)</f>
        <v>0.99119175898228895</v>
      </c>
      <c r="P64" s="461">
        <f>DSUM($B$36:$Y$37,P$41,$B$41:$C64)</f>
        <v>0.68242324542925314</v>
      </c>
      <c r="Q64" s="461">
        <f>DSUM($B$36:$Y$37,Q$41,$B$41:$C64)</f>
        <v>0.40962371098704176</v>
      </c>
      <c r="R64" s="461">
        <f>DSUM($B$36:$Y$37,R$41,$B$41:$C64)</f>
        <v>0.21035188902867327</v>
      </c>
      <c r="S64" s="461">
        <f>DSUM($B$36:$Y$37,S$41,$B$41:$C64)</f>
        <v>9.0501270243363935E-2</v>
      </c>
      <c r="T64" s="461">
        <f>DSUM($B$36:$Y$37,T$41,$B$41:$C64)</f>
        <v>3.1880223426939136E-2</v>
      </c>
      <c r="U64" s="461">
        <f>DSUM($B$36:$Y$37,U$41,$B$41:$C64)</f>
        <v>8.9664561019523036E-3</v>
      </c>
      <c r="V64" s="461">
        <f>DSUM($B$36:$Y$37,V$41,$B$41:$C64)</f>
        <v>1.9590884137989477E-3</v>
      </c>
      <c r="W64" s="461">
        <f>DSUM($B$36:$Y$37,W$41,$B$41:$C64)</f>
        <v>3.2277937869459958E-4</v>
      </c>
      <c r="X64" s="461">
        <f>DSUM($B$36:$Y$37,X$41,$B$41:$C64)</f>
        <v>3.883267313144192E-5</v>
      </c>
      <c r="Y64" s="461">
        <f>DSUM($B$36:$Y$37,Y$41,$B$41:$C64)</f>
        <v>14.455076833443607</v>
      </c>
    </row>
    <row r="65" spans="1:25">
      <c r="A65" t="s">
        <v>1084</v>
      </c>
      <c r="B65" s="460" t="s">
        <v>1085</v>
      </c>
      <c r="C65" s="460" t="s">
        <v>1086</v>
      </c>
      <c r="D65" s="460"/>
      <c r="E65" s="461">
        <f>DSUM($B$36:$Y$37,E$41,$B$41:$C65)</f>
        <v>0.58030116846506119</v>
      </c>
      <c r="F65" s="461">
        <f>DSUM($B$36:$Y$37,F$41,$B$41:$C65)</f>
        <v>0.71635635995468361</v>
      </c>
      <c r="G65" s="461">
        <f>DSUM($B$36:$Y$37,G$41,$B$41:$C65)</f>
        <v>0.88128384976872465</v>
      </c>
      <c r="H65" s="461">
        <f>DSUM($B$36:$Y$37,H$41,$B$41:$C65)</f>
        <v>1.028283601591518</v>
      </c>
      <c r="I65" s="461">
        <f>DSUM($B$36:$Y$37,I$41,$B$41:$C65)</f>
        <v>1.1786166357495877</v>
      </c>
      <c r="J65" s="461">
        <f>DSUM($B$36:$Y$37,J$41,$B$41:$C65)</f>
        <v>1.3842869579837755</v>
      </c>
      <c r="K65" s="461">
        <f>DSUM($B$36:$Y$37,K$41,$B$41:$C65)</f>
        <v>1.5251465933130681</v>
      </c>
      <c r="L65" s="461">
        <f>DSUM($B$36:$Y$37,L$41,$B$41:$C65)</f>
        <v>1.5643530115477409</v>
      </c>
      <c r="M65" s="461">
        <f>DSUM($B$36:$Y$37,M$41,$B$41:$C65)</f>
        <v>1.4798066274829786</v>
      </c>
      <c r="N65" s="461">
        <f>DSUM($B$36:$Y$37,N$41,$B$41:$C65)</f>
        <v>1.2765589231038534</v>
      </c>
      <c r="O65" s="461">
        <f>DSUM($B$36:$Y$37,O$41,$B$41:$C65)</f>
        <v>0.99119175898228895</v>
      </c>
      <c r="P65" s="461">
        <f>DSUM($B$36:$Y$37,P$41,$B$41:$C65)</f>
        <v>0.68242324542925314</v>
      </c>
      <c r="Q65" s="461">
        <f>DSUM($B$36:$Y$37,Q$41,$B$41:$C65)</f>
        <v>0.40962371098704176</v>
      </c>
      <c r="R65" s="461">
        <f>DSUM($B$36:$Y$37,R$41,$B$41:$C65)</f>
        <v>0.21035188902867327</v>
      </c>
      <c r="S65" s="461">
        <f>DSUM($B$36:$Y$37,S$41,$B$41:$C65)</f>
        <v>9.0501270243363935E-2</v>
      </c>
      <c r="T65" s="461">
        <f>DSUM($B$36:$Y$37,T$41,$B$41:$C65)</f>
        <v>3.1880223426939136E-2</v>
      </c>
      <c r="U65" s="461">
        <f>DSUM($B$36:$Y$37,U$41,$B$41:$C65)</f>
        <v>8.9664561019523036E-3</v>
      </c>
      <c r="V65" s="461">
        <f>DSUM($B$36:$Y$37,V$41,$B$41:$C65)</f>
        <v>1.9590884137989477E-3</v>
      </c>
      <c r="W65" s="461">
        <f>DSUM($B$36:$Y$37,W$41,$B$41:$C65)</f>
        <v>3.2277937869459958E-4</v>
      </c>
      <c r="X65" s="461">
        <f>DSUM($B$36:$Y$37,X$41,$B$41:$C65)</f>
        <v>3.883267313144192E-5</v>
      </c>
      <c r="Y65" s="461">
        <f>DSUM($B$36:$Y$37,Y$41,$B$41:$C65)</f>
        <v>14.455076833443607</v>
      </c>
    </row>
    <row r="66" spans="1:25">
      <c r="A66" t="s">
        <v>1087</v>
      </c>
      <c r="B66" s="460" t="s">
        <v>1088</v>
      </c>
      <c r="C66" s="460" t="s">
        <v>1089</v>
      </c>
      <c r="D66" s="460"/>
      <c r="E66" s="461">
        <f>DSUM($B$36:$Y$37,E$41,$B$41:$C66)</f>
        <v>0.58030116846506119</v>
      </c>
      <c r="F66" s="461">
        <f>DSUM($B$36:$Y$37,F$41,$B$41:$C66)</f>
        <v>0.71635635995468361</v>
      </c>
      <c r="G66" s="461">
        <f>DSUM($B$36:$Y$37,G$41,$B$41:$C66)</f>
        <v>0.88128384976872465</v>
      </c>
      <c r="H66" s="461">
        <f>DSUM($B$36:$Y$37,H$41,$B$41:$C66)</f>
        <v>1.028283601591518</v>
      </c>
      <c r="I66" s="461">
        <f>DSUM($B$36:$Y$37,I$41,$B$41:$C66)</f>
        <v>1.1786166357495877</v>
      </c>
      <c r="J66" s="461">
        <f>DSUM($B$36:$Y$37,J$41,$B$41:$C66)</f>
        <v>1.3842869579837755</v>
      </c>
      <c r="K66" s="461">
        <f>DSUM($B$36:$Y$37,K$41,$B$41:$C66)</f>
        <v>1.5251465933130681</v>
      </c>
      <c r="L66" s="461">
        <f>DSUM($B$36:$Y$37,L$41,$B$41:$C66)</f>
        <v>1.5643530115477409</v>
      </c>
      <c r="M66" s="461">
        <f>DSUM($B$36:$Y$37,M$41,$B$41:$C66)</f>
        <v>1.4798066274829786</v>
      </c>
      <c r="N66" s="461">
        <f>DSUM($B$36:$Y$37,N$41,$B$41:$C66)</f>
        <v>1.2765589231038534</v>
      </c>
      <c r="O66" s="461">
        <f>DSUM($B$36:$Y$37,O$41,$B$41:$C66)</f>
        <v>0.99119175898228895</v>
      </c>
      <c r="P66" s="461">
        <f>DSUM($B$36:$Y$37,P$41,$B$41:$C66)</f>
        <v>0.68242324542925314</v>
      </c>
      <c r="Q66" s="461">
        <f>DSUM($B$36:$Y$37,Q$41,$B$41:$C66)</f>
        <v>0.40962371098704176</v>
      </c>
      <c r="R66" s="461">
        <f>DSUM($B$36:$Y$37,R$41,$B$41:$C66)</f>
        <v>0.21035188902867327</v>
      </c>
      <c r="S66" s="461">
        <f>DSUM($B$36:$Y$37,S$41,$B$41:$C66)</f>
        <v>9.0501270243363935E-2</v>
      </c>
      <c r="T66" s="461">
        <f>DSUM($B$36:$Y$37,T$41,$B$41:$C66)</f>
        <v>3.1880223426939136E-2</v>
      </c>
      <c r="U66" s="461">
        <f>DSUM($B$36:$Y$37,U$41,$B$41:$C66)</f>
        <v>8.9664561019523036E-3</v>
      </c>
      <c r="V66" s="461">
        <f>DSUM($B$36:$Y$37,V$41,$B$41:$C66)</f>
        <v>1.9590884137989477E-3</v>
      </c>
      <c r="W66" s="461">
        <f>DSUM($B$36:$Y$37,W$41,$B$41:$C66)</f>
        <v>3.2277937869459958E-4</v>
      </c>
      <c r="X66" s="461">
        <f>DSUM($B$36:$Y$37,X$41,$B$41:$C66)</f>
        <v>3.883267313144192E-5</v>
      </c>
      <c r="Y66" s="461">
        <f>DSUM($B$36:$Y$37,Y$41,$B$41:$C66)</f>
        <v>14.455076833443607</v>
      </c>
    </row>
    <row r="67" spans="1:25">
      <c r="A67" t="s">
        <v>1090</v>
      </c>
      <c r="B67" s="460" t="s">
        <v>1091</v>
      </c>
      <c r="C67" s="460" t="s">
        <v>1092</v>
      </c>
      <c r="D67" s="460"/>
      <c r="E67" s="461">
        <f>DSUM($B$36:$Y$37,E$41,$B$41:$C67)</f>
        <v>0.58030116846506119</v>
      </c>
      <c r="F67" s="461">
        <f>DSUM($B$36:$Y$37,F$41,$B$41:$C67)</f>
        <v>0.71635635995468361</v>
      </c>
      <c r="G67" s="461">
        <f>DSUM($B$36:$Y$37,G$41,$B$41:$C67)</f>
        <v>0.88128384976872465</v>
      </c>
      <c r="H67" s="461">
        <f>DSUM($B$36:$Y$37,H$41,$B$41:$C67)</f>
        <v>1.028283601591518</v>
      </c>
      <c r="I67" s="461">
        <f>DSUM($B$36:$Y$37,I$41,$B$41:$C67)</f>
        <v>1.1786166357495877</v>
      </c>
      <c r="J67" s="461">
        <f>DSUM($B$36:$Y$37,J$41,$B$41:$C67)</f>
        <v>1.3842869579837755</v>
      </c>
      <c r="K67" s="461">
        <f>DSUM($B$36:$Y$37,K$41,$B$41:$C67)</f>
        <v>1.5251465933130681</v>
      </c>
      <c r="L67" s="461">
        <f>DSUM($B$36:$Y$37,L$41,$B$41:$C67)</f>
        <v>1.5643530115477409</v>
      </c>
      <c r="M67" s="461">
        <f>DSUM($B$36:$Y$37,M$41,$B$41:$C67)</f>
        <v>1.4798066274829786</v>
      </c>
      <c r="N67" s="461">
        <f>DSUM($B$36:$Y$37,N$41,$B$41:$C67)</f>
        <v>1.2765589231038534</v>
      </c>
      <c r="O67" s="461">
        <f>DSUM($B$36:$Y$37,O$41,$B$41:$C67)</f>
        <v>0.99119175898228895</v>
      </c>
      <c r="P67" s="461">
        <f>DSUM($B$36:$Y$37,P$41,$B$41:$C67)</f>
        <v>0.68242324542925314</v>
      </c>
      <c r="Q67" s="461">
        <f>DSUM($B$36:$Y$37,Q$41,$B$41:$C67)</f>
        <v>0.40962371098704176</v>
      </c>
      <c r="R67" s="461">
        <f>DSUM($B$36:$Y$37,R$41,$B$41:$C67)</f>
        <v>0.21035188902867327</v>
      </c>
      <c r="S67" s="461">
        <f>DSUM($B$36:$Y$37,S$41,$B$41:$C67)</f>
        <v>9.0501270243363935E-2</v>
      </c>
      <c r="T67" s="461">
        <f>DSUM($B$36:$Y$37,T$41,$B$41:$C67)</f>
        <v>3.1880223426939136E-2</v>
      </c>
      <c r="U67" s="461">
        <f>DSUM($B$36:$Y$37,U$41,$B$41:$C67)</f>
        <v>8.9664561019523036E-3</v>
      </c>
      <c r="V67" s="461">
        <f>DSUM($B$36:$Y$37,V$41,$B$41:$C67)</f>
        <v>1.9590884137989477E-3</v>
      </c>
      <c r="W67" s="461">
        <f>DSUM($B$36:$Y$37,W$41,$B$41:$C67)</f>
        <v>3.2277937869459958E-4</v>
      </c>
      <c r="X67" s="461">
        <f>DSUM($B$36:$Y$37,X$41,$B$41:$C67)</f>
        <v>3.883267313144192E-5</v>
      </c>
      <c r="Y67" s="461">
        <f>DSUM($B$36:$Y$37,Y$41,$B$41:$C67)</f>
        <v>14.455076833443607</v>
      </c>
    </row>
    <row r="68" spans="1:25">
      <c r="A68" t="s">
        <v>1093</v>
      </c>
      <c r="B68" s="460" t="s">
        <v>1094</v>
      </c>
      <c r="C68" s="460" t="s">
        <v>1095</v>
      </c>
      <c r="D68" s="460"/>
      <c r="E68" s="461">
        <f>DSUM($B$36:$Y$37,E$41,$B$41:$C68)</f>
        <v>0.58030116846506119</v>
      </c>
      <c r="F68" s="461">
        <f>DSUM($B$36:$Y$37,F$41,$B$41:$C68)</f>
        <v>0.71635635995468361</v>
      </c>
      <c r="G68" s="461">
        <f>DSUM($B$36:$Y$37,G$41,$B$41:$C68)</f>
        <v>0.88128384976872465</v>
      </c>
      <c r="H68" s="461">
        <f>DSUM($B$36:$Y$37,H$41,$B$41:$C68)</f>
        <v>1.028283601591518</v>
      </c>
      <c r="I68" s="461">
        <f>DSUM($B$36:$Y$37,I$41,$B$41:$C68)</f>
        <v>1.1786166357495877</v>
      </c>
      <c r="J68" s="461">
        <f>DSUM($B$36:$Y$37,J$41,$B$41:$C68)</f>
        <v>1.3842869579837755</v>
      </c>
      <c r="K68" s="461">
        <f>DSUM($B$36:$Y$37,K$41,$B$41:$C68)</f>
        <v>1.5251465933130681</v>
      </c>
      <c r="L68" s="461">
        <f>DSUM($B$36:$Y$37,L$41,$B$41:$C68)</f>
        <v>1.5643530115477409</v>
      </c>
      <c r="M68" s="461">
        <f>DSUM($B$36:$Y$37,M$41,$B$41:$C68)</f>
        <v>1.4798066274829786</v>
      </c>
      <c r="N68" s="461">
        <f>DSUM($B$36:$Y$37,N$41,$B$41:$C68)</f>
        <v>1.2765589231038534</v>
      </c>
      <c r="O68" s="461">
        <f>DSUM($B$36:$Y$37,O$41,$B$41:$C68)</f>
        <v>0.99119175898228895</v>
      </c>
      <c r="P68" s="461">
        <f>DSUM($B$36:$Y$37,P$41,$B$41:$C68)</f>
        <v>0.68242324542925314</v>
      </c>
      <c r="Q68" s="461">
        <f>DSUM($B$36:$Y$37,Q$41,$B$41:$C68)</f>
        <v>0.40962371098704176</v>
      </c>
      <c r="R68" s="461">
        <f>DSUM($B$36:$Y$37,R$41,$B$41:$C68)</f>
        <v>0.21035188902867327</v>
      </c>
      <c r="S68" s="461">
        <f>DSUM($B$36:$Y$37,S$41,$B$41:$C68)</f>
        <v>9.0501270243363935E-2</v>
      </c>
      <c r="T68" s="461">
        <f>DSUM($B$36:$Y$37,T$41,$B$41:$C68)</f>
        <v>3.1880223426939136E-2</v>
      </c>
      <c r="U68" s="461">
        <f>DSUM($B$36:$Y$37,U$41,$B$41:$C68)</f>
        <v>8.9664561019523036E-3</v>
      </c>
      <c r="V68" s="461">
        <f>DSUM($B$36:$Y$37,V$41,$B$41:$C68)</f>
        <v>1.9590884137989477E-3</v>
      </c>
      <c r="W68" s="461">
        <f>DSUM($B$36:$Y$37,W$41,$B$41:$C68)</f>
        <v>3.2277937869459958E-4</v>
      </c>
      <c r="X68" s="461">
        <f>DSUM($B$36:$Y$37,X$41,$B$41:$C68)</f>
        <v>3.883267313144192E-5</v>
      </c>
      <c r="Y68" s="461">
        <f>DSUM($B$36:$Y$37,Y$41,$B$41:$C68)</f>
        <v>14.455076833443607</v>
      </c>
    </row>
    <row r="69" spans="1:25">
      <c r="A69" t="s">
        <v>1096</v>
      </c>
      <c r="B69" s="460" t="s">
        <v>1097</v>
      </c>
      <c r="C69" s="460" t="s">
        <v>1098</v>
      </c>
      <c r="D69" s="460"/>
      <c r="E69" s="461">
        <f>DSUM($B$36:$Y$37,E$41,$B$41:$C69)</f>
        <v>0.58030116846506119</v>
      </c>
      <c r="F69" s="461">
        <f>DSUM($B$36:$Y$37,F$41,$B$41:$C69)</f>
        <v>0.71635635995468361</v>
      </c>
      <c r="G69" s="461">
        <f>DSUM($B$36:$Y$37,G$41,$B$41:$C69)</f>
        <v>0.88128384976872465</v>
      </c>
      <c r="H69" s="461">
        <f>DSUM($B$36:$Y$37,H$41,$B$41:$C69)</f>
        <v>1.028283601591518</v>
      </c>
      <c r="I69" s="461">
        <f>DSUM($B$36:$Y$37,I$41,$B$41:$C69)</f>
        <v>1.1786166357495877</v>
      </c>
      <c r="J69" s="461">
        <f>DSUM($B$36:$Y$37,J$41,$B$41:$C69)</f>
        <v>1.3842869579837755</v>
      </c>
      <c r="K69" s="461">
        <f>DSUM($B$36:$Y$37,K$41,$B$41:$C69)</f>
        <v>1.5251465933130681</v>
      </c>
      <c r="L69" s="461">
        <f>DSUM($B$36:$Y$37,L$41,$B$41:$C69)</f>
        <v>1.5643530115477409</v>
      </c>
      <c r="M69" s="461">
        <f>DSUM($B$36:$Y$37,M$41,$B$41:$C69)</f>
        <v>1.4798066274829786</v>
      </c>
      <c r="N69" s="461">
        <f>DSUM($B$36:$Y$37,N$41,$B$41:$C69)</f>
        <v>1.2765589231038534</v>
      </c>
      <c r="O69" s="461">
        <f>DSUM($B$36:$Y$37,O$41,$B$41:$C69)</f>
        <v>0.99119175898228895</v>
      </c>
      <c r="P69" s="461">
        <f>DSUM($B$36:$Y$37,P$41,$B$41:$C69)</f>
        <v>0.68242324542925314</v>
      </c>
      <c r="Q69" s="461">
        <f>DSUM($B$36:$Y$37,Q$41,$B$41:$C69)</f>
        <v>0.40962371098704176</v>
      </c>
      <c r="R69" s="461">
        <f>DSUM($B$36:$Y$37,R$41,$B$41:$C69)</f>
        <v>0.21035188902867327</v>
      </c>
      <c r="S69" s="461">
        <f>DSUM($B$36:$Y$37,S$41,$B$41:$C69)</f>
        <v>9.0501270243363935E-2</v>
      </c>
      <c r="T69" s="461">
        <f>DSUM($B$36:$Y$37,T$41,$B$41:$C69)</f>
        <v>3.1880223426939136E-2</v>
      </c>
      <c r="U69" s="461">
        <f>DSUM($B$36:$Y$37,U$41,$B$41:$C69)</f>
        <v>8.9664561019523036E-3</v>
      </c>
      <c r="V69" s="461">
        <f>DSUM($B$36:$Y$37,V$41,$B$41:$C69)</f>
        <v>1.9590884137989477E-3</v>
      </c>
      <c r="W69" s="461">
        <f>DSUM($B$36:$Y$37,W$41,$B$41:$C69)</f>
        <v>3.2277937869459958E-4</v>
      </c>
      <c r="X69" s="461">
        <f>DSUM($B$36:$Y$37,X$41,$B$41:$C69)</f>
        <v>3.883267313144192E-5</v>
      </c>
      <c r="Y69" s="461">
        <f>DSUM($B$36:$Y$37,Y$41,$B$41:$C69)</f>
        <v>14.455076833443607</v>
      </c>
    </row>
    <row r="70" spans="1:25">
      <c r="A70" t="s">
        <v>1099</v>
      </c>
      <c r="B70" s="460" t="s">
        <v>1100</v>
      </c>
      <c r="C70" s="460" t="s">
        <v>1101</v>
      </c>
      <c r="D70" s="460"/>
      <c r="E70" s="461">
        <f>DSUM($B$36:$Y$37,E$41,$B$41:$C70)</f>
        <v>0.58030116846506119</v>
      </c>
      <c r="F70" s="461">
        <f>DSUM($B$36:$Y$37,F$41,$B$41:$C70)</f>
        <v>0.71635635995468361</v>
      </c>
      <c r="G70" s="461">
        <f>DSUM($B$36:$Y$37,G$41,$B$41:$C70)</f>
        <v>0.88128384976872465</v>
      </c>
      <c r="H70" s="461">
        <f>DSUM($B$36:$Y$37,H$41,$B$41:$C70)</f>
        <v>1.028283601591518</v>
      </c>
      <c r="I70" s="461">
        <f>DSUM($B$36:$Y$37,I$41,$B$41:$C70)</f>
        <v>1.1786166357495877</v>
      </c>
      <c r="J70" s="461">
        <f>DSUM($B$36:$Y$37,J$41,$B$41:$C70)</f>
        <v>1.3842869579837755</v>
      </c>
      <c r="K70" s="461">
        <f>DSUM($B$36:$Y$37,K$41,$B$41:$C70)</f>
        <v>1.5251465933130681</v>
      </c>
      <c r="L70" s="461">
        <f>DSUM($B$36:$Y$37,L$41,$B$41:$C70)</f>
        <v>1.5643530115477409</v>
      </c>
      <c r="M70" s="461">
        <f>DSUM($B$36:$Y$37,M$41,$B$41:$C70)</f>
        <v>1.4798066274829786</v>
      </c>
      <c r="N70" s="461">
        <f>DSUM($B$36:$Y$37,N$41,$B$41:$C70)</f>
        <v>1.2765589231038534</v>
      </c>
      <c r="O70" s="461">
        <f>DSUM($B$36:$Y$37,O$41,$B$41:$C70)</f>
        <v>0.99119175898228895</v>
      </c>
      <c r="P70" s="461">
        <f>DSUM($B$36:$Y$37,P$41,$B$41:$C70)</f>
        <v>0.68242324542925314</v>
      </c>
      <c r="Q70" s="461">
        <f>DSUM($B$36:$Y$37,Q$41,$B$41:$C70)</f>
        <v>0.40962371098704176</v>
      </c>
      <c r="R70" s="461">
        <f>DSUM($B$36:$Y$37,R$41,$B$41:$C70)</f>
        <v>0.21035188902867327</v>
      </c>
      <c r="S70" s="461">
        <f>DSUM($B$36:$Y$37,S$41,$B$41:$C70)</f>
        <v>9.0501270243363935E-2</v>
      </c>
      <c r="T70" s="461">
        <f>DSUM($B$36:$Y$37,T$41,$B$41:$C70)</f>
        <v>3.1880223426939136E-2</v>
      </c>
      <c r="U70" s="461">
        <f>DSUM($B$36:$Y$37,U$41,$B$41:$C70)</f>
        <v>8.9664561019523036E-3</v>
      </c>
      <c r="V70" s="461">
        <f>DSUM($B$36:$Y$37,V$41,$B$41:$C70)</f>
        <v>1.9590884137989477E-3</v>
      </c>
      <c r="W70" s="461">
        <f>DSUM($B$36:$Y$37,W$41,$B$41:$C70)</f>
        <v>3.2277937869459958E-4</v>
      </c>
      <c r="X70" s="461">
        <f>DSUM($B$36:$Y$37,X$41,$B$41:$C70)</f>
        <v>3.883267313144192E-5</v>
      </c>
      <c r="Y70" s="461">
        <f>DSUM($B$36:$Y$37,Y$41,$B$41:$C70)</f>
        <v>14.455076833443607</v>
      </c>
    </row>
    <row r="71" spans="1:25">
      <c r="A71" t="s">
        <v>1102</v>
      </c>
      <c r="B71" s="460" t="s">
        <v>1103</v>
      </c>
      <c r="C71" s="460" t="s">
        <v>1104</v>
      </c>
      <c r="D71" s="460"/>
      <c r="E71" s="461">
        <f>DSUM($B$36:$Y$37,E$41,$B$41:$C71)</f>
        <v>0.58030116846506119</v>
      </c>
      <c r="F71" s="461">
        <f>DSUM($B$36:$Y$37,F$41,$B$41:$C71)</f>
        <v>0.71635635995468361</v>
      </c>
      <c r="G71" s="461">
        <f>DSUM($B$36:$Y$37,G$41,$B$41:$C71)</f>
        <v>0.88128384976872465</v>
      </c>
      <c r="H71" s="461">
        <f>DSUM($B$36:$Y$37,H$41,$B$41:$C71)</f>
        <v>1.028283601591518</v>
      </c>
      <c r="I71" s="461">
        <f>DSUM($B$36:$Y$37,I$41,$B$41:$C71)</f>
        <v>1.1786166357495877</v>
      </c>
      <c r="J71" s="461">
        <f>DSUM($B$36:$Y$37,J$41,$B$41:$C71)</f>
        <v>1.3842869579837755</v>
      </c>
      <c r="K71" s="461">
        <f>DSUM($B$36:$Y$37,K$41,$B$41:$C71)</f>
        <v>1.5251465933130681</v>
      </c>
      <c r="L71" s="461">
        <f>DSUM($B$36:$Y$37,L$41,$B$41:$C71)</f>
        <v>1.5643530115477409</v>
      </c>
      <c r="M71" s="461">
        <f>DSUM($B$36:$Y$37,M$41,$B$41:$C71)</f>
        <v>1.4798066274829786</v>
      </c>
      <c r="N71" s="461">
        <f>DSUM($B$36:$Y$37,N$41,$B$41:$C71)</f>
        <v>1.2765589231038534</v>
      </c>
      <c r="O71" s="461">
        <f>DSUM($B$36:$Y$37,O$41,$B$41:$C71)</f>
        <v>0.99119175898228895</v>
      </c>
      <c r="P71" s="461">
        <f>DSUM($B$36:$Y$37,P$41,$B$41:$C71)</f>
        <v>0.68242324542925314</v>
      </c>
      <c r="Q71" s="461">
        <f>DSUM($B$36:$Y$37,Q$41,$B$41:$C71)</f>
        <v>0.40962371098704176</v>
      </c>
      <c r="R71" s="461">
        <f>DSUM($B$36:$Y$37,R$41,$B$41:$C71)</f>
        <v>0.21035188902867327</v>
      </c>
      <c r="S71" s="461">
        <f>DSUM($B$36:$Y$37,S$41,$B$41:$C71)</f>
        <v>9.0501270243363935E-2</v>
      </c>
      <c r="T71" s="461">
        <f>DSUM($B$36:$Y$37,T$41,$B$41:$C71)</f>
        <v>3.1880223426939136E-2</v>
      </c>
      <c r="U71" s="461">
        <f>DSUM($B$36:$Y$37,U$41,$B$41:$C71)</f>
        <v>8.9664561019523036E-3</v>
      </c>
      <c r="V71" s="461">
        <f>DSUM($B$36:$Y$37,V$41,$B$41:$C71)</f>
        <v>1.9590884137989477E-3</v>
      </c>
      <c r="W71" s="461">
        <f>DSUM($B$36:$Y$37,W$41,$B$41:$C71)</f>
        <v>3.2277937869459958E-4</v>
      </c>
      <c r="X71" s="461">
        <f>DSUM($B$36:$Y$37,X$41,$B$41:$C71)</f>
        <v>3.883267313144192E-5</v>
      </c>
      <c r="Y71" s="461">
        <f>DSUM($B$36:$Y$37,Y$41,$B$41:$C71)</f>
        <v>14.455076833443607</v>
      </c>
    </row>
    <row r="72" spans="1:25">
      <c r="A72" t="s">
        <v>1105</v>
      </c>
      <c r="B72" s="460" t="s">
        <v>1106</v>
      </c>
      <c r="C72" s="460" t="s">
        <v>1107</v>
      </c>
      <c r="D72" s="460"/>
      <c r="E72" s="461">
        <f>DSUM($B$36:$Y$37,E$41,$B$41:$C72)</f>
        <v>0.58030116846506119</v>
      </c>
      <c r="F72" s="461">
        <f>DSUM($B$36:$Y$37,F$41,$B$41:$C72)</f>
        <v>0.71635635995468361</v>
      </c>
      <c r="G72" s="461">
        <f>DSUM($B$36:$Y$37,G$41,$B$41:$C72)</f>
        <v>0.88128384976872465</v>
      </c>
      <c r="H72" s="461">
        <f>DSUM($B$36:$Y$37,H$41,$B$41:$C72)</f>
        <v>1.028283601591518</v>
      </c>
      <c r="I72" s="461">
        <f>DSUM($B$36:$Y$37,I$41,$B$41:$C72)</f>
        <v>1.1786166357495877</v>
      </c>
      <c r="J72" s="461">
        <f>DSUM($B$36:$Y$37,J$41,$B$41:$C72)</f>
        <v>1.3842869579837755</v>
      </c>
      <c r="K72" s="461">
        <f>DSUM($B$36:$Y$37,K$41,$B$41:$C72)</f>
        <v>1.5251465933130681</v>
      </c>
      <c r="L72" s="461">
        <f>DSUM($B$36:$Y$37,L$41,$B$41:$C72)</f>
        <v>1.5643530115477409</v>
      </c>
      <c r="M72" s="461">
        <f>DSUM($B$36:$Y$37,M$41,$B$41:$C72)</f>
        <v>1.4798066274829786</v>
      </c>
      <c r="N72" s="461">
        <f>DSUM($B$36:$Y$37,N$41,$B$41:$C72)</f>
        <v>1.2765589231038534</v>
      </c>
      <c r="O72" s="461">
        <f>DSUM($B$36:$Y$37,O$41,$B$41:$C72)</f>
        <v>0.99119175898228895</v>
      </c>
      <c r="P72" s="461">
        <f>DSUM($B$36:$Y$37,P$41,$B$41:$C72)</f>
        <v>0.68242324542925314</v>
      </c>
      <c r="Q72" s="461">
        <f>DSUM($B$36:$Y$37,Q$41,$B$41:$C72)</f>
        <v>0.40962371098704176</v>
      </c>
      <c r="R72" s="461">
        <f>DSUM($B$36:$Y$37,R$41,$B$41:$C72)</f>
        <v>0.21035188902867327</v>
      </c>
      <c r="S72" s="461">
        <f>DSUM($B$36:$Y$37,S$41,$B$41:$C72)</f>
        <v>9.0501270243363935E-2</v>
      </c>
      <c r="T72" s="461">
        <f>DSUM($B$36:$Y$37,T$41,$B$41:$C72)</f>
        <v>3.1880223426939136E-2</v>
      </c>
      <c r="U72" s="461">
        <f>DSUM($B$36:$Y$37,U$41,$B$41:$C72)</f>
        <v>8.9664561019523036E-3</v>
      </c>
      <c r="V72" s="461">
        <f>DSUM($B$36:$Y$37,V$41,$B$41:$C72)</f>
        <v>1.9590884137989477E-3</v>
      </c>
      <c r="W72" s="461">
        <f>DSUM($B$36:$Y$37,W$41,$B$41:$C72)</f>
        <v>3.2277937869459958E-4</v>
      </c>
      <c r="X72" s="461">
        <f>DSUM($B$36:$Y$37,X$41,$B$41:$C72)</f>
        <v>3.883267313144192E-5</v>
      </c>
      <c r="Y72" s="461">
        <f>DSUM($B$36:$Y$37,Y$41,$B$41:$C72)</f>
        <v>14.455076833443607</v>
      </c>
    </row>
    <row r="73" spans="1:25">
      <c r="A73" t="s">
        <v>1108</v>
      </c>
      <c r="B73" s="460" t="s">
        <v>1109</v>
      </c>
      <c r="C73" s="460" t="s">
        <v>1110</v>
      </c>
      <c r="D73" s="460"/>
      <c r="E73" s="461">
        <f>DSUM($B$36:$Y$37,E$41,$B$41:$C73)</f>
        <v>0.58030116846506119</v>
      </c>
      <c r="F73" s="461">
        <f>DSUM($B$36:$Y$37,F$41,$B$41:$C73)</f>
        <v>0.71635635995468361</v>
      </c>
      <c r="G73" s="461">
        <f>DSUM($B$36:$Y$37,G$41,$B$41:$C73)</f>
        <v>0.88128384976872465</v>
      </c>
      <c r="H73" s="461">
        <f>DSUM($B$36:$Y$37,H$41,$B$41:$C73)</f>
        <v>1.028283601591518</v>
      </c>
      <c r="I73" s="461">
        <f>DSUM($B$36:$Y$37,I$41,$B$41:$C73)</f>
        <v>1.1786166357495877</v>
      </c>
      <c r="J73" s="461">
        <f>DSUM($B$36:$Y$37,J$41,$B$41:$C73)</f>
        <v>1.3842869579837755</v>
      </c>
      <c r="K73" s="461">
        <f>DSUM($B$36:$Y$37,K$41,$B$41:$C73)</f>
        <v>1.5251465933130681</v>
      </c>
      <c r="L73" s="461">
        <f>DSUM($B$36:$Y$37,L$41,$B$41:$C73)</f>
        <v>1.5643530115477409</v>
      </c>
      <c r="M73" s="461">
        <f>DSUM($B$36:$Y$37,M$41,$B$41:$C73)</f>
        <v>1.4798066274829786</v>
      </c>
      <c r="N73" s="461">
        <f>DSUM($B$36:$Y$37,N$41,$B$41:$C73)</f>
        <v>1.2765589231038534</v>
      </c>
      <c r="O73" s="461">
        <f>DSUM($B$36:$Y$37,O$41,$B$41:$C73)</f>
        <v>0.99119175898228895</v>
      </c>
      <c r="P73" s="461">
        <f>DSUM($B$36:$Y$37,P$41,$B$41:$C73)</f>
        <v>0.68242324542925314</v>
      </c>
      <c r="Q73" s="461">
        <f>DSUM($B$36:$Y$37,Q$41,$B$41:$C73)</f>
        <v>0.40962371098704176</v>
      </c>
      <c r="R73" s="461">
        <f>DSUM($B$36:$Y$37,R$41,$B$41:$C73)</f>
        <v>0.21035188902867327</v>
      </c>
      <c r="S73" s="461">
        <f>DSUM($B$36:$Y$37,S$41,$B$41:$C73)</f>
        <v>9.0501270243363935E-2</v>
      </c>
      <c r="T73" s="461">
        <f>DSUM($B$36:$Y$37,T$41,$B$41:$C73)</f>
        <v>3.1880223426939136E-2</v>
      </c>
      <c r="U73" s="461">
        <f>DSUM($B$36:$Y$37,U$41,$B$41:$C73)</f>
        <v>8.9664561019523036E-3</v>
      </c>
      <c r="V73" s="461">
        <f>DSUM($B$36:$Y$37,V$41,$B$41:$C73)</f>
        <v>1.9590884137989477E-3</v>
      </c>
      <c r="W73" s="461">
        <f>DSUM($B$36:$Y$37,W$41,$B$41:$C73)</f>
        <v>3.2277937869459958E-4</v>
      </c>
      <c r="X73" s="461">
        <f>DSUM($B$36:$Y$37,X$41,$B$41:$C73)</f>
        <v>3.883267313144192E-5</v>
      </c>
      <c r="Y73" s="461">
        <f>DSUM($B$36:$Y$37,Y$41,$B$41:$C73)</f>
        <v>14.455076833443607</v>
      </c>
    </row>
    <row r="74" spans="1:25">
      <c r="A74"/>
      <c r="B74"/>
      <c r="C74"/>
      <c r="D74"/>
      <c r="E74"/>
      <c r="F74"/>
      <c r="G74"/>
      <c r="H74"/>
      <c r="I74"/>
      <c r="J74"/>
      <c r="K74"/>
      <c r="L74"/>
      <c r="M74"/>
      <c r="N74"/>
      <c r="O74"/>
      <c r="P74"/>
      <c r="Q74"/>
      <c r="R74"/>
      <c r="S74"/>
      <c r="T74"/>
      <c r="U74"/>
      <c r="V74"/>
      <c r="W74"/>
      <c r="X74"/>
      <c r="Y74"/>
    </row>
    <row r="75" spans="1:25">
      <c r="A75"/>
      <c r="B75"/>
      <c r="C75"/>
      <c r="D75"/>
      <c r="E75"/>
      <c r="F75"/>
      <c r="G75"/>
      <c r="H75"/>
      <c r="I75"/>
      <c r="J75"/>
      <c r="K75"/>
      <c r="L75"/>
      <c r="M75"/>
      <c r="N75"/>
      <c r="O75"/>
      <c r="P75"/>
      <c r="Q75"/>
      <c r="R75"/>
      <c r="S75"/>
      <c r="T75"/>
      <c r="U75"/>
      <c r="V75"/>
      <c r="W75"/>
      <c r="X75"/>
      <c r="Y75"/>
    </row>
    <row r="76" spans="1:25">
      <c r="A76" s="34" t="s">
        <v>1115</v>
      </c>
      <c r="B76"/>
      <c r="C76"/>
      <c r="D76"/>
      <c r="E76"/>
      <c r="F76"/>
      <c r="G76"/>
      <c r="H76"/>
      <c r="I76"/>
      <c r="J76"/>
      <c r="K76"/>
      <c r="L76"/>
      <c r="M76"/>
      <c r="N76"/>
      <c r="O76"/>
      <c r="P76"/>
      <c r="Q76"/>
      <c r="R76"/>
      <c r="S76"/>
      <c r="T76"/>
      <c r="U76"/>
      <c r="V76"/>
      <c r="W76"/>
      <c r="X76"/>
      <c r="Y76"/>
    </row>
    <row r="77" spans="1:25">
      <c r="A77"/>
      <c r="B77"/>
      <c r="C77" s="462" t="s">
        <v>797</v>
      </c>
      <c r="D77" s="211"/>
      <c r="E77" s="460">
        <f>E40</f>
        <v>2016</v>
      </c>
      <c r="F77" s="460" t="str">
        <f t="shared" ref="F77:Y77" si="14">F40</f>
        <v>2017</v>
      </c>
      <c r="G77" s="460" t="str">
        <f t="shared" si="14"/>
        <v>2018</v>
      </c>
      <c r="H77" s="460" t="str">
        <f t="shared" si="14"/>
        <v>2019</v>
      </c>
      <c r="I77" s="460" t="str">
        <f t="shared" si="14"/>
        <v>2020</v>
      </c>
      <c r="J77" s="460" t="str">
        <f t="shared" si="14"/>
        <v>2021</v>
      </c>
      <c r="K77" s="460" t="str">
        <f t="shared" si="14"/>
        <v>2022</v>
      </c>
      <c r="L77" s="460" t="str">
        <f t="shared" si="14"/>
        <v>2023</v>
      </c>
      <c r="M77" s="460" t="str">
        <f t="shared" si="14"/>
        <v>2024</v>
      </c>
      <c r="N77" s="460" t="str">
        <f t="shared" si="14"/>
        <v>2025</v>
      </c>
      <c r="O77" s="460" t="str">
        <f t="shared" si="14"/>
        <v>2026</v>
      </c>
      <c r="P77" s="460" t="str">
        <f t="shared" si="14"/>
        <v>2027</v>
      </c>
      <c r="Q77" s="460" t="str">
        <f t="shared" si="14"/>
        <v>2028</v>
      </c>
      <c r="R77" s="460" t="str">
        <f t="shared" si="14"/>
        <v>2029</v>
      </c>
      <c r="S77" s="460" t="str">
        <f t="shared" si="14"/>
        <v>2030</v>
      </c>
      <c r="T77" s="460" t="str">
        <f t="shared" si="14"/>
        <v>2031</v>
      </c>
      <c r="U77" s="460" t="str">
        <f t="shared" si="14"/>
        <v>2032</v>
      </c>
      <c r="V77" s="460" t="str">
        <f t="shared" si="14"/>
        <v>2033</v>
      </c>
      <c r="W77" s="460" t="str">
        <f t="shared" si="14"/>
        <v>2034</v>
      </c>
      <c r="X77" s="460" t="str">
        <f t="shared" si="14"/>
        <v>2035</v>
      </c>
      <c r="Y77" s="460" t="str">
        <f t="shared" si="14"/>
        <v>Max</v>
      </c>
    </row>
    <row r="78" spans="1:25">
      <c r="A78"/>
      <c r="B78"/>
      <c r="C78" s="211" t="str">
        <f>C37</f>
        <v>Municipal Water Supply-Retro</v>
      </c>
      <c r="D78" s="211"/>
      <c r="E78" s="460" t="str">
        <f>TEXT(E77,"0000")</f>
        <v>2016</v>
      </c>
      <c r="F78" s="460" t="str">
        <f t="shared" ref="F78:Y78" si="15">TEXT(F77,"0000")</f>
        <v>2017</v>
      </c>
      <c r="G78" s="460" t="str">
        <f t="shared" si="15"/>
        <v>2018</v>
      </c>
      <c r="H78" s="460" t="str">
        <f t="shared" si="15"/>
        <v>2019</v>
      </c>
      <c r="I78" s="460" t="str">
        <f t="shared" si="15"/>
        <v>2020</v>
      </c>
      <c r="J78" s="460" t="str">
        <f t="shared" si="15"/>
        <v>2021</v>
      </c>
      <c r="K78" s="460" t="str">
        <f t="shared" si="15"/>
        <v>2022</v>
      </c>
      <c r="L78" s="460" t="str">
        <f t="shared" si="15"/>
        <v>2023</v>
      </c>
      <c r="M78" s="460" t="str">
        <f t="shared" si="15"/>
        <v>2024</v>
      </c>
      <c r="N78" s="460" t="str">
        <f t="shared" si="15"/>
        <v>2025</v>
      </c>
      <c r="O78" s="460" t="str">
        <f t="shared" si="15"/>
        <v>2026</v>
      </c>
      <c r="P78" s="460" t="str">
        <f t="shared" si="15"/>
        <v>2027</v>
      </c>
      <c r="Q78" s="460" t="str">
        <f t="shared" si="15"/>
        <v>2028</v>
      </c>
      <c r="R78" s="460" t="str">
        <f t="shared" si="15"/>
        <v>2029</v>
      </c>
      <c r="S78" s="460" t="str">
        <f t="shared" si="15"/>
        <v>2030</v>
      </c>
      <c r="T78" s="460" t="str">
        <f t="shared" si="15"/>
        <v>2031</v>
      </c>
      <c r="U78" s="460" t="str">
        <f t="shared" si="15"/>
        <v>2032</v>
      </c>
      <c r="V78" s="460" t="str">
        <f t="shared" si="15"/>
        <v>2033</v>
      </c>
      <c r="W78" s="460" t="str">
        <f t="shared" si="15"/>
        <v>2034</v>
      </c>
      <c r="X78" s="460" t="str">
        <f t="shared" si="15"/>
        <v>2035</v>
      </c>
      <c r="Y78" s="460" t="str">
        <f t="shared" si="15"/>
        <v>Max</v>
      </c>
    </row>
    <row r="79" spans="1:25">
      <c r="A79"/>
      <c r="B79"/>
      <c r="C79" t="s">
        <v>707</v>
      </c>
      <c r="D79"/>
      <c r="E79" s="463">
        <f t="shared" ref="E79:Y79" si="16">E42</f>
        <v>0</v>
      </c>
      <c r="F79" s="463">
        <f t="shared" si="16"/>
        <v>0</v>
      </c>
      <c r="G79" s="463">
        <f t="shared" si="16"/>
        <v>0</v>
      </c>
      <c r="H79" s="463">
        <f t="shared" si="16"/>
        <v>0</v>
      </c>
      <c r="I79" s="463">
        <f t="shared" si="16"/>
        <v>0</v>
      </c>
      <c r="J79" s="463">
        <f t="shared" si="16"/>
        <v>0</v>
      </c>
      <c r="K79" s="463">
        <f t="shared" si="16"/>
        <v>0</v>
      </c>
      <c r="L79" s="463">
        <f t="shared" si="16"/>
        <v>0</v>
      </c>
      <c r="M79" s="463">
        <f t="shared" si="16"/>
        <v>0</v>
      </c>
      <c r="N79" s="463">
        <f t="shared" si="16"/>
        <v>0</v>
      </c>
      <c r="O79" s="463">
        <f t="shared" si="16"/>
        <v>0</v>
      </c>
      <c r="P79" s="463">
        <f t="shared" si="16"/>
        <v>0</v>
      </c>
      <c r="Q79" s="463">
        <f t="shared" si="16"/>
        <v>0</v>
      </c>
      <c r="R79" s="463">
        <f t="shared" si="16"/>
        <v>0</v>
      </c>
      <c r="S79" s="463">
        <f t="shared" si="16"/>
        <v>0</v>
      </c>
      <c r="T79" s="463">
        <f t="shared" si="16"/>
        <v>0</v>
      </c>
      <c r="U79" s="463">
        <f t="shared" si="16"/>
        <v>0</v>
      </c>
      <c r="V79" s="463">
        <f t="shared" si="16"/>
        <v>0</v>
      </c>
      <c r="W79" s="463">
        <f t="shared" si="16"/>
        <v>0</v>
      </c>
      <c r="X79" s="463">
        <f t="shared" si="16"/>
        <v>0</v>
      </c>
      <c r="Y79" s="463">
        <f t="shared" si="16"/>
        <v>0</v>
      </c>
    </row>
    <row r="80" spans="1:25">
      <c r="A80"/>
      <c r="B80"/>
      <c r="C80" t="s">
        <v>708</v>
      </c>
      <c r="D80"/>
      <c r="E80" s="463">
        <f t="shared" ref="E80:Y80" si="17">E43-E42</f>
        <v>0</v>
      </c>
      <c r="F80" s="463">
        <f t="shared" si="17"/>
        <v>0</v>
      </c>
      <c r="G80" s="463">
        <f t="shared" si="17"/>
        <v>0</v>
      </c>
      <c r="H80" s="463">
        <f t="shared" si="17"/>
        <v>0</v>
      </c>
      <c r="I80" s="463">
        <f t="shared" si="17"/>
        <v>0</v>
      </c>
      <c r="J80" s="463">
        <f t="shared" si="17"/>
        <v>0</v>
      </c>
      <c r="K80" s="463">
        <f t="shared" si="17"/>
        <v>0</v>
      </c>
      <c r="L80" s="463">
        <f t="shared" si="17"/>
        <v>0</v>
      </c>
      <c r="M80" s="463">
        <f t="shared" si="17"/>
        <v>0</v>
      </c>
      <c r="N80" s="463">
        <f t="shared" si="17"/>
        <v>0</v>
      </c>
      <c r="O80" s="463">
        <f t="shared" si="17"/>
        <v>0</v>
      </c>
      <c r="P80" s="463">
        <f t="shared" si="17"/>
        <v>0</v>
      </c>
      <c r="Q80" s="463">
        <f t="shared" si="17"/>
        <v>0</v>
      </c>
      <c r="R80" s="463">
        <f t="shared" si="17"/>
        <v>0</v>
      </c>
      <c r="S80" s="463">
        <f t="shared" si="17"/>
        <v>0</v>
      </c>
      <c r="T80" s="463">
        <f t="shared" si="17"/>
        <v>0</v>
      </c>
      <c r="U80" s="463">
        <f t="shared" si="17"/>
        <v>0</v>
      </c>
      <c r="V80" s="463">
        <f t="shared" si="17"/>
        <v>0</v>
      </c>
      <c r="W80" s="463">
        <f t="shared" si="17"/>
        <v>0</v>
      </c>
      <c r="X80" s="463">
        <f t="shared" si="17"/>
        <v>0</v>
      </c>
      <c r="Y80" s="463">
        <f t="shared" si="17"/>
        <v>0</v>
      </c>
    </row>
    <row r="81" spans="1:25">
      <c r="A81"/>
      <c r="B81"/>
      <c r="C81" t="s">
        <v>709</v>
      </c>
      <c r="D81"/>
      <c r="E81" s="463">
        <f t="shared" ref="E81:Y81" si="18">E44-E43</f>
        <v>0</v>
      </c>
      <c r="F81" s="463">
        <f t="shared" si="18"/>
        <v>0</v>
      </c>
      <c r="G81" s="463">
        <f t="shared" si="18"/>
        <v>0</v>
      </c>
      <c r="H81" s="463">
        <f t="shared" si="18"/>
        <v>0</v>
      </c>
      <c r="I81" s="463">
        <f t="shared" si="18"/>
        <v>0</v>
      </c>
      <c r="J81" s="463">
        <f t="shared" si="18"/>
        <v>0</v>
      </c>
      <c r="K81" s="463">
        <f t="shared" si="18"/>
        <v>0</v>
      </c>
      <c r="L81" s="463">
        <f t="shared" si="18"/>
        <v>0</v>
      </c>
      <c r="M81" s="463">
        <f t="shared" si="18"/>
        <v>0</v>
      </c>
      <c r="N81" s="463">
        <f t="shared" si="18"/>
        <v>0</v>
      </c>
      <c r="O81" s="463">
        <f t="shared" si="18"/>
        <v>0</v>
      </c>
      <c r="P81" s="463">
        <f t="shared" si="18"/>
        <v>0</v>
      </c>
      <c r="Q81" s="463">
        <f t="shared" si="18"/>
        <v>0</v>
      </c>
      <c r="R81" s="463">
        <f t="shared" si="18"/>
        <v>0</v>
      </c>
      <c r="S81" s="463">
        <f t="shared" si="18"/>
        <v>0</v>
      </c>
      <c r="T81" s="463">
        <f t="shared" si="18"/>
        <v>0</v>
      </c>
      <c r="U81" s="463">
        <f t="shared" si="18"/>
        <v>0</v>
      </c>
      <c r="V81" s="463">
        <f t="shared" si="18"/>
        <v>0</v>
      </c>
      <c r="W81" s="463">
        <f t="shared" si="18"/>
        <v>0</v>
      </c>
      <c r="X81" s="463">
        <f t="shared" si="18"/>
        <v>0</v>
      </c>
      <c r="Y81" s="463">
        <f t="shared" si="18"/>
        <v>0</v>
      </c>
    </row>
    <row r="82" spans="1:25">
      <c r="A82"/>
      <c r="B82"/>
      <c r="C82" t="s">
        <v>710</v>
      </c>
      <c r="D82"/>
      <c r="E82" s="463">
        <f t="shared" ref="E82:Y82" si="19">E45-E44</f>
        <v>0.58030116846506119</v>
      </c>
      <c r="F82" s="463">
        <f t="shared" si="19"/>
        <v>0.71635635995468361</v>
      </c>
      <c r="G82" s="463">
        <f t="shared" si="19"/>
        <v>0.88128384976872465</v>
      </c>
      <c r="H82" s="463">
        <f t="shared" si="19"/>
        <v>1.028283601591518</v>
      </c>
      <c r="I82" s="463">
        <f t="shared" si="19"/>
        <v>1.1786166357495877</v>
      </c>
      <c r="J82" s="463">
        <f t="shared" si="19"/>
        <v>1.3842869579837755</v>
      </c>
      <c r="K82" s="463">
        <f t="shared" si="19"/>
        <v>1.5251465933130681</v>
      </c>
      <c r="L82" s="463">
        <f t="shared" si="19"/>
        <v>1.5643530115477409</v>
      </c>
      <c r="M82" s="463">
        <f t="shared" si="19"/>
        <v>1.4798066274829786</v>
      </c>
      <c r="N82" s="463">
        <f t="shared" si="19"/>
        <v>1.2765589231038534</v>
      </c>
      <c r="O82" s="463">
        <f t="shared" si="19"/>
        <v>0.99119175898228895</v>
      </c>
      <c r="P82" s="463">
        <f t="shared" si="19"/>
        <v>0.68242324542925314</v>
      </c>
      <c r="Q82" s="463">
        <f t="shared" si="19"/>
        <v>0.40962371098704176</v>
      </c>
      <c r="R82" s="463">
        <f t="shared" si="19"/>
        <v>0.21035188902867327</v>
      </c>
      <c r="S82" s="463">
        <f t="shared" si="19"/>
        <v>9.0501270243363935E-2</v>
      </c>
      <c r="T82" s="463">
        <f t="shared" si="19"/>
        <v>3.1880223426939136E-2</v>
      </c>
      <c r="U82" s="463">
        <f t="shared" si="19"/>
        <v>8.9664561019523036E-3</v>
      </c>
      <c r="V82" s="463">
        <f t="shared" si="19"/>
        <v>1.9590884137989477E-3</v>
      </c>
      <c r="W82" s="463">
        <f t="shared" si="19"/>
        <v>3.2277937869459958E-4</v>
      </c>
      <c r="X82" s="463">
        <f t="shared" si="19"/>
        <v>3.883267313144192E-5</v>
      </c>
      <c r="Y82" s="463">
        <f t="shared" si="19"/>
        <v>14.455076833443607</v>
      </c>
    </row>
    <row r="83" spans="1:25">
      <c r="A83"/>
      <c r="B83"/>
      <c r="C83" t="s">
        <v>711</v>
      </c>
      <c r="D83"/>
      <c r="E83" s="463">
        <f t="shared" ref="E83:Y83" si="20">E46-E45</f>
        <v>0</v>
      </c>
      <c r="F83" s="463">
        <f t="shared" si="20"/>
        <v>0</v>
      </c>
      <c r="G83" s="463">
        <f t="shared" si="20"/>
        <v>0</v>
      </c>
      <c r="H83" s="463">
        <f t="shared" si="20"/>
        <v>0</v>
      </c>
      <c r="I83" s="463">
        <f t="shared" si="20"/>
        <v>0</v>
      </c>
      <c r="J83" s="463">
        <f t="shared" si="20"/>
        <v>0</v>
      </c>
      <c r="K83" s="463">
        <f t="shared" si="20"/>
        <v>0</v>
      </c>
      <c r="L83" s="463">
        <f t="shared" si="20"/>
        <v>0</v>
      </c>
      <c r="M83" s="463">
        <f t="shared" si="20"/>
        <v>0</v>
      </c>
      <c r="N83" s="463">
        <f t="shared" si="20"/>
        <v>0</v>
      </c>
      <c r="O83" s="463">
        <f t="shared" si="20"/>
        <v>0</v>
      </c>
      <c r="P83" s="463">
        <f t="shared" si="20"/>
        <v>0</v>
      </c>
      <c r="Q83" s="463">
        <f t="shared" si="20"/>
        <v>0</v>
      </c>
      <c r="R83" s="463">
        <f t="shared" si="20"/>
        <v>0</v>
      </c>
      <c r="S83" s="463">
        <f t="shared" si="20"/>
        <v>0</v>
      </c>
      <c r="T83" s="463">
        <f t="shared" si="20"/>
        <v>0</v>
      </c>
      <c r="U83" s="463">
        <f t="shared" si="20"/>
        <v>0</v>
      </c>
      <c r="V83" s="463">
        <f t="shared" si="20"/>
        <v>0</v>
      </c>
      <c r="W83" s="463">
        <f t="shared" si="20"/>
        <v>0</v>
      </c>
      <c r="X83" s="463">
        <f t="shared" si="20"/>
        <v>0</v>
      </c>
      <c r="Y83" s="463">
        <f t="shared" si="20"/>
        <v>0</v>
      </c>
    </row>
    <row r="84" spans="1:25">
      <c r="A84"/>
      <c r="B84"/>
      <c r="C84" t="s">
        <v>712</v>
      </c>
      <c r="D84"/>
      <c r="E84" s="463">
        <f t="shared" ref="E84:Y84" si="21">E47-E46</f>
        <v>0</v>
      </c>
      <c r="F84" s="463">
        <f t="shared" si="21"/>
        <v>0</v>
      </c>
      <c r="G84" s="463">
        <f t="shared" si="21"/>
        <v>0</v>
      </c>
      <c r="H84" s="463">
        <f t="shared" si="21"/>
        <v>0</v>
      </c>
      <c r="I84" s="463">
        <f t="shared" si="21"/>
        <v>0</v>
      </c>
      <c r="J84" s="463">
        <f t="shared" si="21"/>
        <v>0</v>
      </c>
      <c r="K84" s="463">
        <f t="shared" si="21"/>
        <v>0</v>
      </c>
      <c r="L84" s="463">
        <f t="shared" si="21"/>
        <v>0</v>
      </c>
      <c r="M84" s="463">
        <f t="shared" si="21"/>
        <v>0</v>
      </c>
      <c r="N84" s="463">
        <f t="shared" si="21"/>
        <v>0</v>
      </c>
      <c r="O84" s="463">
        <f t="shared" si="21"/>
        <v>0</v>
      </c>
      <c r="P84" s="463">
        <f t="shared" si="21"/>
        <v>0</v>
      </c>
      <c r="Q84" s="463">
        <f t="shared" si="21"/>
        <v>0</v>
      </c>
      <c r="R84" s="463">
        <f t="shared" si="21"/>
        <v>0</v>
      </c>
      <c r="S84" s="463">
        <f t="shared" si="21"/>
        <v>0</v>
      </c>
      <c r="T84" s="463">
        <f t="shared" si="21"/>
        <v>0</v>
      </c>
      <c r="U84" s="463">
        <f t="shared" si="21"/>
        <v>0</v>
      </c>
      <c r="V84" s="463">
        <f t="shared" si="21"/>
        <v>0</v>
      </c>
      <c r="W84" s="463">
        <f t="shared" si="21"/>
        <v>0</v>
      </c>
      <c r="X84" s="463">
        <f t="shared" si="21"/>
        <v>0</v>
      </c>
      <c r="Y84" s="463">
        <f t="shared" si="21"/>
        <v>0</v>
      </c>
    </row>
    <row r="85" spans="1:25">
      <c r="A85"/>
      <c r="B85"/>
      <c r="C85" t="s">
        <v>713</v>
      </c>
      <c r="D85"/>
      <c r="E85" s="463">
        <f t="shared" ref="E85:Y85" si="22">E48-E47</f>
        <v>0</v>
      </c>
      <c r="F85" s="463">
        <f t="shared" si="22"/>
        <v>0</v>
      </c>
      <c r="G85" s="463">
        <f t="shared" si="22"/>
        <v>0</v>
      </c>
      <c r="H85" s="463">
        <f t="shared" si="22"/>
        <v>0</v>
      </c>
      <c r="I85" s="463">
        <f t="shared" si="22"/>
        <v>0</v>
      </c>
      <c r="J85" s="463">
        <f t="shared" si="22"/>
        <v>0</v>
      </c>
      <c r="K85" s="463">
        <f t="shared" si="22"/>
        <v>0</v>
      </c>
      <c r="L85" s="463">
        <f t="shared" si="22"/>
        <v>0</v>
      </c>
      <c r="M85" s="463">
        <f t="shared" si="22"/>
        <v>0</v>
      </c>
      <c r="N85" s="463">
        <f t="shared" si="22"/>
        <v>0</v>
      </c>
      <c r="O85" s="463">
        <f t="shared" si="22"/>
        <v>0</v>
      </c>
      <c r="P85" s="463">
        <f t="shared" si="22"/>
        <v>0</v>
      </c>
      <c r="Q85" s="463">
        <f t="shared" si="22"/>
        <v>0</v>
      </c>
      <c r="R85" s="463">
        <f t="shared" si="22"/>
        <v>0</v>
      </c>
      <c r="S85" s="463">
        <f t="shared" si="22"/>
        <v>0</v>
      </c>
      <c r="T85" s="463">
        <f t="shared" si="22"/>
        <v>0</v>
      </c>
      <c r="U85" s="463">
        <f t="shared" si="22"/>
        <v>0</v>
      </c>
      <c r="V85" s="463">
        <f t="shared" si="22"/>
        <v>0</v>
      </c>
      <c r="W85" s="463">
        <f t="shared" si="22"/>
        <v>0</v>
      </c>
      <c r="X85" s="463">
        <f t="shared" si="22"/>
        <v>0</v>
      </c>
      <c r="Y85" s="463">
        <f t="shared" si="22"/>
        <v>0</v>
      </c>
    </row>
    <row r="86" spans="1:25">
      <c r="A86"/>
      <c r="B86"/>
      <c r="C86" t="s">
        <v>714</v>
      </c>
      <c r="D86"/>
      <c r="E86" s="463">
        <f t="shared" ref="E86:Y86" si="23">E49-E48</f>
        <v>0</v>
      </c>
      <c r="F86" s="463">
        <f t="shared" si="23"/>
        <v>0</v>
      </c>
      <c r="G86" s="463">
        <f t="shared" si="23"/>
        <v>0</v>
      </c>
      <c r="H86" s="463">
        <f t="shared" si="23"/>
        <v>0</v>
      </c>
      <c r="I86" s="463">
        <f t="shared" si="23"/>
        <v>0</v>
      </c>
      <c r="J86" s="463">
        <f t="shared" si="23"/>
        <v>0</v>
      </c>
      <c r="K86" s="463">
        <f t="shared" si="23"/>
        <v>0</v>
      </c>
      <c r="L86" s="463">
        <f t="shared" si="23"/>
        <v>0</v>
      </c>
      <c r="M86" s="463">
        <f t="shared" si="23"/>
        <v>0</v>
      </c>
      <c r="N86" s="463">
        <f t="shared" si="23"/>
        <v>0</v>
      </c>
      <c r="O86" s="463">
        <f t="shared" si="23"/>
        <v>0</v>
      </c>
      <c r="P86" s="463">
        <f t="shared" si="23"/>
        <v>0</v>
      </c>
      <c r="Q86" s="463">
        <f t="shared" si="23"/>
        <v>0</v>
      </c>
      <c r="R86" s="463">
        <f t="shared" si="23"/>
        <v>0</v>
      </c>
      <c r="S86" s="463">
        <f t="shared" si="23"/>
        <v>0</v>
      </c>
      <c r="T86" s="463">
        <f t="shared" si="23"/>
        <v>0</v>
      </c>
      <c r="U86" s="463">
        <f t="shared" si="23"/>
        <v>0</v>
      </c>
      <c r="V86" s="463">
        <f t="shared" si="23"/>
        <v>0</v>
      </c>
      <c r="W86" s="463">
        <f t="shared" si="23"/>
        <v>0</v>
      </c>
      <c r="X86" s="463">
        <f t="shared" si="23"/>
        <v>0</v>
      </c>
      <c r="Y86" s="463">
        <f t="shared" si="23"/>
        <v>0</v>
      </c>
    </row>
    <row r="87" spans="1:25">
      <c r="A87"/>
      <c r="B87"/>
      <c r="C87" t="s">
        <v>715</v>
      </c>
      <c r="D87"/>
      <c r="E87" s="463">
        <f t="shared" ref="E87:Y87" si="24">E50-E49</f>
        <v>0</v>
      </c>
      <c r="F87" s="463">
        <f t="shared" si="24"/>
        <v>0</v>
      </c>
      <c r="G87" s="463">
        <f t="shared" si="24"/>
        <v>0</v>
      </c>
      <c r="H87" s="463">
        <f t="shared" si="24"/>
        <v>0</v>
      </c>
      <c r="I87" s="463">
        <f t="shared" si="24"/>
        <v>0</v>
      </c>
      <c r="J87" s="463">
        <f t="shared" si="24"/>
        <v>0</v>
      </c>
      <c r="K87" s="463">
        <f t="shared" si="24"/>
        <v>0</v>
      </c>
      <c r="L87" s="463">
        <f t="shared" si="24"/>
        <v>0</v>
      </c>
      <c r="M87" s="463">
        <f t="shared" si="24"/>
        <v>0</v>
      </c>
      <c r="N87" s="463">
        <f t="shared" si="24"/>
        <v>0</v>
      </c>
      <c r="O87" s="463">
        <f t="shared" si="24"/>
        <v>0</v>
      </c>
      <c r="P87" s="463">
        <f t="shared" si="24"/>
        <v>0</v>
      </c>
      <c r="Q87" s="463">
        <f t="shared" si="24"/>
        <v>0</v>
      </c>
      <c r="R87" s="463">
        <f t="shared" si="24"/>
        <v>0</v>
      </c>
      <c r="S87" s="463">
        <f t="shared" si="24"/>
        <v>0</v>
      </c>
      <c r="T87" s="463">
        <f t="shared" si="24"/>
        <v>0</v>
      </c>
      <c r="U87" s="463">
        <f t="shared" si="24"/>
        <v>0</v>
      </c>
      <c r="V87" s="463">
        <f t="shared" si="24"/>
        <v>0</v>
      </c>
      <c r="W87" s="463">
        <f t="shared" si="24"/>
        <v>0</v>
      </c>
      <c r="X87" s="463">
        <f t="shared" si="24"/>
        <v>0</v>
      </c>
      <c r="Y87" s="463">
        <f t="shared" si="24"/>
        <v>0</v>
      </c>
    </row>
    <row r="88" spans="1:25">
      <c r="A88"/>
      <c r="B88"/>
      <c r="C88" t="s">
        <v>716</v>
      </c>
      <c r="D88"/>
      <c r="E88" s="463">
        <f t="shared" ref="E88:Y88" si="25">E51-E50</f>
        <v>0</v>
      </c>
      <c r="F88" s="463">
        <f t="shared" si="25"/>
        <v>0</v>
      </c>
      <c r="G88" s="463">
        <f t="shared" si="25"/>
        <v>0</v>
      </c>
      <c r="H88" s="463">
        <f t="shared" si="25"/>
        <v>0</v>
      </c>
      <c r="I88" s="463">
        <f t="shared" si="25"/>
        <v>0</v>
      </c>
      <c r="J88" s="463">
        <f t="shared" si="25"/>
        <v>0</v>
      </c>
      <c r="K88" s="463">
        <f t="shared" si="25"/>
        <v>0</v>
      </c>
      <c r="L88" s="463">
        <f t="shared" si="25"/>
        <v>0</v>
      </c>
      <c r="M88" s="463">
        <f t="shared" si="25"/>
        <v>0</v>
      </c>
      <c r="N88" s="463">
        <f t="shared" si="25"/>
        <v>0</v>
      </c>
      <c r="O88" s="463">
        <f t="shared" si="25"/>
        <v>0</v>
      </c>
      <c r="P88" s="463">
        <f t="shared" si="25"/>
        <v>0</v>
      </c>
      <c r="Q88" s="463">
        <f t="shared" si="25"/>
        <v>0</v>
      </c>
      <c r="R88" s="463">
        <f t="shared" si="25"/>
        <v>0</v>
      </c>
      <c r="S88" s="463">
        <f t="shared" si="25"/>
        <v>0</v>
      </c>
      <c r="T88" s="463">
        <f t="shared" si="25"/>
        <v>0</v>
      </c>
      <c r="U88" s="463">
        <f t="shared" si="25"/>
        <v>0</v>
      </c>
      <c r="V88" s="463">
        <f t="shared" si="25"/>
        <v>0</v>
      </c>
      <c r="W88" s="463">
        <f t="shared" si="25"/>
        <v>0</v>
      </c>
      <c r="X88" s="463">
        <f t="shared" si="25"/>
        <v>0</v>
      </c>
      <c r="Y88" s="463">
        <f t="shared" si="25"/>
        <v>0</v>
      </c>
    </row>
    <row r="89" spans="1:25">
      <c r="A89"/>
      <c r="B89"/>
      <c r="C89" t="s">
        <v>717</v>
      </c>
      <c r="D89"/>
      <c r="E89" s="463">
        <f t="shared" ref="E89:Y89" si="26">E52-E51</f>
        <v>0</v>
      </c>
      <c r="F89" s="463">
        <f t="shared" si="26"/>
        <v>0</v>
      </c>
      <c r="G89" s="463">
        <f t="shared" si="26"/>
        <v>0</v>
      </c>
      <c r="H89" s="463">
        <f t="shared" si="26"/>
        <v>0</v>
      </c>
      <c r="I89" s="463">
        <f t="shared" si="26"/>
        <v>0</v>
      </c>
      <c r="J89" s="463">
        <f t="shared" si="26"/>
        <v>0</v>
      </c>
      <c r="K89" s="463">
        <f t="shared" si="26"/>
        <v>0</v>
      </c>
      <c r="L89" s="463">
        <f t="shared" si="26"/>
        <v>0</v>
      </c>
      <c r="M89" s="463">
        <f t="shared" si="26"/>
        <v>0</v>
      </c>
      <c r="N89" s="463">
        <f t="shared" si="26"/>
        <v>0</v>
      </c>
      <c r="O89" s="463">
        <f t="shared" si="26"/>
        <v>0</v>
      </c>
      <c r="P89" s="463">
        <f t="shared" si="26"/>
        <v>0</v>
      </c>
      <c r="Q89" s="463">
        <f t="shared" si="26"/>
        <v>0</v>
      </c>
      <c r="R89" s="463">
        <f t="shared" si="26"/>
        <v>0</v>
      </c>
      <c r="S89" s="463">
        <f t="shared" si="26"/>
        <v>0</v>
      </c>
      <c r="T89" s="463">
        <f t="shared" si="26"/>
        <v>0</v>
      </c>
      <c r="U89" s="463">
        <f t="shared" si="26"/>
        <v>0</v>
      </c>
      <c r="V89" s="463">
        <f t="shared" si="26"/>
        <v>0</v>
      </c>
      <c r="W89" s="463">
        <f t="shared" si="26"/>
        <v>0</v>
      </c>
      <c r="X89" s="463">
        <f t="shared" si="26"/>
        <v>0</v>
      </c>
      <c r="Y89" s="463">
        <f t="shared" si="26"/>
        <v>0</v>
      </c>
    </row>
    <row r="90" spans="1:25">
      <c r="A90"/>
      <c r="B90"/>
      <c r="C90" t="s">
        <v>718</v>
      </c>
      <c r="D90"/>
      <c r="E90" s="463">
        <f t="shared" ref="E90:Y90" si="27">E53-E52</f>
        <v>0</v>
      </c>
      <c r="F90" s="463">
        <f t="shared" si="27"/>
        <v>0</v>
      </c>
      <c r="G90" s="463">
        <f t="shared" si="27"/>
        <v>0</v>
      </c>
      <c r="H90" s="463">
        <f t="shared" si="27"/>
        <v>0</v>
      </c>
      <c r="I90" s="463">
        <f t="shared" si="27"/>
        <v>0</v>
      </c>
      <c r="J90" s="463">
        <f t="shared" si="27"/>
        <v>0</v>
      </c>
      <c r="K90" s="463">
        <f t="shared" si="27"/>
        <v>0</v>
      </c>
      <c r="L90" s="463">
        <f t="shared" si="27"/>
        <v>0</v>
      </c>
      <c r="M90" s="463">
        <f t="shared" si="27"/>
        <v>0</v>
      </c>
      <c r="N90" s="463">
        <f t="shared" si="27"/>
        <v>0</v>
      </c>
      <c r="O90" s="463">
        <f t="shared" si="27"/>
        <v>0</v>
      </c>
      <c r="P90" s="463">
        <f t="shared" si="27"/>
        <v>0</v>
      </c>
      <c r="Q90" s="463">
        <f t="shared" si="27"/>
        <v>0</v>
      </c>
      <c r="R90" s="463">
        <f t="shared" si="27"/>
        <v>0</v>
      </c>
      <c r="S90" s="463">
        <f t="shared" si="27"/>
        <v>0</v>
      </c>
      <c r="T90" s="463">
        <f t="shared" si="27"/>
        <v>0</v>
      </c>
      <c r="U90" s="463">
        <f t="shared" si="27"/>
        <v>0</v>
      </c>
      <c r="V90" s="463">
        <f t="shared" si="27"/>
        <v>0</v>
      </c>
      <c r="W90" s="463">
        <f t="shared" si="27"/>
        <v>0</v>
      </c>
      <c r="X90" s="463">
        <f t="shared" si="27"/>
        <v>0</v>
      </c>
      <c r="Y90" s="463">
        <f t="shared" si="27"/>
        <v>0</v>
      </c>
    </row>
    <row r="91" spans="1:25">
      <c r="A91"/>
      <c r="B91"/>
      <c r="C91" t="s">
        <v>719</v>
      </c>
      <c r="D91"/>
      <c r="E91" s="463">
        <f t="shared" ref="E91:Y91" si="28">E54-E53</f>
        <v>0</v>
      </c>
      <c r="F91" s="463">
        <f t="shared" si="28"/>
        <v>0</v>
      </c>
      <c r="G91" s="463">
        <f t="shared" si="28"/>
        <v>0</v>
      </c>
      <c r="H91" s="463">
        <f t="shared" si="28"/>
        <v>0</v>
      </c>
      <c r="I91" s="463">
        <f t="shared" si="28"/>
        <v>0</v>
      </c>
      <c r="J91" s="463">
        <f t="shared" si="28"/>
        <v>0</v>
      </c>
      <c r="K91" s="463">
        <f t="shared" si="28"/>
        <v>0</v>
      </c>
      <c r="L91" s="463">
        <f t="shared" si="28"/>
        <v>0</v>
      </c>
      <c r="M91" s="463">
        <f t="shared" si="28"/>
        <v>0</v>
      </c>
      <c r="N91" s="463">
        <f t="shared" si="28"/>
        <v>0</v>
      </c>
      <c r="O91" s="463">
        <f t="shared" si="28"/>
        <v>0</v>
      </c>
      <c r="P91" s="463">
        <f t="shared" si="28"/>
        <v>0</v>
      </c>
      <c r="Q91" s="463">
        <f t="shared" si="28"/>
        <v>0</v>
      </c>
      <c r="R91" s="463">
        <f t="shared" si="28"/>
        <v>0</v>
      </c>
      <c r="S91" s="463">
        <f t="shared" si="28"/>
        <v>0</v>
      </c>
      <c r="T91" s="463">
        <f t="shared" si="28"/>
        <v>0</v>
      </c>
      <c r="U91" s="463">
        <f t="shared" si="28"/>
        <v>0</v>
      </c>
      <c r="V91" s="463">
        <f t="shared" si="28"/>
        <v>0</v>
      </c>
      <c r="W91" s="463">
        <f t="shared" si="28"/>
        <v>0</v>
      </c>
      <c r="X91" s="463">
        <f t="shared" si="28"/>
        <v>0</v>
      </c>
      <c r="Y91" s="463">
        <f t="shared" si="28"/>
        <v>0</v>
      </c>
    </row>
    <row r="92" spans="1:25">
      <c r="A92"/>
      <c r="B92"/>
      <c r="C92" t="s">
        <v>720</v>
      </c>
      <c r="D92"/>
      <c r="E92" s="463">
        <f t="shared" ref="E92:Y92" si="29">E55-E54</f>
        <v>0</v>
      </c>
      <c r="F92" s="463">
        <f t="shared" si="29"/>
        <v>0</v>
      </c>
      <c r="G92" s="463">
        <f t="shared" si="29"/>
        <v>0</v>
      </c>
      <c r="H92" s="463">
        <f t="shared" si="29"/>
        <v>0</v>
      </c>
      <c r="I92" s="463">
        <f t="shared" si="29"/>
        <v>0</v>
      </c>
      <c r="J92" s="463">
        <f t="shared" si="29"/>
        <v>0</v>
      </c>
      <c r="K92" s="463">
        <f t="shared" si="29"/>
        <v>0</v>
      </c>
      <c r="L92" s="463">
        <f t="shared" si="29"/>
        <v>0</v>
      </c>
      <c r="M92" s="463">
        <f t="shared" si="29"/>
        <v>0</v>
      </c>
      <c r="N92" s="463">
        <f t="shared" si="29"/>
        <v>0</v>
      </c>
      <c r="O92" s="463">
        <f t="shared" si="29"/>
        <v>0</v>
      </c>
      <c r="P92" s="463">
        <f t="shared" si="29"/>
        <v>0</v>
      </c>
      <c r="Q92" s="463">
        <f t="shared" si="29"/>
        <v>0</v>
      </c>
      <c r="R92" s="463">
        <f t="shared" si="29"/>
        <v>0</v>
      </c>
      <c r="S92" s="463">
        <f t="shared" si="29"/>
        <v>0</v>
      </c>
      <c r="T92" s="463">
        <f t="shared" si="29"/>
        <v>0</v>
      </c>
      <c r="U92" s="463">
        <f t="shared" si="29"/>
        <v>0</v>
      </c>
      <c r="V92" s="463">
        <f t="shared" si="29"/>
        <v>0</v>
      </c>
      <c r="W92" s="463">
        <f t="shared" si="29"/>
        <v>0</v>
      </c>
      <c r="X92" s="463">
        <f t="shared" si="29"/>
        <v>0</v>
      </c>
      <c r="Y92" s="463">
        <f t="shared" si="29"/>
        <v>0</v>
      </c>
    </row>
    <row r="93" spans="1:25">
      <c r="A93"/>
      <c r="B93"/>
      <c r="C93" t="s">
        <v>721</v>
      </c>
      <c r="D93"/>
      <c r="E93" s="463">
        <f t="shared" ref="E93:Y93" si="30">E56-E55</f>
        <v>0</v>
      </c>
      <c r="F93" s="463">
        <f t="shared" si="30"/>
        <v>0</v>
      </c>
      <c r="G93" s="463">
        <f t="shared" si="30"/>
        <v>0</v>
      </c>
      <c r="H93" s="463">
        <f t="shared" si="30"/>
        <v>0</v>
      </c>
      <c r="I93" s="463">
        <f t="shared" si="30"/>
        <v>0</v>
      </c>
      <c r="J93" s="463">
        <f t="shared" si="30"/>
        <v>0</v>
      </c>
      <c r="K93" s="463">
        <f t="shared" si="30"/>
        <v>0</v>
      </c>
      <c r="L93" s="463">
        <f t="shared" si="30"/>
        <v>0</v>
      </c>
      <c r="M93" s="463">
        <f t="shared" si="30"/>
        <v>0</v>
      </c>
      <c r="N93" s="463">
        <f t="shared" si="30"/>
        <v>0</v>
      </c>
      <c r="O93" s="463">
        <f t="shared" si="30"/>
        <v>0</v>
      </c>
      <c r="P93" s="463">
        <f t="shared" si="30"/>
        <v>0</v>
      </c>
      <c r="Q93" s="463">
        <f t="shared" si="30"/>
        <v>0</v>
      </c>
      <c r="R93" s="463">
        <f t="shared" si="30"/>
        <v>0</v>
      </c>
      <c r="S93" s="463">
        <f t="shared" si="30"/>
        <v>0</v>
      </c>
      <c r="T93" s="463">
        <f t="shared" si="30"/>
        <v>0</v>
      </c>
      <c r="U93" s="463">
        <f t="shared" si="30"/>
        <v>0</v>
      </c>
      <c r="V93" s="463">
        <f t="shared" si="30"/>
        <v>0</v>
      </c>
      <c r="W93" s="463">
        <f t="shared" si="30"/>
        <v>0</v>
      </c>
      <c r="X93" s="463">
        <f t="shared" si="30"/>
        <v>0</v>
      </c>
      <c r="Y93" s="463">
        <f t="shared" si="30"/>
        <v>0</v>
      </c>
    </row>
    <row r="94" spans="1:25">
      <c r="A94"/>
      <c r="B94"/>
      <c r="C94" t="s">
        <v>722</v>
      </c>
      <c r="D94"/>
      <c r="E94" s="463">
        <f t="shared" ref="E94:Y94" si="31">E57-E56</f>
        <v>0</v>
      </c>
      <c r="F94" s="463">
        <f t="shared" si="31"/>
        <v>0</v>
      </c>
      <c r="G94" s="463">
        <f t="shared" si="31"/>
        <v>0</v>
      </c>
      <c r="H94" s="463">
        <f t="shared" si="31"/>
        <v>0</v>
      </c>
      <c r="I94" s="463">
        <f t="shared" si="31"/>
        <v>0</v>
      </c>
      <c r="J94" s="463">
        <f t="shared" si="31"/>
        <v>0</v>
      </c>
      <c r="K94" s="463">
        <f t="shared" si="31"/>
        <v>0</v>
      </c>
      <c r="L94" s="463">
        <f t="shared" si="31"/>
        <v>0</v>
      </c>
      <c r="M94" s="463">
        <f t="shared" si="31"/>
        <v>0</v>
      </c>
      <c r="N94" s="463">
        <f t="shared" si="31"/>
        <v>0</v>
      </c>
      <c r="O94" s="463">
        <f t="shared" si="31"/>
        <v>0</v>
      </c>
      <c r="P94" s="463">
        <f t="shared" si="31"/>
        <v>0</v>
      </c>
      <c r="Q94" s="463">
        <f t="shared" si="31"/>
        <v>0</v>
      </c>
      <c r="R94" s="463">
        <f t="shared" si="31"/>
        <v>0</v>
      </c>
      <c r="S94" s="463">
        <f t="shared" si="31"/>
        <v>0</v>
      </c>
      <c r="T94" s="463">
        <f t="shared" si="31"/>
        <v>0</v>
      </c>
      <c r="U94" s="463">
        <f t="shared" si="31"/>
        <v>0</v>
      </c>
      <c r="V94" s="463">
        <f t="shared" si="31"/>
        <v>0</v>
      </c>
      <c r="W94" s="463">
        <f t="shared" si="31"/>
        <v>0</v>
      </c>
      <c r="X94" s="463">
        <f t="shared" si="31"/>
        <v>0</v>
      </c>
      <c r="Y94" s="463">
        <f t="shared" si="31"/>
        <v>0</v>
      </c>
    </row>
    <row r="95" spans="1:25">
      <c r="A95"/>
      <c r="B95"/>
      <c r="C95" t="s">
        <v>723</v>
      </c>
      <c r="D95"/>
      <c r="E95" s="463">
        <f t="shared" ref="E95:Y95" si="32">E58-E57</f>
        <v>0</v>
      </c>
      <c r="F95" s="463">
        <f t="shared" si="32"/>
        <v>0</v>
      </c>
      <c r="G95" s="463">
        <f t="shared" si="32"/>
        <v>0</v>
      </c>
      <c r="H95" s="463">
        <f t="shared" si="32"/>
        <v>0</v>
      </c>
      <c r="I95" s="463">
        <f t="shared" si="32"/>
        <v>0</v>
      </c>
      <c r="J95" s="463">
        <f t="shared" si="32"/>
        <v>0</v>
      </c>
      <c r="K95" s="463">
        <f t="shared" si="32"/>
        <v>0</v>
      </c>
      <c r="L95" s="463">
        <f t="shared" si="32"/>
        <v>0</v>
      </c>
      <c r="M95" s="463">
        <f t="shared" si="32"/>
        <v>0</v>
      </c>
      <c r="N95" s="463">
        <f t="shared" si="32"/>
        <v>0</v>
      </c>
      <c r="O95" s="463">
        <f t="shared" si="32"/>
        <v>0</v>
      </c>
      <c r="P95" s="463">
        <f t="shared" si="32"/>
        <v>0</v>
      </c>
      <c r="Q95" s="463">
        <f t="shared" si="32"/>
        <v>0</v>
      </c>
      <c r="R95" s="463">
        <f t="shared" si="32"/>
        <v>0</v>
      </c>
      <c r="S95" s="463">
        <f t="shared" si="32"/>
        <v>0</v>
      </c>
      <c r="T95" s="463">
        <f t="shared" si="32"/>
        <v>0</v>
      </c>
      <c r="U95" s="463">
        <f t="shared" si="32"/>
        <v>0</v>
      </c>
      <c r="V95" s="463">
        <f t="shared" si="32"/>
        <v>0</v>
      </c>
      <c r="W95" s="463">
        <f t="shared" si="32"/>
        <v>0</v>
      </c>
      <c r="X95" s="463">
        <f t="shared" si="32"/>
        <v>0</v>
      </c>
      <c r="Y95" s="463">
        <f t="shared" si="32"/>
        <v>0</v>
      </c>
    </row>
    <row r="96" spans="1:25">
      <c r="A96"/>
      <c r="B96"/>
      <c r="C96" t="s">
        <v>724</v>
      </c>
      <c r="D96"/>
      <c r="E96" s="463">
        <f t="shared" ref="E96:Y96" si="33">E59-E58</f>
        <v>0</v>
      </c>
      <c r="F96" s="463">
        <f t="shared" si="33"/>
        <v>0</v>
      </c>
      <c r="G96" s="463">
        <f t="shared" si="33"/>
        <v>0</v>
      </c>
      <c r="H96" s="463">
        <f t="shared" si="33"/>
        <v>0</v>
      </c>
      <c r="I96" s="463">
        <f t="shared" si="33"/>
        <v>0</v>
      </c>
      <c r="J96" s="463">
        <f t="shared" si="33"/>
        <v>0</v>
      </c>
      <c r="K96" s="463">
        <f t="shared" si="33"/>
        <v>0</v>
      </c>
      <c r="L96" s="463">
        <f t="shared" si="33"/>
        <v>0</v>
      </c>
      <c r="M96" s="463">
        <f t="shared" si="33"/>
        <v>0</v>
      </c>
      <c r="N96" s="463">
        <f t="shared" si="33"/>
        <v>0</v>
      </c>
      <c r="O96" s="463">
        <f t="shared" si="33"/>
        <v>0</v>
      </c>
      <c r="P96" s="463">
        <f t="shared" si="33"/>
        <v>0</v>
      </c>
      <c r="Q96" s="463">
        <f t="shared" si="33"/>
        <v>0</v>
      </c>
      <c r="R96" s="463">
        <f t="shared" si="33"/>
        <v>0</v>
      </c>
      <c r="S96" s="463">
        <f t="shared" si="33"/>
        <v>0</v>
      </c>
      <c r="T96" s="463">
        <f t="shared" si="33"/>
        <v>0</v>
      </c>
      <c r="U96" s="463">
        <f t="shared" si="33"/>
        <v>0</v>
      </c>
      <c r="V96" s="463">
        <f t="shared" si="33"/>
        <v>0</v>
      </c>
      <c r="W96" s="463">
        <f t="shared" si="33"/>
        <v>0</v>
      </c>
      <c r="X96" s="463">
        <f t="shared" si="33"/>
        <v>0</v>
      </c>
      <c r="Y96" s="463">
        <f t="shared" si="33"/>
        <v>0</v>
      </c>
    </row>
    <row r="97" spans="1:25">
      <c r="A97"/>
      <c r="B97"/>
      <c r="C97" t="s">
        <v>725</v>
      </c>
      <c r="D97"/>
      <c r="E97" s="463">
        <f t="shared" ref="E97:Y97" si="34">E60-E59</f>
        <v>0</v>
      </c>
      <c r="F97" s="463">
        <f t="shared" si="34"/>
        <v>0</v>
      </c>
      <c r="G97" s="463">
        <f t="shared" si="34"/>
        <v>0</v>
      </c>
      <c r="H97" s="463">
        <f t="shared" si="34"/>
        <v>0</v>
      </c>
      <c r="I97" s="463">
        <f t="shared" si="34"/>
        <v>0</v>
      </c>
      <c r="J97" s="463">
        <f t="shared" si="34"/>
        <v>0</v>
      </c>
      <c r="K97" s="463">
        <f t="shared" si="34"/>
        <v>0</v>
      </c>
      <c r="L97" s="463">
        <f t="shared" si="34"/>
        <v>0</v>
      </c>
      <c r="M97" s="463">
        <f t="shared" si="34"/>
        <v>0</v>
      </c>
      <c r="N97" s="463">
        <f t="shared" si="34"/>
        <v>0</v>
      </c>
      <c r="O97" s="463">
        <f t="shared" si="34"/>
        <v>0</v>
      </c>
      <c r="P97" s="463">
        <f t="shared" si="34"/>
        <v>0</v>
      </c>
      <c r="Q97" s="463">
        <f t="shared" si="34"/>
        <v>0</v>
      </c>
      <c r="R97" s="463">
        <f t="shared" si="34"/>
        <v>0</v>
      </c>
      <c r="S97" s="463">
        <f t="shared" si="34"/>
        <v>0</v>
      </c>
      <c r="T97" s="463">
        <f t="shared" si="34"/>
        <v>0</v>
      </c>
      <c r="U97" s="463">
        <f t="shared" si="34"/>
        <v>0</v>
      </c>
      <c r="V97" s="463">
        <f t="shared" si="34"/>
        <v>0</v>
      </c>
      <c r="W97" s="463">
        <f t="shared" si="34"/>
        <v>0</v>
      </c>
      <c r="X97" s="463">
        <f t="shared" si="34"/>
        <v>0</v>
      </c>
      <c r="Y97" s="463">
        <f t="shared" si="34"/>
        <v>0</v>
      </c>
    </row>
    <row r="98" spans="1:25">
      <c r="A98"/>
      <c r="B98"/>
      <c r="C98" t="s">
        <v>726</v>
      </c>
      <c r="D98"/>
      <c r="E98" s="463">
        <f t="shared" ref="E98:Y98" si="35">E61-E60</f>
        <v>0</v>
      </c>
      <c r="F98" s="463">
        <f t="shared" si="35"/>
        <v>0</v>
      </c>
      <c r="G98" s="463">
        <f t="shared" si="35"/>
        <v>0</v>
      </c>
      <c r="H98" s="463">
        <f t="shared" si="35"/>
        <v>0</v>
      </c>
      <c r="I98" s="463">
        <f t="shared" si="35"/>
        <v>0</v>
      </c>
      <c r="J98" s="463">
        <f t="shared" si="35"/>
        <v>0</v>
      </c>
      <c r="K98" s="463">
        <f t="shared" si="35"/>
        <v>0</v>
      </c>
      <c r="L98" s="463">
        <f t="shared" si="35"/>
        <v>0</v>
      </c>
      <c r="M98" s="463">
        <f t="shared" si="35"/>
        <v>0</v>
      </c>
      <c r="N98" s="463">
        <f t="shared" si="35"/>
        <v>0</v>
      </c>
      <c r="O98" s="463">
        <f t="shared" si="35"/>
        <v>0</v>
      </c>
      <c r="P98" s="463">
        <f t="shared" si="35"/>
        <v>0</v>
      </c>
      <c r="Q98" s="463">
        <f t="shared" si="35"/>
        <v>0</v>
      </c>
      <c r="R98" s="463">
        <f t="shared" si="35"/>
        <v>0</v>
      </c>
      <c r="S98" s="463">
        <f t="shared" si="35"/>
        <v>0</v>
      </c>
      <c r="T98" s="463">
        <f t="shared" si="35"/>
        <v>0</v>
      </c>
      <c r="U98" s="463">
        <f t="shared" si="35"/>
        <v>0</v>
      </c>
      <c r="V98" s="463">
        <f t="shared" si="35"/>
        <v>0</v>
      </c>
      <c r="W98" s="463">
        <f t="shared" si="35"/>
        <v>0</v>
      </c>
      <c r="X98" s="463">
        <f t="shared" si="35"/>
        <v>0</v>
      </c>
      <c r="Y98" s="463">
        <f t="shared" si="35"/>
        <v>0</v>
      </c>
    </row>
    <row r="99" spans="1:25">
      <c r="A99"/>
      <c r="B99"/>
      <c r="C99" t="s">
        <v>727</v>
      </c>
      <c r="D99"/>
      <c r="E99" s="463">
        <f t="shared" ref="E99:Y99" si="36">E62-E61</f>
        <v>0</v>
      </c>
      <c r="F99" s="463">
        <f t="shared" si="36"/>
        <v>0</v>
      </c>
      <c r="G99" s="463">
        <f t="shared" si="36"/>
        <v>0</v>
      </c>
      <c r="H99" s="463">
        <f t="shared" si="36"/>
        <v>0</v>
      </c>
      <c r="I99" s="463">
        <f t="shared" si="36"/>
        <v>0</v>
      </c>
      <c r="J99" s="463">
        <f t="shared" si="36"/>
        <v>0</v>
      </c>
      <c r="K99" s="463">
        <f t="shared" si="36"/>
        <v>0</v>
      </c>
      <c r="L99" s="463">
        <f t="shared" si="36"/>
        <v>0</v>
      </c>
      <c r="M99" s="463">
        <f t="shared" si="36"/>
        <v>0</v>
      </c>
      <c r="N99" s="463">
        <f t="shared" si="36"/>
        <v>0</v>
      </c>
      <c r="O99" s="463">
        <f t="shared" si="36"/>
        <v>0</v>
      </c>
      <c r="P99" s="463">
        <f t="shared" si="36"/>
        <v>0</v>
      </c>
      <c r="Q99" s="463">
        <f t="shared" si="36"/>
        <v>0</v>
      </c>
      <c r="R99" s="463">
        <f t="shared" si="36"/>
        <v>0</v>
      </c>
      <c r="S99" s="463">
        <f t="shared" si="36"/>
        <v>0</v>
      </c>
      <c r="T99" s="463">
        <f t="shared" si="36"/>
        <v>0</v>
      </c>
      <c r="U99" s="463">
        <f t="shared" si="36"/>
        <v>0</v>
      </c>
      <c r="V99" s="463">
        <f t="shared" si="36"/>
        <v>0</v>
      </c>
      <c r="W99" s="463">
        <f t="shared" si="36"/>
        <v>0</v>
      </c>
      <c r="X99" s="463">
        <f t="shared" si="36"/>
        <v>0</v>
      </c>
      <c r="Y99" s="463">
        <f t="shared" si="36"/>
        <v>0</v>
      </c>
    </row>
    <row r="100" spans="1:25">
      <c r="A100"/>
      <c r="B100"/>
      <c r="C100" t="s">
        <v>1078</v>
      </c>
      <c r="D100"/>
      <c r="E100" s="463">
        <f t="shared" ref="E100:Y100" si="37">E63-E62</f>
        <v>0</v>
      </c>
      <c r="F100" s="463">
        <f t="shared" si="37"/>
        <v>0</v>
      </c>
      <c r="G100" s="463">
        <f t="shared" si="37"/>
        <v>0</v>
      </c>
      <c r="H100" s="463">
        <f t="shared" si="37"/>
        <v>0</v>
      </c>
      <c r="I100" s="463">
        <f t="shared" si="37"/>
        <v>0</v>
      </c>
      <c r="J100" s="463">
        <f t="shared" si="37"/>
        <v>0</v>
      </c>
      <c r="K100" s="463">
        <f t="shared" si="37"/>
        <v>0</v>
      </c>
      <c r="L100" s="463">
        <f t="shared" si="37"/>
        <v>0</v>
      </c>
      <c r="M100" s="463">
        <f t="shared" si="37"/>
        <v>0</v>
      </c>
      <c r="N100" s="463">
        <f t="shared" si="37"/>
        <v>0</v>
      </c>
      <c r="O100" s="463">
        <f t="shared" si="37"/>
        <v>0</v>
      </c>
      <c r="P100" s="463">
        <f t="shared" si="37"/>
        <v>0</v>
      </c>
      <c r="Q100" s="463">
        <f t="shared" si="37"/>
        <v>0</v>
      </c>
      <c r="R100" s="463">
        <f t="shared" si="37"/>
        <v>0</v>
      </c>
      <c r="S100" s="463">
        <f t="shared" si="37"/>
        <v>0</v>
      </c>
      <c r="T100" s="463">
        <f t="shared" si="37"/>
        <v>0</v>
      </c>
      <c r="U100" s="463">
        <f t="shared" si="37"/>
        <v>0</v>
      </c>
      <c r="V100" s="463">
        <f t="shared" si="37"/>
        <v>0</v>
      </c>
      <c r="W100" s="463">
        <f t="shared" si="37"/>
        <v>0</v>
      </c>
      <c r="X100" s="463">
        <f t="shared" si="37"/>
        <v>0</v>
      </c>
      <c r="Y100" s="463">
        <f t="shared" si="37"/>
        <v>0</v>
      </c>
    </row>
    <row r="101" spans="1:25">
      <c r="A101"/>
      <c r="B101"/>
      <c r="C101" t="s">
        <v>1081</v>
      </c>
      <c r="D101"/>
      <c r="E101" s="463">
        <f t="shared" ref="E101:Y101" si="38">E64-E63</f>
        <v>0</v>
      </c>
      <c r="F101" s="463">
        <f t="shared" si="38"/>
        <v>0</v>
      </c>
      <c r="G101" s="463">
        <f t="shared" si="38"/>
        <v>0</v>
      </c>
      <c r="H101" s="463">
        <f t="shared" si="38"/>
        <v>0</v>
      </c>
      <c r="I101" s="463">
        <f t="shared" si="38"/>
        <v>0</v>
      </c>
      <c r="J101" s="463">
        <f t="shared" si="38"/>
        <v>0</v>
      </c>
      <c r="K101" s="463">
        <f t="shared" si="38"/>
        <v>0</v>
      </c>
      <c r="L101" s="463">
        <f t="shared" si="38"/>
        <v>0</v>
      </c>
      <c r="M101" s="463">
        <f t="shared" si="38"/>
        <v>0</v>
      </c>
      <c r="N101" s="463">
        <f t="shared" si="38"/>
        <v>0</v>
      </c>
      <c r="O101" s="463">
        <f t="shared" si="38"/>
        <v>0</v>
      </c>
      <c r="P101" s="463">
        <f t="shared" si="38"/>
        <v>0</v>
      </c>
      <c r="Q101" s="463">
        <f t="shared" si="38"/>
        <v>0</v>
      </c>
      <c r="R101" s="463">
        <f t="shared" si="38"/>
        <v>0</v>
      </c>
      <c r="S101" s="463">
        <f t="shared" si="38"/>
        <v>0</v>
      </c>
      <c r="T101" s="463">
        <f t="shared" si="38"/>
        <v>0</v>
      </c>
      <c r="U101" s="463">
        <f t="shared" si="38"/>
        <v>0</v>
      </c>
      <c r="V101" s="463">
        <f t="shared" si="38"/>
        <v>0</v>
      </c>
      <c r="W101" s="463">
        <f t="shared" si="38"/>
        <v>0</v>
      </c>
      <c r="X101" s="463">
        <f t="shared" si="38"/>
        <v>0</v>
      </c>
      <c r="Y101" s="463">
        <f t="shared" si="38"/>
        <v>0</v>
      </c>
    </row>
    <row r="102" spans="1:25">
      <c r="A102"/>
      <c r="B102"/>
      <c r="C102" t="s">
        <v>1084</v>
      </c>
      <c r="D102"/>
      <c r="E102" s="463">
        <f t="shared" ref="E102:Y102" si="39">E65-E64</f>
        <v>0</v>
      </c>
      <c r="F102" s="463">
        <f t="shared" si="39"/>
        <v>0</v>
      </c>
      <c r="G102" s="463">
        <f t="shared" si="39"/>
        <v>0</v>
      </c>
      <c r="H102" s="463">
        <f t="shared" si="39"/>
        <v>0</v>
      </c>
      <c r="I102" s="463">
        <f t="shared" si="39"/>
        <v>0</v>
      </c>
      <c r="J102" s="463">
        <f t="shared" si="39"/>
        <v>0</v>
      </c>
      <c r="K102" s="463">
        <f t="shared" si="39"/>
        <v>0</v>
      </c>
      <c r="L102" s="463">
        <f t="shared" si="39"/>
        <v>0</v>
      </c>
      <c r="M102" s="463">
        <f t="shared" si="39"/>
        <v>0</v>
      </c>
      <c r="N102" s="463">
        <f t="shared" si="39"/>
        <v>0</v>
      </c>
      <c r="O102" s="463">
        <f t="shared" si="39"/>
        <v>0</v>
      </c>
      <c r="P102" s="463">
        <f t="shared" si="39"/>
        <v>0</v>
      </c>
      <c r="Q102" s="463">
        <f t="shared" si="39"/>
        <v>0</v>
      </c>
      <c r="R102" s="463">
        <f t="shared" si="39"/>
        <v>0</v>
      </c>
      <c r="S102" s="463">
        <f t="shared" si="39"/>
        <v>0</v>
      </c>
      <c r="T102" s="463">
        <f t="shared" si="39"/>
        <v>0</v>
      </c>
      <c r="U102" s="463">
        <f t="shared" si="39"/>
        <v>0</v>
      </c>
      <c r="V102" s="463">
        <f t="shared" si="39"/>
        <v>0</v>
      </c>
      <c r="W102" s="463">
        <f t="shared" si="39"/>
        <v>0</v>
      </c>
      <c r="X102" s="463">
        <f t="shared" si="39"/>
        <v>0</v>
      </c>
      <c r="Y102" s="463">
        <f t="shared" si="39"/>
        <v>0</v>
      </c>
    </row>
    <row r="103" spans="1:25">
      <c r="A103"/>
      <c r="B103"/>
      <c r="C103" t="s">
        <v>1087</v>
      </c>
      <c r="D103"/>
      <c r="E103" s="463">
        <f t="shared" ref="E103:Y103" si="40">E66-E65</f>
        <v>0</v>
      </c>
      <c r="F103" s="463">
        <f t="shared" si="40"/>
        <v>0</v>
      </c>
      <c r="G103" s="463">
        <f t="shared" si="40"/>
        <v>0</v>
      </c>
      <c r="H103" s="463">
        <f t="shared" si="40"/>
        <v>0</v>
      </c>
      <c r="I103" s="463">
        <f t="shared" si="40"/>
        <v>0</v>
      </c>
      <c r="J103" s="463">
        <f t="shared" si="40"/>
        <v>0</v>
      </c>
      <c r="K103" s="463">
        <f t="shared" si="40"/>
        <v>0</v>
      </c>
      <c r="L103" s="463">
        <f t="shared" si="40"/>
        <v>0</v>
      </c>
      <c r="M103" s="463">
        <f t="shared" si="40"/>
        <v>0</v>
      </c>
      <c r="N103" s="463">
        <f t="shared" si="40"/>
        <v>0</v>
      </c>
      <c r="O103" s="463">
        <f t="shared" si="40"/>
        <v>0</v>
      </c>
      <c r="P103" s="463">
        <f t="shared" si="40"/>
        <v>0</v>
      </c>
      <c r="Q103" s="463">
        <f t="shared" si="40"/>
        <v>0</v>
      </c>
      <c r="R103" s="463">
        <f t="shared" si="40"/>
        <v>0</v>
      </c>
      <c r="S103" s="463">
        <f t="shared" si="40"/>
        <v>0</v>
      </c>
      <c r="T103" s="463">
        <f t="shared" si="40"/>
        <v>0</v>
      </c>
      <c r="U103" s="463">
        <f t="shared" si="40"/>
        <v>0</v>
      </c>
      <c r="V103" s="463">
        <f t="shared" si="40"/>
        <v>0</v>
      </c>
      <c r="W103" s="463">
        <f t="shared" si="40"/>
        <v>0</v>
      </c>
      <c r="X103" s="463">
        <f t="shared" si="40"/>
        <v>0</v>
      </c>
      <c r="Y103" s="463">
        <f t="shared" si="40"/>
        <v>0</v>
      </c>
    </row>
    <row r="104" spans="1:25">
      <c r="A104"/>
      <c r="B104"/>
      <c r="C104" t="s">
        <v>1090</v>
      </c>
      <c r="D104"/>
      <c r="E104" s="463">
        <f t="shared" ref="E104:Y104" si="41">E67-E66</f>
        <v>0</v>
      </c>
      <c r="F104" s="463">
        <f t="shared" si="41"/>
        <v>0</v>
      </c>
      <c r="G104" s="463">
        <f t="shared" si="41"/>
        <v>0</v>
      </c>
      <c r="H104" s="463">
        <f t="shared" si="41"/>
        <v>0</v>
      </c>
      <c r="I104" s="463">
        <f t="shared" si="41"/>
        <v>0</v>
      </c>
      <c r="J104" s="463">
        <f t="shared" si="41"/>
        <v>0</v>
      </c>
      <c r="K104" s="463">
        <f t="shared" si="41"/>
        <v>0</v>
      </c>
      <c r="L104" s="463">
        <f t="shared" si="41"/>
        <v>0</v>
      </c>
      <c r="M104" s="463">
        <f t="shared" si="41"/>
        <v>0</v>
      </c>
      <c r="N104" s="463">
        <f t="shared" si="41"/>
        <v>0</v>
      </c>
      <c r="O104" s="463">
        <f t="shared" si="41"/>
        <v>0</v>
      </c>
      <c r="P104" s="463">
        <f t="shared" si="41"/>
        <v>0</v>
      </c>
      <c r="Q104" s="463">
        <f t="shared" si="41"/>
        <v>0</v>
      </c>
      <c r="R104" s="463">
        <f t="shared" si="41"/>
        <v>0</v>
      </c>
      <c r="S104" s="463">
        <f t="shared" si="41"/>
        <v>0</v>
      </c>
      <c r="T104" s="463">
        <f t="shared" si="41"/>
        <v>0</v>
      </c>
      <c r="U104" s="463">
        <f t="shared" si="41"/>
        <v>0</v>
      </c>
      <c r="V104" s="463">
        <f t="shared" si="41"/>
        <v>0</v>
      </c>
      <c r="W104" s="463">
        <f t="shared" si="41"/>
        <v>0</v>
      </c>
      <c r="X104" s="463">
        <f t="shared" si="41"/>
        <v>0</v>
      </c>
      <c r="Y104" s="463">
        <f t="shared" si="41"/>
        <v>0</v>
      </c>
    </row>
    <row r="105" spans="1:25">
      <c r="A105"/>
      <c r="B105"/>
      <c r="C105" t="s">
        <v>1093</v>
      </c>
      <c r="D105"/>
      <c r="E105" s="463">
        <f t="shared" ref="E105:Y105" si="42">E68-E67</f>
        <v>0</v>
      </c>
      <c r="F105" s="463">
        <f t="shared" si="42"/>
        <v>0</v>
      </c>
      <c r="G105" s="463">
        <f t="shared" si="42"/>
        <v>0</v>
      </c>
      <c r="H105" s="463">
        <f t="shared" si="42"/>
        <v>0</v>
      </c>
      <c r="I105" s="463">
        <f t="shared" si="42"/>
        <v>0</v>
      </c>
      <c r="J105" s="463">
        <f t="shared" si="42"/>
        <v>0</v>
      </c>
      <c r="K105" s="463">
        <f t="shared" si="42"/>
        <v>0</v>
      </c>
      <c r="L105" s="463">
        <f t="shared" si="42"/>
        <v>0</v>
      </c>
      <c r="M105" s="463">
        <f t="shared" si="42"/>
        <v>0</v>
      </c>
      <c r="N105" s="463">
        <f t="shared" si="42"/>
        <v>0</v>
      </c>
      <c r="O105" s="463">
        <f t="shared" si="42"/>
        <v>0</v>
      </c>
      <c r="P105" s="463">
        <f t="shared" si="42"/>
        <v>0</v>
      </c>
      <c r="Q105" s="463">
        <f t="shared" si="42"/>
        <v>0</v>
      </c>
      <c r="R105" s="463">
        <f t="shared" si="42"/>
        <v>0</v>
      </c>
      <c r="S105" s="463">
        <f t="shared" si="42"/>
        <v>0</v>
      </c>
      <c r="T105" s="463">
        <f t="shared" si="42"/>
        <v>0</v>
      </c>
      <c r="U105" s="463">
        <f t="shared" si="42"/>
        <v>0</v>
      </c>
      <c r="V105" s="463">
        <f t="shared" si="42"/>
        <v>0</v>
      </c>
      <c r="W105" s="463">
        <f t="shared" si="42"/>
        <v>0</v>
      </c>
      <c r="X105" s="463">
        <f t="shared" si="42"/>
        <v>0</v>
      </c>
      <c r="Y105" s="463">
        <f t="shared" si="42"/>
        <v>0</v>
      </c>
    </row>
    <row r="106" spans="1:25">
      <c r="A106"/>
      <c r="B106"/>
      <c r="C106" t="s">
        <v>1096</v>
      </c>
      <c r="D106"/>
      <c r="E106" s="463">
        <f t="shared" ref="E106:Y106" si="43">E69-E68</f>
        <v>0</v>
      </c>
      <c r="F106" s="463">
        <f t="shared" si="43"/>
        <v>0</v>
      </c>
      <c r="G106" s="463">
        <f t="shared" si="43"/>
        <v>0</v>
      </c>
      <c r="H106" s="463">
        <f t="shared" si="43"/>
        <v>0</v>
      </c>
      <c r="I106" s="463">
        <f t="shared" si="43"/>
        <v>0</v>
      </c>
      <c r="J106" s="463">
        <f t="shared" si="43"/>
        <v>0</v>
      </c>
      <c r="K106" s="463">
        <f t="shared" si="43"/>
        <v>0</v>
      </c>
      <c r="L106" s="463">
        <f t="shared" si="43"/>
        <v>0</v>
      </c>
      <c r="M106" s="463">
        <f t="shared" si="43"/>
        <v>0</v>
      </c>
      <c r="N106" s="463">
        <f t="shared" si="43"/>
        <v>0</v>
      </c>
      <c r="O106" s="463">
        <f t="shared" si="43"/>
        <v>0</v>
      </c>
      <c r="P106" s="463">
        <f t="shared" si="43"/>
        <v>0</v>
      </c>
      <c r="Q106" s="463">
        <f t="shared" si="43"/>
        <v>0</v>
      </c>
      <c r="R106" s="463">
        <f t="shared" si="43"/>
        <v>0</v>
      </c>
      <c r="S106" s="463">
        <f t="shared" si="43"/>
        <v>0</v>
      </c>
      <c r="T106" s="463">
        <f t="shared" si="43"/>
        <v>0</v>
      </c>
      <c r="U106" s="463">
        <f t="shared" si="43"/>
        <v>0</v>
      </c>
      <c r="V106" s="463">
        <f t="shared" si="43"/>
        <v>0</v>
      </c>
      <c r="W106" s="463">
        <f t="shared" si="43"/>
        <v>0</v>
      </c>
      <c r="X106" s="463">
        <f t="shared" si="43"/>
        <v>0</v>
      </c>
      <c r="Y106" s="463">
        <f t="shared" si="43"/>
        <v>0</v>
      </c>
    </row>
    <row r="107" spans="1:25">
      <c r="A107"/>
      <c r="B107"/>
      <c r="C107" t="s">
        <v>1099</v>
      </c>
      <c r="D107"/>
      <c r="E107" s="463">
        <f t="shared" ref="E107:Y107" si="44">E70-E69</f>
        <v>0</v>
      </c>
      <c r="F107" s="463">
        <f t="shared" si="44"/>
        <v>0</v>
      </c>
      <c r="G107" s="463">
        <f t="shared" si="44"/>
        <v>0</v>
      </c>
      <c r="H107" s="463">
        <f t="shared" si="44"/>
        <v>0</v>
      </c>
      <c r="I107" s="463">
        <f t="shared" si="44"/>
        <v>0</v>
      </c>
      <c r="J107" s="463">
        <f t="shared" si="44"/>
        <v>0</v>
      </c>
      <c r="K107" s="463">
        <f t="shared" si="44"/>
        <v>0</v>
      </c>
      <c r="L107" s="463">
        <f t="shared" si="44"/>
        <v>0</v>
      </c>
      <c r="M107" s="463">
        <f t="shared" si="44"/>
        <v>0</v>
      </c>
      <c r="N107" s="463">
        <f t="shared" si="44"/>
        <v>0</v>
      </c>
      <c r="O107" s="463">
        <f t="shared" si="44"/>
        <v>0</v>
      </c>
      <c r="P107" s="463">
        <f t="shared" si="44"/>
        <v>0</v>
      </c>
      <c r="Q107" s="463">
        <f t="shared" si="44"/>
        <v>0</v>
      </c>
      <c r="R107" s="463">
        <f t="shared" si="44"/>
        <v>0</v>
      </c>
      <c r="S107" s="463">
        <f t="shared" si="44"/>
        <v>0</v>
      </c>
      <c r="T107" s="463">
        <f t="shared" si="44"/>
        <v>0</v>
      </c>
      <c r="U107" s="463">
        <f t="shared" si="44"/>
        <v>0</v>
      </c>
      <c r="V107" s="463">
        <f t="shared" si="44"/>
        <v>0</v>
      </c>
      <c r="W107" s="463">
        <f t="shared" si="44"/>
        <v>0</v>
      </c>
      <c r="X107" s="463">
        <f t="shared" si="44"/>
        <v>0</v>
      </c>
      <c r="Y107" s="463">
        <f t="shared" si="44"/>
        <v>0</v>
      </c>
    </row>
    <row r="108" spans="1:25">
      <c r="A108"/>
      <c r="B108"/>
      <c r="C108" t="s">
        <v>1102</v>
      </c>
      <c r="D108"/>
      <c r="E108" s="463">
        <f t="shared" ref="E108:Y108" si="45">E71-E70</f>
        <v>0</v>
      </c>
      <c r="F108" s="463">
        <f t="shared" si="45"/>
        <v>0</v>
      </c>
      <c r="G108" s="463">
        <f t="shared" si="45"/>
        <v>0</v>
      </c>
      <c r="H108" s="463">
        <f t="shared" si="45"/>
        <v>0</v>
      </c>
      <c r="I108" s="463">
        <f t="shared" si="45"/>
        <v>0</v>
      </c>
      <c r="J108" s="463">
        <f t="shared" si="45"/>
        <v>0</v>
      </c>
      <c r="K108" s="463">
        <f t="shared" si="45"/>
        <v>0</v>
      </c>
      <c r="L108" s="463">
        <f t="shared" si="45"/>
        <v>0</v>
      </c>
      <c r="M108" s="463">
        <f t="shared" si="45"/>
        <v>0</v>
      </c>
      <c r="N108" s="463">
        <f t="shared" si="45"/>
        <v>0</v>
      </c>
      <c r="O108" s="463">
        <f t="shared" si="45"/>
        <v>0</v>
      </c>
      <c r="P108" s="463">
        <f t="shared" si="45"/>
        <v>0</v>
      </c>
      <c r="Q108" s="463">
        <f t="shared" si="45"/>
        <v>0</v>
      </c>
      <c r="R108" s="463">
        <f t="shared" si="45"/>
        <v>0</v>
      </c>
      <c r="S108" s="463">
        <f t="shared" si="45"/>
        <v>0</v>
      </c>
      <c r="T108" s="463">
        <f t="shared" si="45"/>
        <v>0</v>
      </c>
      <c r="U108" s="463">
        <f t="shared" si="45"/>
        <v>0</v>
      </c>
      <c r="V108" s="463">
        <f t="shared" si="45"/>
        <v>0</v>
      </c>
      <c r="W108" s="463">
        <f t="shared" si="45"/>
        <v>0</v>
      </c>
      <c r="X108" s="463">
        <f t="shared" si="45"/>
        <v>0</v>
      </c>
      <c r="Y108" s="463">
        <f t="shared" si="45"/>
        <v>0</v>
      </c>
    </row>
    <row r="109" spans="1:25">
      <c r="A109"/>
      <c r="B109"/>
      <c r="C109" t="s">
        <v>1105</v>
      </c>
      <c r="D109"/>
      <c r="E109" s="463">
        <f t="shared" ref="E109:Y109" si="46">E72-E71</f>
        <v>0</v>
      </c>
      <c r="F109" s="463">
        <f t="shared" si="46"/>
        <v>0</v>
      </c>
      <c r="G109" s="463">
        <f t="shared" si="46"/>
        <v>0</v>
      </c>
      <c r="H109" s="463">
        <f t="shared" si="46"/>
        <v>0</v>
      </c>
      <c r="I109" s="463">
        <f t="shared" si="46"/>
        <v>0</v>
      </c>
      <c r="J109" s="463">
        <f t="shared" si="46"/>
        <v>0</v>
      </c>
      <c r="K109" s="463">
        <f t="shared" si="46"/>
        <v>0</v>
      </c>
      <c r="L109" s="463">
        <f t="shared" si="46"/>
        <v>0</v>
      </c>
      <c r="M109" s="463">
        <f t="shared" si="46"/>
        <v>0</v>
      </c>
      <c r="N109" s="463">
        <f t="shared" si="46"/>
        <v>0</v>
      </c>
      <c r="O109" s="463">
        <f t="shared" si="46"/>
        <v>0</v>
      </c>
      <c r="P109" s="463">
        <f t="shared" si="46"/>
        <v>0</v>
      </c>
      <c r="Q109" s="463">
        <f t="shared" si="46"/>
        <v>0</v>
      </c>
      <c r="R109" s="463">
        <f t="shared" si="46"/>
        <v>0</v>
      </c>
      <c r="S109" s="463">
        <f t="shared" si="46"/>
        <v>0</v>
      </c>
      <c r="T109" s="463">
        <f t="shared" si="46"/>
        <v>0</v>
      </c>
      <c r="U109" s="463">
        <f t="shared" si="46"/>
        <v>0</v>
      </c>
      <c r="V109" s="463">
        <f t="shared" si="46"/>
        <v>0</v>
      </c>
      <c r="W109" s="463">
        <f t="shared" si="46"/>
        <v>0</v>
      </c>
      <c r="X109" s="463">
        <f t="shared" si="46"/>
        <v>0</v>
      </c>
      <c r="Y109" s="463">
        <f t="shared" si="46"/>
        <v>0</v>
      </c>
    </row>
    <row r="110" spans="1:25">
      <c r="A110"/>
      <c r="B110"/>
      <c r="C110" t="s">
        <v>1108</v>
      </c>
      <c r="D110"/>
      <c r="E110" s="463">
        <f t="shared" ref="E110:Y110" si="47">E73-E72</f>
        <v>0</v>
      </c>
      <c r="F110" s="463">
        <f t="shared" si="47"/>
        <v>0</v>
      </c>
      <c r="G110" s="463">
        <f t="shared" si="47"/>
        <v>0</v>
      </c>
      <c r="H110" s="463">
        <f t="shared" si="47"/>
        <v>0</v>
      </c>
      <c r="I110" s="463">
        <f t="shared" si="47"/>
        <v>0</v>
      </c>
      <c r="J110" s="463">
        <f t="shared" si="47"/>
        <v>0</v>
      </c>
      <c r="K110" s="463">
        <f t="shared" si="47"/>
        <v>0</v>
      </c>
      <c r="L110" s="463">
        <f t="shared" si="47"/>
        <v>0</v>
      </c>
      <c r="M110" s="463">
        <f t="shared" si="47"/>
        <v>0</v>
      </c>
      <c r="N110" s="463">
        <f t="shared" si="47"/>
        <v>0</v>
      </c>
      <c r="O110" s="463">
        <f t="shared" si="47"/>
        <v>0</v>
      </c>
      <c r="P110" s="463">
        <f t="shared" si="47"/>
        <v>0</v>
      </c>
      <c r="Q110" s="463">
        <f t="shared" si="47"/>
        <v>0</v>
      </c>
      <c r="R110" s="463">
        <f t="shared" si="47"/>
        <v>0</v>
      </c>
      <c r="S110" s="463">
        <f t="shared" si="47"/>
        <v>0</v>
      </c>
      <c r="T110" s="463">
        <f t="shared" si="47"/>
        <v>0</v>
      </c>
      <c r="U110" s="463">
        <f t="shared" si="47"/>
        <v>0</v>
      </c>
      <c r="V110" s="463">
        <f t="shared" si="47"/>
        <v>0</v>
      </c>
      <c r="W110" s="463">
        <f t="shared" si="47"/>
        <v>0</v>
      </c>
      <c r="X110" s="463">
        <f t="shared" si="47"/>
        <v>0</v>
      </c>
      <c r="Y110" s="463">
        <f t="shared" si="47"/>
        <v>0</v>
      </c>
    </row>
    <row r="111" spans="1:25">
      <c r="A111"/>
      <c r="B111"/>
      <c r="C111"/>
      <c r="D111"/>
      <c r="E111" s="464"/>
      <c r="F111"/>
      <c r="G111"/>
      <c r="H111"/>
      <c r="I111"/>
      <c r="J111"/>
      <c r="K111"/>
      <c r="L111"/>
      <c r="M111"/>
      <c r="N111"/>
      <c r="O111"/>
      <c r="P111"/>
      <c r="Q111"/>
      <c r="R111"/>
      <c r="S111"/>
      <c r="T111"/>
      <c r="U111"/>
      <c r="V111"/>
      <c r="W111"/>
      <c r="X111"/>
      <c r="Y111"/>
    </row>
    <row r="112" spans="1:25" ht="15">
      <c r="A112"/>
      <c r="B112"/>
      <c r="C112" s="477" t="s">
        <v>1113</v>
      </c>
      <c r="D112" s="478">
        <f t="shared" ref="D112:X112" si="48">SUM(D79:D110)</f>
        <v>0</v>
      </c>
      <c r="E112" s="478">
        <f t="shared" si="48"/>
        <v>0.58030116846506119</v>
      </c>
      <c r="F112" s="478">
        <f t="shared" si="48"/>
        <v>0.71635635995468361</v>
      </c>
      <c r="G112" s="478">
        <f t="shared" si="48"/>
        <v>0.88128384976872465</v>
      </c>
      <c r="H112" s="478">
        <f t="shared" si="48"/>
        <v>1.028283601591518</v>
      </c>
      <c r="I112" s="478">
        <f t="shared" si="48"/>
        <v>1.1786166357495877</v>
      </c>
      <c r="J112" s="478">
        <f t="shared" si="48"/>
        <v>1.3842869579837755</v>
      </c>
      <c r="K112" s="478">
        <f t="shared" si="48"/>
        <v>1.5251465933130681</v>
      </c>
      <c r="L112" s="478">
        <f t="shared" si="48"/>
        <v>1.5643530115477409</v>
      </c>
      <c r="M112" s="478">
        <f t="shared" si="48"/>
        <v>1.4798066274829786</v>
      </c>
      <c r="N112" s="478">
        <f t="shared" si="48"/>
        <v>1.2765589231038534</v>
      </c>
      <c r="O112" s="478">
        <f t="shared" si="48"/>
        <v>0.99119175898228895</v>
      </c>
      <c r="P112" s="478">
        <f t="shared" si="48"/>
        <v>0.68242324542925314</v>
      </c>
      <c r="Q112" s="478">
        <f t="shared" si="48"/>
        <v>0.40962371098704176</v>
      </c>
      <c r="R112" s="478">
        <f t="shared" si="48"/>
        <v>0.21035188902867327</v>
      </c>
      <c r="S112" s="478">
        <f t="shared" si="48"/>
        <v>9.0501270243363935E-2</v>
      </c>
      <c r="T112" s="478">
        <f t="shared" si="48"/>
        <v>3.1880223426939136E-2</v>
      </c>
      <c r="U112" s="478">
        <f t="shared" si="48"/>
        <v>8.9664561019523036E-3</v>
      </c>
      <c r="V112" s="478">
        <f t="shared" si="48"/>
        <v>1.9590884137989477E-3</v>
      </c>
      <c r="W112" s="478">
        <f t="shared" si="48"/>
        <v>3.2277937869459958E-4</v>
      </c>
      <c r="X112" s="478">
        <f t="shared" si="48"/>
        <v>3.883267313144192E-5</v>
      </c>
      <c r="Y112" s="478"/>
    </row>
    <row r="113" spans="1:25" ht="15">
      <c r="A113"/>
      <c r="B113"/>
      <c r="C113" s="477" t="s">
        <v>1114</v>
      </c>
      <c r="D113" s="478">
        <f>D112</f>
        <v>0</v>
      </c>
      <c r="E113" s="478">
        <f t="shared" ref="E113:X113" si="49">D113+E112</f>
        <v>0.58030116846506119</v>
      </c>
      <c r="F113" s="478">
        <f t="shared" si="49"/>
        <v>1.2966575284197448</v>
      </c>
      <c r="G113" s="478">
        <f t="shared" si="49"/>
        <v>2.1779413781884696</v>
      </c>
      <c r="H113" s="478">
        <f t="shared" si="49"/>
        <v>3.2062249797799875</v>
      </c>
      <c r="I113" s="478">
        <f t="shared" si="49"/>
        <v>4.3848416155295755</v>
      </c>
      <c r="J113" s="478">
        <f t="shared" si="49"/>
        <v>5.7691285735133508</v>
      </c>
      <c r="K113" s="478">
        <f t="shared" si="49"/>
        <v>7.2942751668264192</v>
      </c>
      <c r="L113" s="478">
        <f t="shared" si="49"/>
        <v>8.8586281783741594</v>
      </c>
      <c r="M113" s="478">
        <f t="shared" si="49"/>
        <v>10.338434805857139</v>
      </c>
      <c r="N113" s="478">
        <f t="shared" si="49"/>
        <v>11.614993728960993</v>
      </c>
      <c r="O113" s="478">
        <f t="shared" si="49"/>
        <v>12.606185487943282</v>
      </c>
      <c r="P113" s="478">
        <f t="shared" si="49"/>
        <v>13.288608733372536</v>
      </c>
      <c r="Q113" s="478">
        <f t="shared" si="49"/>
        <v>13.698232444359578</v>
      </c>
      <c r="R113" s="478">
        <f t="shared" si="49"/>
        <v>13.908584333388252</v>
      </c>
      <c r="S113" s="478">
        <f t="shared" si="49"/>
        <v>13.999085603631615</v>
      </c>
      <c r="T113" s="478">
        <f t="shared" si="49"/>
        <v>14.030965827058553</v>
      </c>
      <c r="U113" s="478">
        <f t="shared" si="49"/>
        <v>14.039932283160505</v>
      </c>
      <c r="V113" s="478">
        <f t="shared" si="49"/>
        <v>14.041891371574303</v>
      </c>
      <c r="W113" s="478">
        <f t="shared" si="49"/>
        <v>14.042214150952997</v>
      </c>
      <c r="X113" s="478">
        <f t="shared" si="49"/>
        <v>14.042252983626129</v>
      </c>
      <c r="Y113" s="478">
        <f>SUM(Y79:Y110)</f>
        <v>14.455076833443607</v>
      </c>
    </row>
    <row r="114" spans="1:25">
      <c r="A114"/>
      <c r="B114"/>
      <c r="C114" s="466"/>
      <c r="D114" s="466"/>
      <c r="E114" s="481"/>
      <c r="F114" s="481"/>
      <c r="G114" s="481"/>
      <c r="H114" s="481"/>
      <c r="I114" s="481"/>
      <c r="J114" s="481"/>
      <c r="K114" s="481"/>
      <c r="L114" s="481"/>
      <c r="M114" s="481"/>
      <c r="N114" s="481"/>
      <c r="O114" s="481"/>
      <c r="P114" s="481"/>
      <c r="Q114" s="481"/>
      <c r="R114" s="481"/>
      <c r="S114" s="481"/>
      <c r="T114" s="481"/>
      <c r="U114" s="481"/>
      <c r="V114" s="481"/>
      <c r="W114" s="481"/>
      <c r="X114" s="481"/>
      <c r="Y114" s="466"/>
    </row>
    <row r="115" spans="1:25">
      <c r="C115" s="215"/>
      <c r="D115" s="215"/>
      <c r="E115" s="215"/>
      <c r="F115" s="215"/>
      <c r="G115" s="215"/>
      <c r="H115" s="215"/>
      <c r="I115" s="215"/>
      <c r="J115" s="215"/>
      <c r="K115" s="215"/>
      <c r="L115" s="215"/>
      <c r="M115" s="215"/>
      <c r="N115" s="215"/>
      <c r="O115" s="215"/>
      <c r="P115" s="215"/>
      <c r="Q115" s="215"/>
      <c r="R115" s="215"/>
      <c r="S115" s="215"/>
      <c r="T115" s="215"/>
      <c r="U115" s="215"/>
      <c r="V115" s="215"/>
      <c r="W115" s="215"/>
      <c r="Y115" s="215"/>
    </row>
    <row r="116" spans="1:25" ht="15">
      <c r="C116" s="482"/>
      <c r="D116" s="483"/>
      <c r="E116" s="483"/>
      <c r="F116" s="483"/>
      <c r="G116" s="483"/>
      <c r="H116" s="483"/>
      <c r="I116" s="483"/>
      <c r="J116" s="483"/>
      <c r="K116" s="483"/>
      <c r="L116" s="483"/>
      <c r="M116" s="483"/>
      <c r="N116" s="483"/>
      <c r="O116" s="483"/>
      <c r="P116" s="483"/>
      <c r="Q116" s="483"/>
      <c r="R116" s="483"/>
      <c r="S116" s="483"/>
      <c r="T116" s="483"/>
      <c r="U116" s="483"/>
      <c r="V116" s="483"/>
      <c r="W116" s="483"/>
      <c r="X116" s="483"/>
      <c r="Y116" s="483"/>
    </row>
    <row r="117" spans="1:25" ht="15">
      <c r="C117" s="482"/>
      <c r="D117" s="483"/>
      <c r="E117" s="483"/>
      <c r="F117" s="483"/>
      <c r="G117" s="483"/>
      <c r="H117" s="483"/>
      <c r="I117" s="483"/>
      <c r="J117" s="483"/>
      <c r="K117" s="483"/>
      <c r="L117" s="483"/>
      <c r="M117" s="483"/>
      <c r="N117" s="483"/>
      <c r="O117" s="483"/>
      <c r="P117" s="483"/>
      <c r="Q117" s="483"/>
      <c r="R117" s="483"/>
      <c r="S117" s="483"/>
      <c r="T117" s="483"/>
      <c r="U117" s="483"/>
      <c r="V117" s="483"/>
      <c r="W117" s="483"/>
      <c r="X117" s="483"/>
      <c r="Y117" s="483"/>
    </row>
  </sheetData>
  <mergeCells count="1">
    <mergeCell ref="B1:S6"/>
  </mergeCells>
  <pageMargins left="0.75" right="0.75" top="1" bottom="1" header="0.5" footer="0.5"/>
  <headerFooter alignWithMargins="0"/>
  <legacyDrawing r:id="rId1"/>
</worksheet>
</file>

<file path=xl/worksheets/sheet6.xml><?xml version="1.0" encoding="utf-8"?>
<worksheet xmlns="http://schemas.openxmlformats.org/spreadsheetml/2006/main" xmlns:r="http://schemas.openxmlformats.org/officeDocument/2006/relationships">
  <sheetPr codeName="Sheet13"/>
  <dimension ref="A1:CW5"/>
  <sheetViews>
    <sheetView workbookViewId="0">
      <selection sqref="A1:EA5"/>
    </sheetView>
  </sheetViews>
  <sheetFormatPr defaultRowHeight="12.75"/>
  <cols>
    <col min="1" max="1" width="25" customWidth="1"/>
  </cols>
  <sheetData>
    <row r="1" spans="1:101" ht="13.5" thickBot="1">
      <c r="A1" s="136" t="s">
        <v>729</v>
      </c>
      <c r="B1" s="135"/>
      <c r="C1" s="150"/>
      <c r="D1" s="150"/>
      <c r="E1" s="150"/>
      <c r="F1" s="150"/>
      <c r="G1" s="150"/>
      <c r="H1" s="150"/>
      <c r="I1" s="150"/>
      <c r="J1" s="150"/>
      <c r="K1" s="150"/>
      <c r="L1" s="150"/>
      <c r="M1" s="150"/>
      <c r="N1" s="150"/>
      <c r="O1" s="150"/>
      <c r="P1" s="150"/>
      <c r="Q1" s="150"/>
      <c r="R1" s="150"/>
      <c r="S1" s="150"/>
      <c r="T1" s="150"/>
      <c r="U1" s="150"/>
      <c r="V1" s="150"/>
      <c r="W1" s="150"/>
      <c r="X1" s="150"/>
      <c r="Y1" s="150"/>
      <c r="Z1" s="150"/>
      <c r="AA1" s="150"/>
      <c r="AB1" s="150"/>
      <c r="AC1" s="150"/>
      <c r="AD1" s="150"/>
      <c r="AE1" s="150"/>
      <c r="AF1" s="150"/>
      <c r="AG1" s="150"/>
      <c r="AH1" s="150"/>
      <c r="AI1" s="150"/>
      <c r="AJ1" s="150"/>
      <c r="AK1" s="150"/>
      <c r="AL1" s="150"/>
      <c r="AM1" s="150"/>
      <c r="AN1" s="150"/>
      <c r="AO1" s="150"/>
      <c r="AP1" s="150"/>
      <c r="AQ1" s="150"/>
      <c r="AR1" s="150"/>
      <c r="AS1" s="150"/>
      <c r="AT1" s="150"/>
      <c r="AU1" s="150"/>
      <c r="AV1" s="150"/>
      <c r="AW1" s="150"/>
      <c r="AX1" s="150"/>
      <c r="AY1" s="150"/>
      <c r="AZ1" s="150"/>
      <c r="BA1" s="150"/>
      <c r="BB1" s="150"/>
      <c r="BC1" s="150"/>
      <c r="BD1" s="150"/>
      <c r="BE1" s="150"/>
      <c r="BF1" s="150"/>
      <c r="BG1" s="150"/>
      <c r="BH1" s="150"/>
      <c r="BI1" s="150"/>
      <c r="BJ1" s="150"/>
      <c r="BK1" s="150"/>
      <c r="BL1" s="150"/>
      <c r="BM1" s="150"/>
      <c r="BN1" s="150"/>
      <c r="BO1" s="150"/>
      <c r="BP1" s="150"/>
      <c r="BQ1" s="150"/>
      <c r="BR1" s="150"/>
      <c r="BS1" s="150"/>
      <c r="BT1" s="150"/>
      <c r="BU1" s="150"/>
      <c r="BV1" s="150"/>
      <c r="BW1" s="150"/>
      <c r="BX1" s="150"/>
      <c r="BY1" s="150"/>
      <c r="BZ1" s="150"/>
      <c r="CA1" s="150"/>
      <c r="CB1" s="150"/>
      <c r="CC1" s="150"/>
      <c r="CD1" s="150"/>
      <c r="CE1" s="150"/>
      <c r="CF1" s="150"/>
      <c r="CG1" s="150"/>
      <c r="CH1" s="150"/>
      <c r="CI1" s="150"/>
      <c r="CJ1" s="150"/>
      <c r="CK1" s="150"/>
      <c r="CL1" s="150"/>
      <c r="CM1" s="150"/>
      <c r="CN1" s="150"/>
      <c r="CO1" s="150"/>
      <c r="CP1" s="150"/>
      <c r="CQ1" s="150"/>
      <c r="CR1" s="150"/>
      <c r="CS1" s="150"/>
      <c r="CT1" s="150"/>
      <c r="CU1" s="150"/>
      <c r="CV1" s="150"/>
      <c r="CW1" s="150"/>
    </row>
    <row r="2" spans="1:101" ht="13.5" thickBot="1">
      <c r="A2" s="170"/>
      <c r="B2" s="171"/>
      <c r="C2" s="160"/>
      <c r="D2" s="160"/>
      <c r="E2" s="160"/>
      <c r="F2" s="160"/>
      <c r="G2" s="160"/>
      <c r="H2" s="160"/>
      <c r="I2" s="160"/>
      <c r="J2" s="160"/>
      <c r="K2" s="160"/>
      <c r="L2" s="160"/>
      <c r="M2" s="160"/>
      <c r="N2" s="160"/>
      <c r="O2" s="172" t="s">
        <v>1120</v>
      </c>
      <c r="P2" s="173"/>
      <c r="Q2" s="173"/>
      <c r="R2" s="173"/>
      <c r="S2" s="173"/>
      <c r="T2" s="173"/>
      <c r="U2" s="173"/>
      <c r="V2" s="173"/>
      <c r="W2" s="173"/>
      <c r="X2" s="173"/>
      <c r="Y2" s="173"/>
      <c r="Z2" s="164"/>
      <c r="AA2" s="160"/>
      <c r="AB2" s="172" t="s">
        <v>1121</v>
      </c>
      <c r="AC2" s="173"/>
      <c r="AD2" s="173"/>
      <c r="AE2" s="173"/>
      <c r="AF2" s="173"/>
      <c r="AG2" s="173"/>
      <c r="AH2" s="173"/>
      <c r="AI2" s="173"/>
      <c r="AJ2" s="173"/>
      <c r="AK2" s="173"/>
      <c r="AL2" s="173"/>
      <c r="AM2" s="164"/>
      <c r="AN2" s="150"/>
      <c r="AO2" s="150"/>
      <c r="AP2" s="150"/>
      <c r="AQ2" s="150"/>
      <c r="AR2" s="150"/>
      <c r="AS2" s="150"/>
      <c r="AT2" s="150"/>
      <c r="AU2" s="150"/>
      <c r="AV2" s="150"/>
      <c r="AW2" s="150"/>
      <c r="AX2" s="150"/>
      <c r="AY2" s="150"/>
      <c r="AZ2" s="150"/>
      <c r="BA2" s="150"/>
      <c r="BB2" s="150"/>
      <c r="BC2" s="150"/>
      <c r="BD2" s="150"/>
      <c r="BE2" s="150"/>
      <c r="BF2" s="150"/>
      <c r="BG2" s="150"/>
      <c r="BH2" s="150"/>
      <c r="BI2" s="150"/>
      <c r="BJ2" s="150"/>
      <c r="BK2" s="150"/>
      <c r="BL2" s="150"/>
      <c r="BM2" s="150"/>
      <c r="BN2" s="150"/>
      <c r="BO2" s="150"/>
      <c r="BP2" s="150"/>
      <c r="BQ2" s="150"/>
      <c r="BR2" s="150"/>
      <c r="BS2" s="150"/>
      <c r="BT2" s="150"/>
      <c r="BU2" s="150"/>
      <c r="BV2" s="150"/>
      <c r="BW2" s="150"/>
      <c r="BX2" s="150"/>
      <c r="BY2" s="150"/>
      <c r="BZ2" s="150"/>
      <c r="CA2" s="150"/>
      <c r="CB2" s="150"/>
      <c r="CC2" s="150"/>
      <c r="CD2" s="150"/>
      <c r="CE2" s="150"/>
      <c r="CF2" s="150"/>
      <c r="CG2" s="150"/>
      <c r="CH2" s="150"/>
      <c r="CI2" s="150"/>
      <c r="CJ2" s="150"/>
      <c r="CK2" s="150"/>
      <c r="CL2" s="150"/>
      <c r="CM2" s="150"/>
      <c r="CN2" s="150"/>
      <c r="CO2" s="150"/>
      <c r="CP2" s="150"/>
      <c r="CQ2" s="150"/>
      <c r="CR2" s="150"/>
      <c r="CS2" s="150"/>
      <c r="CT2" s="150"/>
      <c r="CU2" s="150"/>
      <c r="CV2" s="150"/>
      <c r="CW2" s="150"/>
    </row>
    <row r="3" spans="1:101" ht="204">
      <c r="A3" s="149" t="s">
        <v>71</v>
      </c>
      <c r="B3" s="148" t="s">
        <v>141</v>
      </c>
      <c r="C3" s="155" t="s">
        <v>730</v>
      </c>
      <c r="D3" s="155" t="s">
        <v>684</v>
      </c>
      <c r="E3" s="155" t="s">
        <v>685</v>
      </c>
      <c r="F3" s="155" t="s">
        <v>686</v>
      </c>
      <c r="G3" s="155" t="s">
        <v>687</v>
      </c>
      <c r="H3" s="155" t="s">
        <v>688</v>
      </c>
      <c r="I3" s="155" t="s">
        <v>689</v>
      </c>
      <c r="J3" s="155" t="s">
        <v>690</v>
      </c>
      <c r="K3" s="155" t="s">
        <v>665</v>
      </c>
      <c r="L3" s="155" t="s">
        <v>664</v>
      </c>
      <c r="M3" s="155" t="s">
        <v>691</v>
      </c>
      <c r="N3" s="155" t="s">
        <v>1122</v>
      </c>
      <c r="O3" s="155" t="s">
        <v>692</v>
      </c>
      <c r="P3" s="155" t="s">
        <v>693</v>
      </c>
      <c r="Q3" s="155" t="s">
        <v>694</v>
      </c>
      <c r="R3" s="155" t="s">
        <v>695</v>
      </c>
      <c r="S3" s="155" t="s">
        <v>696</v>
      </c>
      <c r="T3" s="155" t="s">
        <v>697</v>
      </c>
      <c r="U3" s="155" t="s">
        <v>698</v>
      </c>
      <c r="V3" s="155" t="s">
        <v>699</v>
      </c>
      <c r="W3" s="155" t="s">
        <v>700</v>
      </c>
      <c r="X3" s="155" t="s">
        <v>701</v>
      </c>
      <c r="Y3" s="155" t="s">
        <v>702</v>
      </c>
      <c r="Z3" s="155" t="s">
        <v>703</v>
      </c>
      <c r="AA3" s="155"/>
      <c r="AB3" s="155" t="s">
        <v>692</v>
      </c>
      <c r="AC3" s="155" t="s">
        <v>693</v>
      </c>
      <c r="AD3" s="155" t="s">
        <v>694</v>
      </c>
      <c r="AE3" s="155" t="s">
        <v>695</v>
      </c>
      <c r="AF3" s="155" t="s">
        <v>696</v>
      </c>
      <c r="AG3" s="155" t="s">
        <v>697</v>
      </c>
      <c r="AH3" s="155" t="s">
        <v>698</v>
      </c>
      <c r="AI3" s="155" t="s">
        <v>699</v>
      </c>
      <c r="AJ3" s="155" t="s">
        <v>700</v>
      </c>
      <c r="AK3" s="155" t="s">
        <v>701</v>
      </c>
      <c r="AL3" s="155" t="s">
        <v>702</v>
      </c>
      <c r="AM3" s="155" t="s">
        <v>703</v>
      </c>
      <c r="AN3" s="150"/>
      <c r="AO3" s="150"/>
      <c r="AP3" s="150"/>
      <c r="AQ3" s="150"/>
      <c r="AR3" s="150"/>
      <c r="AS3" s="150"/>
      <c r="AT3" s="150"/>
      <c r="AU3" s="150"/>
      <c r="AV3" s="150"/>
      <c r="AW3" s="150"/>
      <c r="AX3" s="150"/>
      <c r="AY3" s="150"/>
      <c r="AZ3" s="150"/>
      <c r="BA3" s="150"/>
      <c r="BB3" s="150"/>
      <c r="BC3" s="150"/>
      <c r="BD3" s="150"/>
      <c r="BE3" s="150"/>
      <c r="BF3" s="150"/>
      <c r="BG3" s="150"/>
      <c r="BH3" s="150"/>
      <c r="BI3" s="150"/>
      <c r="BJ3" s="150"/>
      <c r="BK3" s="150"/>
      <c r="BL3" s="150"/>
      <c r="BM3" s="150"/>
      <c r="BN3" s="150"/>
      <c r="BO3" s="150"/>
      <c r="BP3" s="150"/>
      <c r="BQ3" s="150"/>
      <c r="BR3" s="150"/>
      <c r="BS3" s="150"/>
      <c r="BT3" s="150"/>
      <c r="BU3" s="150"/>
      <c r="BV3" s="150"/>
      <c r="BW3" s="150"/>
      <c r="BX3" s="150"/>
      <c r="BY3" s="150"/>
      <c r="BZ3" s="150"/>
      <c r="CA3" s="150"/>
      <c r="CB3" s="150"/>
      <c r="CC3" s="150"/>
      <c r="CD3" s="150"/>
      <c r="CE3" s="150"/>
      <c r="CF3" s="150"/>
      <c r="CG3" s="150"/>
      <c r="CH3" s="150"/>
      <c r="CI3" s="150"/>
      <c r="CJ3" s="150"/>
      <c r="CK3" s="150"/>
      <c r="CL3" s="150"/>
      <c r="CM3" s="150"/>
      <c r="CN3" s="150"/>
      <c r="CO3" s="150"/>
      <c r="CP3" s="150"/>
      <c r="CQ3" s="150"/>
      <c r="CR3" s="150"/>
      <c r="CS3" s="150"/>
      <c r="CT3" s="150"/>
      <c r="CU3" s="150"/>
      <c r="CV3" s="150"/>
      <c r="CW3" s="150"/>
    </row>
    <row r="4" spans="1:101">
      <c r="A4" t="s">
        <v>755</v>
      </c>
      <c r="C4" s="166">
        <v>56712.144421666322</v>
      </c>
      <c r="D4" s="166">
        <v>14262.525615320008</v>
      </c>
      <c r="E4" s="166">
        <v>2852.505123064002</v>
      </c>
      <c r="F4" s="166">
        <v>17115.030738384012</v>
      </c>
      <c r="G4" s="166">
        <v>25576.630626299451</v>
      </c>
      <c r="H4" s="166">
        <v>36207.514894982174</v>
      </c>
      <c r="I4" s="166">
        <v>2643.6607325849159</v>
      </c>
      <c r="J4" s="166">
        <v>6.9974178845829513</v>
      </c>
      <c r="K4" s="166">
        <v>24.263520973207346</v>
      </c>
      <c r="L4" s="157">
        <v>1.4156483480568938</v>
      </c>
      <c r="M4" s="166">
        <v>538.7709349355564</v>
      </c>
      <c r="N4" s="166">
        <v>8.9110656443561105</v>
      </c>
      <c r="O4" s="166">
        <v>2873.9128219862409</v>
      </c>
      <c r="P4" s="166">
        <v>2723.272478897783</v>
      </c>
      <c r="Q4" s="166">
        <v>3268.3897693815652</v>
      </c>
      <c r="R4" s="166">
        <v>3105.7865008035692</v>
      </c>
      <c r="S4" s="166">
        <v>3456.6985670189101</v>
      </c>
      <c r="T4" s="166">
        <v>3862.7158893266196</v>
      </c>
      <c r="U4" s="166">
        <v>4079.554769222053</v>
      </c>
      <c r="V4" s="166">
        <v>4387.9996052415199</v>
      </c>
      <c r="W4" s="166">
        <v>3748.4667668749421</v>
      </c>
      <c r="X4" s="166">
        <v>3660.2481862642549</v>
      </c>
      <c r="Y4" s="166">
        <v>2902.5445753921672</v>
      </c>
      <c r="Z4" s="166">
        <v>2869.0192162573826</v>
      </c>
      <c r="AA4" s="166"/>
      <c r="AB4" s="166">
        <v>1086.6280132750232</v>
      </c>
      <c r="AC4" s="166">
        <v>939.94087328905277</v>
      </c>
      <c r="AD4" s="166">
        <v>1000.828868289528</v>
      </c>
      <c r="AE4" s="166">
        <v>1199.9343200460669</v>
      </c>
      <c r="AF4" s="166">
        <v>1341.3403171753644</v>
      </c>
      <c r="AG4" s="166">
        <v>1496.4434489027647</v>
      </c>
      <c r="AH4" s="166">
        <v>1843.1427959341374</v>
      </c>
      <c r="AI4" s="166">
        <v>1712.0513754979522</v>
      </c>
      <c r="AJ4" s="166">
        <v>1749.7124861775278</v>
      </c>
      <c r="AK4" s="166">
        <v>1290.2800601626318</v>
      </c>
      <c r="AL4" s="166">
        <v>1024.7738251639407</v>
      </c>
      <c r="AM4" s="150">
        <v>1088.458891085322</v>
      </c>
      <c r="AN4" s="150"/>
      <c r="AO4" s="150"/>
      <c r="AP4" s="150"/>
      <c r="AQ4" s="150"/>
      <c r="AR4" s="150"/>
      <c r="AS4" s="150"/>
      <c r="AT4" s="150"/>
      <c r="AU4" s="150"/>
      <c r="AV4" s="150"/>
      <c r="AW4" s="150"/>
      <c r="AX4" s="150"/>
      <c r="AY4" s="150"/>
      <c r="AZ4" s="150"/>
      <c r="BA4" s="150"/>
      <c r="BB4" s="150"/>
      <c r="BC4" s="150"/>
      <c r="BD4" s="150"/>
      <c r="BE4" s="150"/>
      <c r="BF4" s="150"/>
      <c r="BG4" s="150"/>
      <c r="BH4" s="150"/>
      <c r="BI4" s="150"/>
      <c r="BJ4" s="150"/>
      <c r="BK4" s="150"/>
      <c r="BL4" s="150"/>
      <c r="BM4" s="150"/>
      <c r="BN4" s="150"/>
      <c r="BO4" s="150"/>
      <c r="BP4" s="150"/>
      <c r="BQ4" s="150"/>
      <c r="BR4" s="150"/>
      <c r="BS4" s="150"/>
      <c r="BT4" s="150"/>
      <c r="BU4" s="150"/>
      <c r="BV4" s="150"/>
      <c r="BW4" s="150"/>
      <c r="BX4" s="150"/>
      <c r="BY4" s="150"/>
      <c r="BZ4" s="150"/>
      <c r="CA4" s="150"/>
      <c r="CB4" s="150"/>
      <c r="CC4" s="150"/>
      <c r="CD4" s="150"/>
      <c r="CE4" s="150"/>
      <c r="CF4" s="150"/>
      <c r="CG4" s="150"/>
      <c r="CH4" s="150"/>
      <c r="CI4" s="150"/>
      <c r="CJ4" s="150"/>
      <c r="CK4" s="150"/>
      <c r="CL4" s="150"/>
      <c r="CM4" s="150"/>
      <c r="CN4" s="150"/>
      <c r="CO4" s="150"/>
      <c r="CP4" s="150"/>
      <c r="CQ4" s="150"/>
      <c r="CR4" s="150"/>
      <c r="CS4" s="150"/>
      <c r="CT4" s="150"/>
      <c r="CU4" s="150"/>
      <c r="CV4" s="150"/>
      <c r="CW4" s="150"/>
    </row>
    <row r="5" spans="1:101">
      <c r="C5" s="150"/>
      <c r="D5" s="150"/>
      <c r="E5" s="150"/>
      <c r="F5" s="150"/>
      <c r="G5" s="150"/>
      <c r="H5" s="150"/>
      <c r="I5" s="150"/>
      <c r="J5" s="150"/>
      <c r="K5" s="150"/>
      <c r="L5" s="150"/>
      <c r="M5" s="150"/>
      <c r="N5" s="150"/>
      <c r="O5" s="150"/>
      <c r="P5" s="150"/>
      <c r="Q5" s="150"/>
      <c r="R5" s="150"/>
      <c r="S5" s="150"/>
      <c r="T5" s="150"/>
      <c r="U5" s="150"/>
      <c r="V5" s="150"/>
      <c r="W5" s="150"/>
      <c r="X5" s="150"/>
      <c r="Y5" s="150"/>
      <c r="Z5" s="150"/>
      <c r="AA5" s="150"/>
      <c r="AB5" s="150"/>
      <c r="AC5" s="150"/>
      <c r="AD5" s="150"/>
      <c r="AE5" s="150"/>
      <c r="AF5" s="150"/>
      <c r="AG5" s="150"/>
      <c r="AH5" s="150"/>
      <c r="AI5" s="150"/>
      <c r="AJ5" s="150"/>
      <c r="AK5" s="150"/>
      <c r="AL5" s="150"/>
      <c r="AM5" s="150"/>
      <c r="AN5" s="150"/>
      <c r="AO5" s="150"/>
      <c r="AP5" s="150"/>
      <c r="AQ5" s="150"/>
      <c r="AR5" s="150"/>
      <c r="AS5" s="150"/>
      <c r="AT5" s="150"/>
      <c r="AU5" s="150"/>
      <c r="AV5" s="150"/>
      <c r="AW5" s="150"/>
      <c r="AX5" s="150"/>
      <c r="AY5" s="150"/>
      <c r="AZ5" s="150"/>
      <c r="BA5" s="150"/>
      <c r="BB5" s="150"/>
      <c r="BC5" s="150"/>
      <c r="BD5" s="150"/>
      <c r="BE5" s="150"/>
      <c r="BF5" s="150"/>
      <c r="BG5" s="150"/>
      <c r="BH5" s="150"/>
      <c r="BI5" s="150"/>
      <c r="BJ5" s="150"/>
      <c r="BK5" s="150"/>
      <c r="BL5" s="150"/>
      <c r="BM5" s="150"/>
      <c r="BN5" s="150"/>
      <c r="BO5" s="150"/>
      <c r="BP5" s="150"/>
      <c r="BQ5" s="150"/>
      <c r="BR5" s="150"/>
      <c r="BS5" s="150"/>
      <c r="BT5" s="150"/>
      <c r="BU5" s="150"/>
      <c r="BV5" s="150"/>
      <c r="BW5" s="150"/>
      <c r="BX5" s="150"/>
      <c r="BY5" s="150"/>
      <c r="BZ5" s="150"/>
      <c r="CA5" s="150"/>
      <c r="CB5" s="150"/>
      <c r="CC5" s="150"/>
      <c r="CD5" s="150"/>
      <c r="CE5" s="150"/>
      <c r="CF5" s="150"/>
      <c r="CG5" s="150"/>
      <c r="CH5" s="150"/>
      <c r="CI5" s="150"/>
      <c r="CJ5" s="150"/>
      <c r="CK5" s="150"/>
      <c r="CL5" s="150"/>
      <c r="CM5" s="150"/>
      <c r="CN5" s="150"/>
      <c r="CO5" s="150"/>
      <c r="CP5" s="150"/>
      <c r="CQ5" s="150"/>
      <c r="CR5" s="150"/>
      <c r="CS5" s="150"/>
      <c r="CT5" s="150"/>
      <c r="CU5" s="150"/>
      <c r="CV5" s="150"/>
      <c r="CW5" s="150"/>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sheetPr codeName="Sheet18">
    <tabColor rgb="FFFFC000"/>
  </sheetPr>
  <dimension ref="A1:DA80"/>
  <sheetViews>
    <sheetView zoomScale="90" zoomScaleNormal="90" workbookViewId="0">
      <selection activeCell="B1" sqref="B1:G1"/>
    </sheetView>
  </sheetViews>
  <sheetFormatPr defaultRowHeight="12.75"/>
  <cols>
    <col min="1" max="1" width="53.85546875" customWidth="1"/>
    <col min="2" max="2" width="53.28515625" customWidth="1"/>
    <col min="3" max="3" width="17.42578125" bestFit="1" customWidth="1"/>
    <col min="4" max="4" width="16.28515625" customWidth="1"/>
    <col min="5" max="5" width="17.140625" customWidth="1"/>
    <col min="6" max="6" width="13.7109375" customWidth="1"/>
    <col min="7" max="7" width="35" customWidth="1"/>
    <col min="8" max="8" width="15.7109375" bestFit="1" customWidth="1"/>
    <col min="9" max="9" width="15.42578125" bestFit="1" customWidth="1"/>
    <col min="10" max="10" width="14.42578125" bestFit="1" customWidth="1"/>
    <col min="11" max="11" width="14.28515625" customWidth="1"/>
    <col min="12" max="12" width="12.5703125" customWidth="1"/>
    <col min="13" max="13" width="13.28515625" bestFit="1" customWidth="1"/>
    <col min="14" max="14" width="12.140625" bestFit="1" customWidth="1"/>
    <col min="15" max="15" width="13.28515625" bestFit="1" customWidth="1"/>
    <col min="16" max="16" width="27.7109375" customWidth="1"/>
    <col min="17" max="18" width="13.28515625" bestFit="1" customWidth="1"/>
    <col min="19" max="19" width="14.42578125" bestFit="1" customWidth="1"/>
    <col min="20" max="20" width="10.7109375" customWidth="1"/>
    <col min="21" max="21" width="14" bestFit="1" customWidth="1"/>
    <col min="22" max="22" width="12.140625" bestFit="1" customWidth="1"/>
    <col min="23" max="23" width="15.42578125" bestFit="1" customWidth="1"/>
    <col min="24" max="24" width="12.42578125" bestFit="1" customWidth="1"/>
    <col min="25" max="25" width="13.28515625" bestFit="1" customWidth="1"/>
    <col min="26" max="26" width="12.28515625" bestFit="1" customWidth="1"/>
    <col min="27" max="27" width="12.5703125" bestFit="1" customWidth="1"/>
    <col min="28" max="30" width="14.28515625" bestFit="1" customWidth="1"/>
    <col min="31" max="31" width="13.7109375" bestFit="1" customWidth="1"/>
    <col min="32" max="32" width="14" bestFit="1" customWidth="1"/>
    <col min="33" max="33" width="12.85546875" bestFit="1" customWidth="1"/>
    <col min="34" max="34" width="15.28515625" bestFit="1" customWidth="1"/>
    <col min="35" max="35" width="12.28515625" bestFit="1" customWidth="1"/>
    <col min="36" max="36" width="10.85546875" bestFit="1" customWidth="1"/>
    <col min="37" max="37" width="12.28515625" bestFit="1" customWidth="1"/>
    <col min="38" max="38" width="12.5703125" bestFit="1" customWidth="1"/>
    <col min="39" max="43" width="12.85546875" customWidth="1"/>
    <col min="44" max="44" width="12.5703125" customWidth="1"/>
    <col min="45" max="45" width="12.28515625" customWidth="1"/>
    <col min="46" max="46" width="12.7109375" customWidth="1"/>
    <col min="47" max="47" width="11.85546875" customWidth="1"/>
    <col min="48" max="48" width="12.5703125" bestFit="1" customWidth="1"/>
    <col min="49" max="49" width="13.42578125" customWidth="1"/>
    <col min="50" max="50" width="15.7109375" bestFit="1" customWidth="1"/>
    <col min="51" max="51" width="11" bestFit="1" customWidth="1"/>
    <col min="52" max="52" width="16.140625" bestFit="1" customWidth="1"/>
    <col min="53" max="53" width="17.28515625" bestFit="1" customWidth="1"/>
    <col min="54" max="54" width="15" bestFit="1" customWidth="1"/>
    <col min="55" max="55" width="12.5703125" bestFit="1" customWidth="1"/>
    <col min="56" max="56" width="13.5703125" customWidth="1"/>
    <col min="57" max="58" width="14.5703125" bestFit="1" customWidth="1"/>
    <col min="59" max="59" width="14.85546875" bestFit="1" customWidth="1"/>
    <col min="60" max="60" width="15" bestFit="1" customWidth="1"/>
    <col min="61" max="61" width="13.28515625" bestFit="1" customWidth="1"/>
    <col min="62" max="62" width="14" bestFit="1" customWidth="1"/>
    <col min="63" max="63" width="13.28515625" bestFit="1" customWidth="1"/>
    <col min="64" max="64" width="11.140625" bestFit="1" customWidth="1"/>
    <col min="65" max="65" width="16.85546875" bestFit="1" customWidth="1"/>
    <col min="66" max="66" width="14.7109375" customWidth="1"/>
    <col min="67" max="67" width="12" customWidth="1"/>
    <col min="68" max="68" width="14" customWidth="1"/>
    <col min="69" max="69" width="12.5703125" customWidth="1"/>
    <col min="70" max="70" width="11.28515625" customWidth="1"/>
    <col min="71" max="71" width="14.42578125" customWidth="1"/>
    <col min="72" max="72" width="15.7109375" customWidth="1"/>
    <col min="73" max="73" width="12.85546875" customWidth="1"/>
    <col min="74" max="74" width="13" customWidth="1"/>
    <col min="75" max="75" width="11.7109375" customWidth="1"/>
    <col min="76" max="76" width="14" customWidth="1"/>
    <col min="77" max="77" width="14.85546875" customWidth="1"/>
    <col min="78" max="78" width="11.85546875" customWidth="1"/>
    <col min="79" max="79" width="13.85546875" customWidth="1"/>
    <col min="80" max="80" width="13.7109375" customWidth="1"/>
    <col min="81" max="81" width="13" customWidth="1"/>
    <col min="82" max="82" width="12.42578125" customWidth="1"/>
    <col min="83" max="83" width="13" customWidth="1"/>
    <col min="84" max="84" width="12.7109375" customWidth="1"/>
    <col min="85" max="85" width="12.42578125" customWidth="1"/>
    <col min="86" max="86" width="10.28515625" customWidth="1"/>
    <col min="87" max="91" width="9.85546875" customWidth="1"/>
    <col min="92" max="99" width="10.7109375" customWidth="1"/>
    <col min="100" max="100" width="16.5703125" customWidth="1"/>
    <col min="101" max="105" width="10.7109375" customWidth="1"/>
  </cols>
  <sheetData>
    <row r="1" spans="1:105">
      <c r="A1" s="5" t="s">
        <v>28</v>
      </c>
      <c r="B1" s="29"/>
      <c r="C1" s="29"/>
      <c r="D1" s="29"/>
      <c r="E1" s="29"/>
      <c r="F1" s="29"/>
      <c r="G1" s="29"/>
      <c r="H1" s="6"/>
      <c r="I1" s="7"/>
      <c r="J1" s="7"/>
      <c r="K1" s="7"/>
      <c r="L1" s="7"/>
      <c r="M1" s="7"/>
      <c r="N1" s="8"/>
      <c r="O1" s="30" t="e">
        <f>IF(AND(#REF!=TRUE,#REF!=TRUE,#REF!=TRUE),"","Re-run ProCost")</f>
        <v>#REF!</v>
      </c>
      <c r="P1" s="8"/>
      <c r="Q1" s="8"/>
      <c r="R1" s="8"/>
      <c r="S1" s="6"/>
      <c r="T1" s="6"/>
      <c r="U1" s="6"/>
      <c r="V1" s="8"/>
      <c r="W1" s="6"/>
      <c r="X1" s="6"/>
      <c r="Y1" s="6"/>
      <c r="Z1" s="6"/>
      <c r="AA1" s="6"/>
      <c r="AB1" s="6"/>
      <c r="AC1" s="6"/>
      <c r="AD1" s="6"/>
      <c r="AE1" s="6"/>
      <c r="AF1" s="6"/>
      <c r="AG1" s="6"/>
      <c r="AH1" s="6"/>
      <c r="AI1" s="6"/>
      <c r="AJ1" s="6"/>
      <c r="AK1" s="6"/>
      <c r="AL1" s="6"/>
      <c r="AM1" s="6"/>
      <c r="AN1" s="6"/>
      <c r="AO1" s="6"/>
      <c r="AP1" s="20"/>
      <c r="AQ1" s="6"/>
      <c r="AR1" s="6"/>
      <c r="AS1" s="6"/>
      <c r="AT1" s="6"/>
      <c r="AU1" s="6"/>
      <c r="AV1" s="20"/>
      <c r="AW1" s="6"/>
      <c r="AX1" s="6"/>
      <c r="AY1" s="6"/>
      <c r="AZ1" s="6"/>
      <c r="BA1" s="6"/>
      <c r="BB1" s="6"/>
      <c r="BC1" s="6"/>
      <c r="BD1" s="6"/>
      <c r="BE1" s="6"/>
      <c r="BF1" s="6"/>
      <c r="BG1" s="6"/>
      <c r="BH1" s="6"/>
      <c r="BI1" s="6"/>
      <c r="BJ1" s="6"/>
      <c r="BK1" s="6"/>
      <c r="BL1" s="6"/>
      <c r="BM1" s="18"/>
      <c r="BN1" s="6"/>
      <c r="BO1" s="6"/>
      <c r="BP1" s="6"/>
      <c r="BQ1" s="6"/>
      <c r="BR1" s="6"/>
      <c r="BS1" s="6"/>
      <c r="BT1" s="6"/>
      <c r="BU1" s="6"/>
      <c r="BV1" s="6"/>
      <c r="BW1" s="6"/>
      <c r="BX1" s="6"/>
      <c r="BY1" s="6"/>
      <c r="BZ1" s="6"/>
      <c r="CA1" s="6"/>
      <c r="CB1" s="6"/>
      <c r="CC1" s="6"/>
      <c r="CD1" s="6"/>
      <c r="CE1" s="6"/>
      <c r="CF1" s="6"/>
      <c r="CG1" s="6"/>
      <c r="CH1" s="6"/>
      <c r="CI1" s="6"/>
      <c r="CJ1" s="6"/>
      <c r="CK1" s="6"/>
      <c r="CL1" s="6"/>
      <c r="CM1" s="6"/>
      <c r="CN1" s="6"/>
      <c r="CO1" s="6"/>
      <c r="CP1" s="20"/>
      <c r="CQ1" s="6"/>
      <c r="CR1" s="6"/>
      <c r="CS1" s="6"/>
      <c r="CT1" s="6"/>
      <c r="CU1" s="6"/>
      <c r="CV1" s="6"/>
      <c r="CW1" s="6"/>
      <c r="CX1" s="6"/>
      <c r="CY1" s="6"/>
      <c r="CZ1" s="6"/>
      <c r="DA1" s="6"/>
    </row>
    <row r="2" spans="1:105">
      <c r="A2" s="17" t="s">
        <v>41</v>
      </c>
      <c r="B2" s="6" t="str">
        <f>'SC-Retro'!C8</f>
        <v>Municipal Water Supply-Retro</v>
      </c>
      <c r="C2" s="6"/>
      <c r="D2" s="6"/>
      <c r="E2" s="6"/>
      <c r="F2" s="6" t="s">
        <v>576</v>
      </c>
      <c r="G2" s="6"/>
      <c r="H2" s="6"/>
      <c r="I2" s="7"/>
      <c r="J2" s="7"/>
      <c r="K2" s="7"/>
      <c r="L2" s="7"/>
      <c r="M2" s="7"/>
      <c r="N2" s="8"/>
      <c r="O2" s="8"/>
      <c r="P2" s="8"/>
      <c r="Q2" s="8"/>
      <c r="R2" s="8"/>
      <c r="S2" s="6"/>
      <c r="T2" s="6"/>
      <c r="U2" s="6"/>
      <c r="V2" s="8"/>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20"/>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row>
    <row r="3" spans="1:105">
      <c r="A3" s="17" t="s">
        <v>2</v>
      </c>
      <c r="C3" s="17">
        <v>2012</v>
      </c>
      <c r="J3" s="21"/>
      <c r="K3" s="22"/>
      <c r="CO3" s="22"/>
      <c r="CP3" s="22"/>
    </row>
    <row r="4" spans="1:105">
      <c r="B4" s="34" t="s">
        <v>964</v>
      </c>
    </row>
    <row r="5" spans="1:105">
      <c r="A5" s="9">
        <v>1</v>
      </c>
      <c r="B5" s="9">
        <v>2</v>
      </c>
      <c r="C5" s="9">
        <v>3</v>
      </c>
      <c r="D5" s="9">
        <v>4</v>
      </c>
      <c r="E5" s="9">
        <v>5</v>
      </c>
      <c r="F5" s="9">
        <v>6</v>
      </c>
      <c r="G5" s="9">
        <v>7</v>
      </c>
      <c r="H5" s="9">
        <v>8</v>
      </c>
      <c r="I5" s="9">
        <v>9</v>
      </c>
      <c r="J5" s="9">
        <v>10</v>
      </c>
      <c r="K5" s="9">
        <v>11</v>
      </c>
      <c r="L5" s="9">
        <v>12</v>
      </c>
      <c r="M5" s="9">
        <v>13</v>
      </c>
      <c r="N5" s="9">
        <v>14</v>
      </c>
      <c r="O5" s="9">
        <v>15</v>
      </c>
      <c r="P5" s="9">
        <v>16</v>
      </c>
      <c r="Q5" s="9">
        <v>17</v>
      </c>
      <c r="R5" s="9">
        <v>18</v>
      </c>
      <c r="S5" s="9">
        <v>19</v>
      </c>
      <c r="T5" s="9">
        <v>20</v>
      </c>
      <c r="U5" s="9">
        <v>21</v>
      </c>
      <c r="V5" s="9">
        <v>22</v>
      </c>
      <c r="W5" s="9">
        <v>23</v>
      </c>
      <c r="X5" s="9">
        <v>24</v>
      </c>
      <c r="Y5" s="9">
        <v>25</v>
      </c>
      <c r="Z5" s="9">
        <v>26</v>
      </c>
      <c r="AA5" s="9">
        <v>27</v>
      </c>
      <c r="AB5" s="9">
        <v>28</v>
      </c>
      <c r="AC5" s="9">
        <v>29</v>
      </c>
      <c r="AD5" s="9">
        <v>30</v>
      </c>
      <c r="AE5" s="9">
        <v>31</v>
      </c>
      <c r="AF5" s="9">
        <v>32</v>
      </c>
      <c r="AG5" s="9">
        <v>33</v>
      </c>
      <c r="AH5" s="9">
        <v>34</v>
      </c>
      <c r="AI5" s="9">
        <v>35</v>
      </c>
      <c r="AJ5" s="9">
        <v>36</v>
      </c>
      <c r="AK5" s="9">
        <v>37</v>
      </c>
      <c r="AL5" s="9">
        <v>38</v>
      </c>
      <c r="AM5" s="9">
        <v>39</v>
      </c>
      <c r="AN5" s="9">
        <v>40</v>
      </c>
      <c r="AO5" s="9">
        <v>41</v>
      </c>
      <c r="AP5" s="9">
        <v>42</v>
      </c>
      <c r="AQ5" s="9">
        <v>43</v>
      </c>
      <c r="AR5" s="9">
        <v>44</v>
      </c>
      <c r="AS5" s="9">
        <v>45</v>
      </c>
      <c r="AT5" s="9">
        <v>46</v>
      </c>
      <c r="AU5" s="9">
        <v>47</v>
      </c>
      <c r="AV5" s="9">
        <v>48</v>
      </c>
      <c r="AW5" s="9">
        <v>49</v>
      </c>
      <c r="AX5" s="9">
        <v>50</v>
      </c>
      <c r="AY5" s="9">
        <v>51</v>
      </c>
      <c r="AZ5" s="9">
        <v>52</v>
      </c>
      <c r="BA5" s="9">
        <v>53</v>
      </c>
      <c r="BB5" s="9">
        <v>54</v>
      </c>
      <c r="BC5" s="9">
        <v>55</v>
      </c>
      <c r="BD5" s="9">
        <v>56</v>
      </c>
      <c r="BE5" s="9">
        <v>57</v>
      </c>
      <c r="BF5" s="9">
        <v>58</v>
      </c>
      <c r="BG5" s="9">
        <v>59</v>
      </c>
      <c r="BH5" s="9">
        <v>60</v>
      </c>
      <c r="BI5" s="9">
        <v>61</v>
      </c>
      <c r="BJ5" s="9">
        <v>62</v>
      </c>
      <c r="BK5" s="9">
        <v>63</v>
      </c>
      <c r="BL5" s="9">
        <v>64</v>
      </c>
      <c r="BM5" s="9">
        <v>65</v>
      </c>
      <c r="BN5" s="9">
        <v>66</v>
      </c>
      <c r="BO5" s="9">
        <v>67</v>
      </c>
      <c r="BP5" s="9">
        <v>68</v>
      </c>
      <c r="BQ5" s="9">
        <v>69</v>
      </c>
      <c r="BR5" s="9">
        <v>70</v>
      </c>
      <c r="BS5" s="9">
        <v>71</v>
      </c>
      <c r="BT5" s="9">
        <v>72</v>
      </c>
      <c r="BU5" s="9">
        <v>73</v>
      </c>
      <c r="BV5" s="9">
        <v>74</v>
      </c>
      <c r="BW5" s="9">
        <v>75</v>
      </c>
      <c r="BX5" s="9">
        <v>76</v>
      </c>
      <c r="BY5" s="9">
        <v>77</v>
      </c>
      <c r="BZ5" s="9">
        <v>78</v>
      </c>
      <c r="CA5" s="9">
        <v>79</v>
      </c>
      <c r="CB5" s="9">
        <v>80</v>
      </c>
      <c r="CC5" s="9">
        <v>81</v>
      </c>
      <c r="CD5" s="9">
        <v>82</v>
      </c>
      <c r="CE5" s="9">
        <v>83</v>
      </c>
      <c r="CF5" s="9">
        <v>84</v>
      </c>
      <c r="CG5" s="9">
        <v>85</v>
      </c>
      <c r="CH5" s="9">
        <v>86</v>
      </c>
      <c r="CI5" s="9">
        <v>87</v>
      </c>
      <c r="CJ5" s="9">
        <v>88</v>
      </c>
      <c r="CK5" s="9">
        <v>89</v>
      </c>
      <c r="CL5" s="9">
        <v>90</v>
      </c>
      <c r="CM5" s="9">
        <v>91</v>
      </c>
      <c r="CN5" s="9">
        <v>92</v>
      </c>
      <c r="CO5" s="9">
        <v>93</v>
      </c>
      <c r="CP5" s="9">
        <v>94</v>
      </c>
      <c r="CQ5" s="9">
        <v>95</v>
      </c>
      <c r="CR5" s="9">
        <v>96</v>
      </c>
      <c r="CS5" s="9">
        <v>97</v>
      </c>
      <c r="CT5" s="9">
        <v>98</v>
      </c>
      <c r="CU5" s="9">
        <v>99</v>
      </c>
      <c r="CV5" s="9">
        <v>100</v>
      </c>
      <c r="CW5" s="9">
        <v>101</v>
      </c>
      <c r="CX5" s="9">
        <v>102</v>
      </c>
      <c r="CY5" s="9">
        <v>103</v>
      </c>
      <c r="CZ5" s="9">
        <v>104</v>
      </c>
      <c r="DA5" s="9">
        <v>105</v>
      </c>
    </row>
    <row r="6" spans="1:105">
      <c r="A6" s="1" t="s">
        <v>18</v>
      </c>
      <c r="B6" s="2"/>
      <c r="C6" s="2"/>
      <c r="D6" s="2"/>
      <c r="E6" s="2"/>
      <c r="F6" s="2"/>
      <c r="G6" s="3"/>
      <c r="H6" s="4"/>
      <c r="I6" s="653" t="s">
        <v>4</v>
      </c>
      <c r="J6" s="654"/>
      <c r="K6" s="654"/>
      <c r="L6" s="654"/>
      <c r="M6" s="654"/>
      <c r="N6" s="655"/>
      <c r="O6" s="651" t="s">
        <v>40</v>
      </c>
      <c r="P6" s="652"/>
      <c r="Q6" s="31" t="s">
        <v>126</v>
      </c>
      <c r="R6" s="656" t="s">
        <v>125</v>
      </c>
      <c r="S6" s="656"/>
      <c r="T6" s="656"/>
      <c r="U6" s="13"/>
      <c r="V6" s="13"/>
      <c r="W6" s="13"/>
      <c r="X6" s="14"/>
      <c r="Y6" s="15"/>
      <c r="Z6" s="13"/>
      <c r="AA6" s="13"/>
      <c r="AB6" s="13"/>
      <c r="AC6" s="13"/>
      <c r="AD6" s="13"/>
      <c r="AE6" s="12"/>
      <c r="AF6" s="12"/>
      <c r="AG6" s="12"/>
      <c r="AH6" s="12"/>
      <c r="AI6" s="12"/>
      <c r="AJ6" s="12"/>
      <c r="AK6" s="12"/>
      <c r="AL6" s="12"/>
      <c r="AM6" s="12"/>
      <c r="AN6" s="12"/>
      <c r="AO6" s="12"/>
      <c r="AP6" s="6"/>
      <c r="AQ6" s="6"/>
      <c r="AR6" s="6"/>
      <c r="AS6" s="6"/>
      <c r="AT6" s="6"/>
      <c r="AU6" s="6"/>
      <c r="AV6" s="6"/>
      <c r="AW6" s="6"/>
      <c r="AX6" s="6"/>
      <c r="AY6" s="6"/>
      <c r="AZ6" s="6"/>
      <c r="BA6" s="6"/>
      <c r="BB6" s="6"/>
      <c r="BC6" s="6"/>
      <c r="BD6" s="6"/>
      <c r="BE6" s="6"/>
      <c r="BF6" s="6"/>
      <c r="BG6" s="6"/>
      <c r="BH6" s="6"/>
      <c r="BI6" s="6"/>
      <c r="BJ6" s="6"/>
      <c r="BK6" s="6"/>
      <c r="BL6" s="6"/>
      <c r="BM6" s="6"/>
      <c r="BN6" s="6"/>
      <c r="BO6" s="6"/>
      <c r="BP6" s="6"/>
      <c r="BQ6" s="6"/>
      <c r="BR6" s="6"/>
      <c r="BS6" s="6"/>
      <c r="BT6" s="6"/>
      <c r="BU6" s="6"/>
      <c r="BV6" s="6"/>
      <c r="BW6" s="6"/>
      <c r="BX6" s="6"/>
      <c r="BY6" s="6"/>
      <c r="BZ6" s="6"/>
      <c r="CA6" s="6"/>
      <c r="CB6" s="6"/>
      <c r="CC6" s="6"/>
      <c r="CD6" s="6"/>
      <c r="CE6" s="6"/>
      <c r="CF6" s="6"/>
      <c r="CG6" s="6"/>
      <c r="CH6" s="6"/>
      <c r="CI6" s="6"/>
      <c r="CJ6" s="6"/>
      <c r="CK6" s="6"/>
      <c r="CL6" s="6"/>
      <c r="CM6" s="6"/>
      <c r="CN6" s="6"/>
      <c r="CO6" s="6"/>
      <c r="CP6" s="6"/>
      <c r="CQ6" s="6"/>
      <c r="CR6" s="6"/>
      <c r="CS6" s="6"/>
      <c r="CT6" s="6"/>
      <c r="CU6" s="6"/>
      <c r="CV6" s="6"/>
      <c r="CW6" s="6"/>
      <c r="CX6" s="6"/>
      <c r="CY6" s="6"/>
      <c r="CZ6" s="6"/>
      <c r="DA6" s="6"/>
    </row>
    <row r="7" spans="1:105" ht="25.5">
      <c r="A7" s="28" t="s">
        <v>19</v>
      </c>
      <c r="B7" s="28" t="s">
        <v>20</v>
      </c>
      <c r="C7" s="28" t="s">
        <v>29</v>
      </c>
      <c r="D7" s="28" t="s">
        <v>30</v>
      </c>
      <c r="E7" s="28" t="s">
        <v>31</v>
      </c>
      <c r="F7" s="10" t="s">
        <v>32</v>
      </c>
      <c r="G7" s="28" t="s">
        <v>21</v>
      </c>
      <c r="H7" s="11" t="s">
        <v>33</v>
      </c>
      <c r="I7" s="11" t="s">
        <v>22</v>
      </c>
      <c r="J7" s="11" t="s">
        <v>23</v>
      </c>
      <c r="K7" s="11" t="s">
        <v>24</v>
      </c>
      <c r="L7" s="11" t="s">
        <v>25</v>
      </c>
      <c r="M7" s="11" t="s">
        <v>26</v>
      </c>
      <c r="N7" s="11" t="s">
        <v>27</v>
      </c>
      <c r="O7" s="19" t="s">
        <v>5</v>
      </c>
      <c r="P7" s="11" t="s">
        <v>21</v>
      </c>
      <c r="Q7" s="32" t="s">
        <v>130</v>
      </c>
      <c r="R7" s="33" t="s">
        <v>127</v>
      </c>
      <c r="S7" s="33" t="s">
        <v>128</v>
      </c>
      <c r="T7" s="33" t="s">
        <v>129</v>
      </c>
      <c r="U7" s="16"/>
      <c r="V7" s="16"/>
      <c r="W7" s="16"/>
      <c r="X7" s="16"/>
      <c r="Y7" s="16"/>
      <c r="Z7" s="16"/>
      <c r="AA7" s="16"/>
      <c r="AB7" s="16"/>
      <c r="AC7" s="16"/>
      <c r="AD7" s="16"/>
      <c r="AE7" s="12"/>
      <c r="AF7" s="12"/>
      <c r="AG7" s="12"/>
      <c r="AH7" s="12"/>
      <c r="AI7" s="12"/>
      <c r="AJ7" s="12"/>
      <c r="AK7" s="12"/>
      <c r="AL7" s="12"/>
      <c r="AM7" s="12"/>
      <c r="AN7" s="12"/>
      <c r="AO7" s="12"/>
      <c r="AP7" s="6"/>
      <c r="AQ7" s="6"/>
      <c r="AR7" s="6"/>
      <c r="AS7" s="6"/>
      <c r="AT7" s="6"/>
      <c r="AU7" s="6"/>
      <c r="AV7" s="6"/>
      <c r="AW7" s="6"/>
      <c r="AX7" s="6"/>
      <c r="AY7" s="6"/>
      <c r="AZ7" s="6"/>
      <c r="BA7" s="6"/>
      <c r="BB7" s="6"/>
      <c r="BC7" s="6"/>
      <c r="BD7" s="6"/>
      <c r="BE7" s="6"/>
      <c r="BF7" s="6"/>
      <c r="BG7" s="6"/>
      <c r="BH7" s="6"/>
      <c r="BI7" s="6"/>
      <c r="BJ7" s="6"/>
      <c r="BK7" s="6"/>
      <c r="BL7" s="6"/>
      <c r="BM7" s="6"/>
      <c r="BN7" s="6"/>
      <c r="BO7" s="6"/>
      <c r="BP7" s="6"/>
      <c r="BQ7" s="6"/>
      <c r="BR7" s="6"/>
      <c r="BS7" s="6"/>
      <c r="BT7" s="6"/>
      <c r="BU7" s="6"/>
      <c r="BV7" s="6"/>
      <c r="BW7" s="6"/>
      <c r="BX7" s="6"/>
      <c r="BY7" s="6"/>
      <c r="BZ7" s="6"/>
      <c r="CA7" s="6"/>
      <c r="CB7" s="6"/>
      <c r="CC7" s="6"/>
      <c r="CD7" s="6"/>
      <c r="CE7" s="6"/>
      <c r="CF7" s="6"/>
      <c r="CG7" s="6"/>
      <c r="CH7" s="6"/>
      <c r="CI7" s="6"/>
      <c r="CJ7" s="6"/>
      <c r="CK7" s="6"/>
      <c r="CL7" s="6"/>
      <c r="CM7" s="6"/>
      <c r="CN7" s="6"/>
      <c r="CO7" s="6"/>
      <c r="CP7" s="6"/>
      <c r="CQ7" s="6"/>
      <c r="CR7" s="6"/>
      <c r="CS7" s="6"/>
      <c r="CT7" s="6"/>
      <c r="CU7" s="6"/>
      <c r="CV7" s="6"/>
      <c r="CW7" s="6"/>
      <c r="CX7" s="6"/>
      <c r="CY7" s="6"/>
      <c r="CZ7" s="6"/>
      <c r="DA7" s="6"/>
    </row>
    <row r="8" spans="1:105" s="37" customFormat="1">
      <c r="A8" s="340" t="str">
        <f>'SC-Retro'!C8</f>
        <v>Municipal Water Supply-Retro</v>
      </c>
      <c r="B8" s="340" t="str">
        <f>A8</f>
        <v>Municipal Water Supply-Retro</v>
      </c>
      <c r="C8" s="196">
        <f>'Savings and Cost'!D11</f>
        <v>52810.540579584907</v>
      </c>
      <c r="D8" s="174">
        <f>'Savings and Cost'!F5</f>
        <v>12</v>
      </c>
      <c r="E8" s="197">
        <f>C8*'Savings and Cost'!G5</f>
        <v>14262.525615320008</v>
      </c>
      <c r="F8" s="197"/>
      <c r="G8" s="35" t="s">
        <v>1017</v>
      </c>
      <c r="H8" s="174"/>
      <c r="I8" s="174"/>
      <c r="J8" s="174"/>
      <c r="K8" s="174"/>
      <c r="L8" s="174"/>
      <c r="M8" s="174"/>
      <c r="N8" s="174"/>
      <c r="O8"/>
      <c r="P8" s="198"/>
      <c r="Q8" s="199" t="s">
        <v>731</v>
      </c>
      <c r="R8" s="174"/>
      <c r="S8" s="174"/>
      <c r="T8" s="174"/>
      <c r="U8" s="16"/>
      <c r="V8" s="16"/>
      <c r="W8" s="16"/>
      <c r="X8" s="16"/>
      <c r="Y8" s="16"/>
      <c r="Z8" s="16"/>
      <c r="AA8" s="16"/>
      <c r="AB8" s="16"/>
      <c r="AC8" s="16"/>
      <c r="AD8" s="16"/>
      <c r="AE8" s="12"/>
      <c r="AF8" s="12"/>
      <c r="AG8" s="12"/>
      <c r="AH8" s="12"/>
      <c r="AI8" s="12"/>
      <c r="AJ8" s="12"/>
      <c r="AK8" s="12"/>
      <c r="AL8" s="12"/>
      <c r="AM8" s="12"/>
      <c r="AN8" s="12"/>
      <c r="AO8" s="12"/>
      <c r="AP8" s="20"/>
      <c r="AQ8" s="20"/>
      <c r="AR8" s="20"/>
      <c r="AS8" s="20"/>
      <c r="AT8" s="20"/>
      <c r="AU8" s="20"/>
      <c r="AV8" s="20"/>
      <c r="AW8" s="20"/>
      <c r="AX8" s="20"/>
      <c r="AY8" s="20"/>
      <c r="AZ8" s="20"/>
      <c r="BA8" s="20"/>
      <c r="BB8" s="20"/>
      <c r="BC8" s="20"/>
      <c r="BD8" s="20"/>
      <c r="BE8" s="20"/>
      <c r="BF8" s="20"/>
      <c r="BG8" s="20"/>
      <c r="BH8" s="20"/>
      <c r="BI8" s="20"/>
      <c r="BJ8" s="20"/>
      <c r="BK8" s="20"/>
      <c r="BL8" s="20"/>
      <c r="BM8" s="20"/>
      <c r="BN8" s="20"/>
      <c r="BO8" s="20"/>
      <c r="BP8" s="20"/>
      <c r="BQ8" s="20"/>
      <c r="BR8" s="20"/>
      <c r="BS8" s="20"/>
      <c r="BT8" s="20"/>
      <c r="BU8" s="20"/>
      <c r="BV8" s="20"/>
      <c r="BW8" s="20"/>
      <c r="BX8" s="20"/>
      <c r="BY8" s="20"/>
      <c r="BZ8" s="20"/>
      <c r="CA8" s="20"/>
      <c r="CB8" s="20"/>
      <c r="CC8" s="20"/>
      <c r="CD8" s="20"/>
      <c r="CE8" s="20"/>
      <c r="CF8" s="20"/>
      <c r="CG8" s="20"/>
      <c r="CH8" s="20"/>
      <c r="CI8" s="20"/>
      <c r="CJ8" s="20"/>
      <c r="CK8" s="20"/>
      <c r="CL8" s="20"/>
      <c r="CM8" s="20"/>
      <c r="CN8" s="20"/>
      <c r="CO8" s="20"/>
      <c r="CP8" s="20"/>
      <c r="CQ8" s="20"/>
      <c r="CR8" s="20"/>
      <c r="CS8" s="20"/>
      <c r="CT8" s="20"/>
      <c r="CU8" s="20"/>
      <c r="CV8" s="20"/>
      <c r="CW8" s="20"/>
      <c r="CX8" s="20"/>
      <c r="CY8" s="20"/>
      <c r="CZ8" s="20"/>
      <c r="DA8" s="20"/>
    </row>
    <row r="12" spans="1:105">
      <c r="A12" s="133" t="s">
        <v>60</v>
      </c>
      <c r="B12" s="132"/>
    </row>
    <row r="13" spans="1:105">
      <c r="A13" t="s">
        <v>577</v>
      </c>
      <c r="B13" t="s">
        <v>578</v>
      </c>
    </row>
    <row r="14" spans="1:105">
      <c r="A14" t="s">
        <v>579</v>
      </c>
      <c r="B14" t="s">
        <v>1167</v>
      </c>
    </row>
    <row r="16" spans="1:105" ht="13.5" thickBot="1">
      <c r="A16" s="136" t="s">
        <v>580</v>
      </c>
      <c r="B16" s="134"/>
      <c r="C16" s="134"/>
      <c r="D16" s="134"/>
      <c r="E16" s="134"/>
      <c r="F16" s="134"/>
      <c r="G16" s="134"/>
      <c r="H16" s="134"/>
      <c r="I16" s="134"/>
      <c r="J16" s="134"/>
      <c r="K16" s="134"/>
      <c r="L16" s="134"/>
      <c r="M16" s="134"/>
      <c r="N16" s="134"/>
      <c r="O16" s="134"/>
      <c r="P16" s="134"/>
      <c r="Q16" s="134"/>
      <c r="R16" s="134"/>
      <c r="S16" s="134"/>
      <c r="T16" s="134"/>
      <c r="U16" s="134"/>
      <c r="V16" s="134"/>
      <c r="W16" s="134"/>
      <c r="X16" s="134"/>
      <c r="Y16" s="134"/>
      <c r="Z16" s="134"/>
      <c r="AA16" s="134"/>
      <c r="AB16" s="134"/>
      <c r="AC16" s="134"/>
      <c r="AD16" s="134"/>
      <c r="AE16" s="134"/>
      <c r="AF16" s="134"/>
      <c r="AG16" s="134"/>
      <c r="AH16" s="134"/>
      <c r="AI16" s="135"/>
    </row>
    <row r="17" spans="2:28">
      <c r="B17" s="137" t="s">
        <v>38</v>
      </c>
      <c r="C17" s="138"/>
      <c r="D17" s="138" t="s">
        <v>38</v>
      </c>
      <c r="E17" s="139"/>
      <c r="G17" s="137" t="s">
        <v>49</v>
      </c>
      <c r="H17" s="138"/>
      <c r="I17" s="138"/>
      <c r="J17" s="138"/>
      <c r="K17" s="138"/>
      <c r="L17" s="138"/>
      <c r="M17" s="138"/>
      <c r="N17" s="138"/>
      <c r="O17" s="139"/>
      <c r="Q17" s="137" t="s">
        <v>43</v>
      </c>
      <c r="R17" s="138"/>
      <c r="S17" s="138"/>
      <c r="T17" s="138"/>
      <c r="U17" s="139"/>
      <c r="W17" s="137" t="s">
        <v>42</v>
      </c>
      <c r="X17" s="139"/>
      <c r="Z17" s="137" t="s">
        <v>53</v>
      </c>
      <c r="AA17" s="138"/>
      <c r="AB17" s="139"/>
    </row>
    <row r="18" spans="2:28">
      <c r="B18" s="140" t="s">
        <v>39</v>
      </c>
      <c r="C18" s="141" t="s">
        <v>36</v>
      </c>
      <c r="D18" s="141" t="s">
        <v>39</v>
      </c>
      <c r="E18" s="142" t="s">
        <v>36</v>
      </c>
      <c r="G18" s="140" t="s">
        <v>35</v>
      </c>
      <c r="H18" s="141" t="s">
        <v>1159</v>
      </c>
      <c r="I18" s="141"/>
      <c r="J18" s="141"/>
      <c r="K18" s="141" t="s">
        <v>1123</v>
      </c>
      <c r="L18" s="141"/>
      <c r="M18" s="141"/>
      <c r="N18" s="141"/>
      <c r="O18" s="142"/>
      <c r="Q18" s="140"/>
      <c r="R18" s="141" t="s">
        <v>6</v>
      </c>
      <c r="S18" s="141" t="s">
        <v>50</v>
      </c>
      <c r="T18" s="141" t="s">
        <v>51</v>
      </c>
      <c r="U18" s="142" t="s">
        <v>52</v>
      </c>
      <c r="W18" s="140" t="s">
        <v>44</v>
      </c>
      <c r="X18" s="142">
        <v>20</v>
      </c>
      <c r="Z18" s="140"/>
      <c r="AA18" s="141" t="s">
        <v>36</v>
      </c>
      <c r="AB18" s="142" t="s">
        <v>37</v>
      </c>
    </row>
    <row r="19" spans="2:28">
      <c r="B19" s="140" t="s">
        <v>7</v>
      </c>
      <c r="C19" s="141" t="s">
        <v>136</v>
      </c>
      <c r="D19" s="141" t="s">
        <v>7</v>
      </c>
      <c r="E19" s="142" t="s">
        <v>136</v>
      </c>
      <c r="G19" s="140" t="s">
        <v>61</v>
      </c>
      <c r="H19" s="141" t="s">
        <v>799</v>
      </c>
      <c r="I19" s="141"/>
      <c r="J19" s="141"/>
      <c r="K19" s="141" t="s">
        <v>1124</v>
      </c>
      <c r="L19" s="141"/>
      <c r="M19" s="141"/>
      <c r="N19" s="141"/>
      <c r="O19" s="142"/>
      <c r="Q19" s="140" t="s">
        <v>16</v>
      </c>
      <c r="R19" s="141">
        <v>6.8012888465852586E-2</v>
      </c>
      <c r="S19" s="141">
        <v>4.387844424080023E-2</v>
      </c>
      <c r="T19" s="141">
        <v>5.3289007766645871E-2</v>
      </c>
      <c r="U19" s="142">
        <v>5.447903102274565E-2</v>
      </c>
      <c r="W19" s="140" t="s">
        <v>45</v>
      </c>
      <c r="X19" s="142">
        <v>2016</v>
      </c>
      <c r="Z19" s="140" t="s">
        <v>133</v>
      </c>
      <c r="AA19" s="141">
        <v>4.03890184699085E-3</v>
      </c>
      <c r="AB19" s="142">
        <v>0.01</v>
      </c>
    </row>
    <row r="20" spans="2:28">
      <c r="B20" s="140" t="s">
        <v>8</v>
      </c>
      <c r="C20" s="141" t="s">
        <v>137</v>
      </c>
      <c r="D20" s="141" t="s">
        <v>8</v>
      </c>
      <c r="E20" s="142" t="s">
        <v>137</v>
      </c>
      <c r="G20" s="140" t="s">
        <v>62</v>
      </c>
      <c r="H20" s="141" t="s">
        <v>135</v>
      </c>
      <c r="I20" s="141"/>
      <c r="J20" s="141"/>
      <c r="K20" s="141" t="s">
        <v>1125</v>
      </c>
      <c r="L20" s="141"/>
      <c r="M20" s="141"/>
      <c r="N20" s="141"/>
      <c r="O20" s="142"/>
      <c r="Q20" s="140" t="s">
        <v>0</v>
      </c>
      <c r="R20" s="141">
        <v>12</v>
      </c>
      <c r="S20" s="141">
        <v>12</v>
      </c>
      <c r="T20" s="141">
        <v>1</v>
      </c>
      <c r="U20" s="142">
        <v>1</v>
      </c>
      <c r="W20" s="140" t="s">
        <v>46</v>
      </c>
      <c r="X20" s="142">
        <v>2016</v>
      </c>
      <c r="Z20" s="140" t="s">
        <v>9</v>
      </c>
      <c r="AA20" s="141">
        <v>26</v>
      </c>
      <c r="AB20" s="142">
        <v>0</v>
      </c>
    </row>
    <row r="21" spans="2:28" ht="13.5" thickBot="1">
      <c r="B21" s="143" t="s">
        <v>3</v>
      </c>
      <c r="C21" s="144" t="s">
        <v>137</v>
      </c>
      <c r="D21" s="144" t="s">
        <v>3</v>
      </c>
      <c r="E21" s="145" t="s">
        <v>137</v>
      </c>
      <c r="G21" s="140" t="s">
        <v>63</v>
      </c>
      <c r="H21" s="141" t="s">
        <v>999</v>
      </c>
      <c r="I21" s="141"/>
      <c r="J21" s="141"/>
      <c r="K21" s="141" t="s">
        <v>1124</v>
      </c>
      <c r="L21" s="141"/>
      <c r="M21" s="141"/>
      <c r="N21" s="141"/>
      <c r="O21" s="142"/>
      <c r="Q21" s="140"/>
      <c r="R21" s="141" t="s">
        <v>6</v>
      </c>
      <c r="S21" s="141" t="s">
        <v>50</v>
      </c>
      <c r="T21" s="141" t="s">
        <v>51</v>
      </c>
      <c r="U21" s="142" t="s">
        <v>52</v>
      </c>
      <c r="W21" s="140" t="s">
        <v>1</v>
      </c>
      <c r="X21" s="142">
        <v>2012</v>
      </c>
      <c r="Z21" s="140" t="s">
        <v>131</v>
      </c>
      <c r="AA21" s="141">
        <v>0.9</v>
      </c>
      <c r="AB21" s="142" t="s">
        <v>124</v>
      </c>
    </row>
    <row r="22" spans="2:28">
      <c r="G22" s="140" t="s">
        <v>64</v>
      </c>
      <c r="H22" s="141" t="s">
        <v>135</v>
      </c>
      <c r="I22" s="141"/>
      <c r="J22" s="141"/>
      <c r="K22" s="141"/>
      <c r="L22" s="141"/>
      <c r="M22" s="141"/>
      <c r="N22" s="141"/>
      <c r="O22" s="142"/>
      <c r="Q22" s="140" t="s">
        <v>15</v>
      </c>
      <c r="R22" s="141">
        <v>0.35</v>
      </c>
      <c r="S22" s="141">
        <v>0.19500000000000001</v>
      </c>
      <c r="T22" s="141">
        <v>0.45499999999999996</v>
      </c>
      <c r="U22" s="142">
        <v>0</v>
      </c>
      <c r="W22" s="140" t="s">
        <v>47</v>
      </c>
      <c r="X22" s="142">
        <v>0.04</v>
      </c>
      <c r="Z22" s="140" t="s">
        <v>134</v>
      </c>
      <c r="AA22" s="141">
        <v>4.7399348199455904E-2</v>
      </c>
      <c r="AB22" s="142">
        <v>0</v>
      </c>
    </row>
    <row r="23" spans="2:28">
      <c r="B23" t="s">
        <v>581</v>
      </c>
      <c r="C23" t="s">
        <v>36</v>
      </c>
      <c r="G23" s="140" t="s">
        <v>65</v>
      </c>
      <c r="H23" s="141" t="s">
        <v>1000</v>
      </c>
      <c r="I23" s="141"/>
      <c r="J23" s="141"/>
      <c r="K23" s="141" t="s">
        <v>11</v>
      </c>
      <c r="L23" s="141"/>
      <c r="M23" s="141"/>
      <c r="N23" s="141"/>
      <c r="O23" s="142"/>
      <c r="Q23" s="140" t="s">
        <v>14</v>
      </c>
      <c r="R23" s="141">
        <v>1</v>
      </c>
      <c r="S23" s="141">
        <v>0</v>
      </c>
      <c r="T23" s="141">
        <v>0</v>
      </c>
      <c r="U23" s="142">
        <v>0</v>
      </c>
      <c r="W23" s="140" t="s">
        <v>34</v>
      </c>
      <c r="X23" s="142">
        <v>0</v>
      </c>
      <c r="Z23" s="140" t="s">
        <v>10</v>
      </c>
      <c r="AA23" s="141">
        <v>31</v>
      </c>
      <c r="AB23" s="142">
        <v>0</v>
      </c>
    </row>
    <row r="24" spans="2:28">
      <c r="B24" t="s">
        <v>582</v>
      </c>
      <c r="C24" t="s">
        <v>583</v>
      </c>
      <c r="G24" s="140" t="s">
        <v>66</v>
      </c>
      <c r="H24" s="141" t="s">
        <v>11</v>
      </c>
      <c r="I24" s="141"/>
      <c r="J24" s="141"/>
      <c r="K24" s="141" t="s">
        <v>54</v>
      </c>
      <c r="L24" s="141"/>
      <c r="M24" s="141"/>
      <c r="N24" s="141"/>
      <c r="O24" s="142"/>
      <c r="Q24" s="140" t="s">
        <v>13</v>
      </c>
      <c r="R24" s="141">
        <v>1</v>
      </c>
      <c r="S24" s="141">
        <v>0</v>
      </c>
      <c r="T24" s="141">
        <v>0</v>
      </c>
      <c r="U24" s="142">
        <v>0</v>
      </c>
      <c r="W24" s="140" t="s">
        <v>138</v>
      </c>
      <c r="X24" s="142">
        <v>0.2</v>
      </c>
      <c r="Z24" s="140" t="s">
        <v>132</v>
      </c>
      <c r="AA24" s="141">
        <v>0.7</v>
      </c>
      <c r="AB24" s="142" t="s">
        <v>124</v>
      </c>
    </row>
    <row r="25" spans="2:28">
      <c r="B25" t="s">
        <v>584</v>
      </c>
      <c r="C25" t="s">
        <v>585</v>
      </c>
      <c r="G25" s="140" t="s">
        <v>67</v>
      </c>
      <c r="H25" s="141" t="s">
        <v>54</v>
      </c>
      <c r="I25" s="141"/>
      <c r="J25" s="141"/>
      <c r="K25" s="141" t="s">
        <v>55</v>
      </c>
      <c r="L25" s="141"/>
      <c r="M25" s="141"/>
      <c r="N25" s="141"/>
      <c r="O25" s="142"/>
      <c r="Q25" s="140" t="s">
        <v>12</v>
      </c>
      <c r="R25" s="141"/>
      <c r="S25" s="141">
        <v>0.3</v>
      </c>
      <c r="T25" s="141">
        <v>0.7</v>
      </c>
      <c r="U25" s="142">
        <v>0</v>
      </c>
      <c r="W25" s="140" t="s">
        <v>48</v>
      </c>
      <c r="X25" s="142">
        <v>0</v>
      </c>
      <c r="Z25" s="140" t="s">
        <v>140</v>
      </c>
      <c r="AA25" s="141">
        <v>0</v>
      </c>
      <c r="AB25" s="142">
        <v>0</v>
      </c>
    </row>
    <row r="26" spans="2:28" ht="13.5" thickBot="1">
      <c r="B26" t="s">
        <v>586</v>
      </c>
      <c r="C26" t="s">
        <v>587</v>
      </c>
      <c r="G26" s="143" t="s">
        <v>68</v>
      </c>
      <c r="H26" s="144" t="s">
        <v>55</v>
      </c>
      <c r="I26" s="144"/>
      <c r="J26" s="144"/>
      <c r="K26" s="144"/>
      <c r="L26" s="144"/>
      <c r="M26" s="144"/>
      <c r="N26" s="144"/>
      <c r="O26" s="145"/>
      <c r="Q26" s="143" t="s">
        <v>59</v>
      </c>
      <c r="R26" s="144"/>
      <c r="S26" s="144">
        <v>20</v>
      </c>
      <c r="T26" s="144"/>
      <c r="U26" s="145"/>
      <c r="W26" s="143" t="s">
        <v>17</v>
      </c>
      <c r="X26" s="145">
        <v>2018</v>
      </c>
      <c r="Z26" s="143" t="s">
        <v>139</v>
      </c>
      <c r="AA26" s="144">
        <v>0</v>
      </c>
      <c r="AB26" s="145">
        <v>0</v>
      </c>
    </row>
    <row r="34" spans="1:101" ht="13.5" thickBot="1">
      <c r="A34" s="136" t="s">
        <v>69</v>
      </c>
      <c r="B34" s="135"/>
      <c r="C34" s="150"/>
      <c r="D34" s="150"/>
      <c r="E34" s="150"/>
      <c r="F34" s="150"/>
      <c r="G34" s="150"/>
      <c r="H34" s="150"/>
      <c r="I34" s="150"/>
      <c r="J34" s="150"/>
      <c r="K34" s="150"/>
      <c r="L34" s="150"/>
      <c r="M34" s="150"/>
      <c r="N34" s="150"/>
      <c r="O34" s="150"/>
      <c r="P34" s="150"/>
      <c r="Q34" s="150"/>
      <c r="R34" s="150"/>
      <c r="S34" s="150"/>
      <c r="T34" s="150"/>
      <c r="U34" s="150"/>
      <c r="V34" s="150"/>
      <c r="W34" s="150"/>
      <c r="X34" s="150"/>
      <c r="Y34" s="150"/>
      <c r="Z34" s="150"/>
      <c r="AA34" s="150"/>
      <c r="AB34" s="150"/>
      <c r="AC34" s="150"/>
      <c r="AD34" s="150"/>
      <c r="AE34" s="150"/>
      <c r="AF34" s="150"/>
      <c r="AG34" s="150"/>
      <c r="AH34" s="150"/>
      <c r="AI34" s="150"/>
      <c r="AJ34" s="150"/>
      <c r="AK34" s="150"/>
      <c r="AL34" s="150"/>
      <c r="AM34" s="150"/>
      <c r="AN34" s="150"/>
      <c r="AO34" s="150"/>
      <c r="AP34" s="150"/>
      <c r="AQ34" s="150"/>
      <c r="AR34" s="150"/>
      <c r="AS34" s="150"/>
      <c r="AT34" s="150"/>
      <c r="AU34" s="150"/>
      <c r="AV34" s="150"/>
      <c r="AW34" s="150"/>
      <c r="AX34" s="150"/>
      <c r="AY34" s="150"/>
      <c r="AZ34" s="150"/>
      <c r="BA34" s="150"/>
      <c r="BB34" s="150"/>
      <c r="BC34" s="150"/>
      <c r="BD34" s="150"/>
      <c r="BE34" s="150"/>
      <c r="BF34" s="150"/>
      <c r="BG34" s="150"/>
      <c r="BH34" s="150"/>
      <c r="BI34" s="150"/>
      <c r="BJ34" s="150"/>
      <c r="BK34" s="150"/>
      <c r="BL34" s="150"/>
      <c r="BM34" s="150"/>
      <c r="BN34" s="150"/>
      <c r="BO34" s="150"/>
      <c r="BP34" s="150"/>
      <c r="BQ34" s="150"/>
      <c r="BR34" s="150"/>
      <c r="BS34" s="150"/>
      <c r="BT34" s="150"/>
      <c r="BU34" s="150"/>
      <c r="BV34" s="150"/>
      <c r="BW34" s="150"/>
      <c r="BX34" s="150"/>
      <c r="BY34" s="150"/>
      <c r="BZ34" s="150"/>
      <c r="CA34" s="150"/>
      <c r="CB34" s="150"/>
      <c r="CC34" s="150"/>
      <c r="CD34" s="150"/>
      <c r="CE34" s="150"/>
      <c r="CF34" s="150"/>
      <c r="CG34" s="150"/>
      <c r="CH34" s="150"/>
      <c r="CI34" s="150"/>
      <c r="CJ34" s="150"/>
      <c r="CK34" s="150"/>
      <c r="CL34" s="150"/>
      <c r="CM34" s="150"/>
      <c r="CN34" s="150"/>
      <c r="CO34" s="150"/>
      <c r="CP34" s="150"/>
      <c r="CQ34" s="150"/>
      <c r="CR34" s="150"/>
      <c r="CS34" s="150"/>
      <c r="CT34" s="150"/>
      <c r="CU34" s="150"/>
      <c r="CV34" s="150"/>
      <c r="CW34" s="150"/>
    </row>
    <row r="35" spans="1:101" ht="26.25" thickBot="1">
      <c r="A35" s="146" t="s">
        <v>588</v>
      </c>
      <c r="B35" s="147"/>
      <c r="C35" s="151" t="s">
        <v>589</v>
      </c>
      <c r="D35" s="152"/>
      <c r="E35" s="152"/>
      <c r="F35" s="152"/>
      <c r="G35" s="152"/>
      <c r="H35" s="152"/>
      <c r="I35" s="152"/>
      <c r="J35" s="152"/>
      <c r="K35" s="153"/>
      <c r="L35" s="151" t="s">
        <v>70</v>
      </c>
      <c r="M35" s="152"/>
      <c r="N35" s="152"/>
      <c r="O35" s="152"/>
      <c r="P35" s="152"/>
      <c r="Q35" s="153"/>
      <c r="R35" s="151" t="s">
        <v>590</v>
      </c>
      <c r="S35" s="152"/>
      <c r="T35" s="152"/>
      <c r="U35" s="153"/>
      <c r="V35" s="151" t="s">
        <v>591</v>
      </c>
      <c r="W35" s="152"/>
      <c r="X35" s="152"/>
      <c r="Y35" s="153"/>
      <c r="Z35" s="151" t="s">
        <v>592</v>
      </c>
      <c r="AA35" s="152"/>
      <c r="AB35" s="152"/>
      <c r="AC35" s="153"/>
      <c r="AD35" s="151" t="s">
        <v>593</v>
      </c>
      <c r="AE35" s="152"/>
      <c r="AF35" s="152"/>
      <c r="AG35" s="153"/>
      <c r="AH35" s="151" t="s">
        <v>594</v>
      </c>
      <c r="AI35" s="152"/>
      <c r="AJ35" s="152"/>
      <c r="AK35" s="152"/>
      <c r="AL35" s="153"/>
      <c r="AM35" s="151" t="s">
        <v>595</v>
      </c>
      <c r="AN35" s="152"/>
      <c r="AO35" s="152"/>
      <c r="AP35" s="152"/>
      <c r="AQ35" s="152"/>
      <c r="AR35" s="152"/>
      <c r="AS35" s="153"/>
      <c r="AT35" s="151" t="s">
        <v>596</v>
      </c>
      <c r="AU35" s="152"/>
      <c r="AV35" s="152"/>
      <c r="AW35" s="152"/>
      <c r="AX35" s="152"/>
      <c r="AY35" s="152"/>
      <c r="AZ35" s="153"/>
      <c r="BA35" s="151" t="s">
        <v>597</v>
      </c>
      <c r="BB35" s="152"/>
      <c r="BC35" s="152"/>
      <c r="BD35" s="152"/>
      <c r="BE35" s="152"/>
      <c r="BF35" s="153"/>
      <c r="BG35" s="151" t="s">
        <v>598</v>
      </c>
      <c r="BH35" s="153"/>
      <c r="BI35" s="151" t="s">
        <v>599</v>
      </c>
      <c r="BJ35" s="152"/>
      <c r="BK35" s="152"/>
      <c r="BL35" s="152"/>
      <c r="BM35" s="153"/>
      <c r="BN35" s="151" t="s">
        <v>600</v>
      </c>
      <c r="BO35" s="152"/>
      <c r="BP35" s="152"/>
      <c r="BQ35" s="152"/>
      <c r="BR35" s="152"/>
      <c r="BS35" s="152"/>
      <c r="BT35" s="152"/>
      <c r="BU35" s="152"/>
      <c r="BV35" s="152"/>
      <c r="BW35" s="152"/>
      <c r="BX35" s="152"/>
      <c r="BY35" s="152"/>
      <c r="BZ35" s="152"/>
      <c r="CA35" s="152"/>
      <c r="CB35" s="152"/>
      <c r="CC35" s="153"/>
      <c r="CD35" s="151" t="s">
        <v>601</v>
      </c>
      <c r="CE35" s="153"/>
      <c r="CF35" s="151" t="s">
        <v>602</v>
      </c>
      <c r="CG35" s="152"/>
      <c r="CH35" s="152"/>
      <c r="CI35" s="152"/>
      <c r="CJ35" s="152"/>
      <c r="CK35" s="153"/>
      <c r="CL35" s="154"/>
      <c r="CM35" s="151" t="s">
        <v>40</v>
      </c>
      <c r="CN35" s="152"/>
      <c r="CO35" s="152"/>
      <c r="CP35" s="153"/>
      <c r="CQ35" s="151" t="s">
        <v>603</v>
      </c>
      <c r="CR35" s="152"/>
      <c r="CS35" s="152"/>
      <c r="CT35" s="152"/>
      <c r="CU35" s="153"/>
      <c r="CV35" s="151" t="s">
        <v>604</v>
      </c>
      <c r="CW35" s="153"/>
    </row>
    <row r="36" spans="1:101" ht="127.5">
      <c r="A36" s="149" t="s">
        <v>71</v>
      </c>
      <c r="B36" s="148" t="s">
        <v>141</v>
      </c>
      <c r="C36" s="155" t="s">
        <v>605</v>
      </c>
      <c r="D36" s="155" t="s">
        <v>606</v>
      </c>
      <c r="E36" s="155" t="s">
        <v>607</v>
      </c>
      <c r="F36" s="155" t="s">
        <v>608</v>
      </c>
      <c r="G36" s="155" t="s">
        <v>609</v>
      </c>
      <c r="H36" s="155" t="s">
        <v>610</v>
      </c>
      <c r="I36" s="155" t="s">
        <v>611</v>
      </c>
      <c r="J36" s="155" t="s">
        <v>612</v>
      </c>
      <c r="K36" s="155" t="s">
        <v>613</v>
      </c>
      <c r="L36" s="155" t="s">
        <v>614</v>
      </c>
      <c r="M36" s="155" t="s">
        <v>615</v>
      </c>
      <c r="N36" s="155" t="s">
        <v>616</v>
      </c>
      <c r="O36" s="155" t="s">
        <v>617</v>
      </c>
      <c r="P36" s="155" t="s">
        <v>618</v>
      </c>
      <c r="Q36" s="155" t="s">
        <v>619</v>
      </c>
      <c r="R36" s="155" t="s">
        <v>56</v>
      </c>
      <c r="S36" s="155" t="s">
        <v>57</v>
      </c>
      <c r="T36" s="155" t="s">
        <v>58</v>
      </c>
      <c r="U36" s="155" t="s">
        <v>6</v>
      </c>
      <c r="V36" s="155" t="s">
        <v>56</v>
      </c>
      <c r="W36" s="155" t="s">
        <v>57</v>
      </c>
      <c r="X36" s="155" t="s">
        <v>58</v>
      </c>
      <c r="Y36" s="155" t="s">
        <v>6</v>
      </c>
      <c r="Z36" s="155" t="s">
        <v>56</v>
      </c>
      <c r="AA36" s="155" t="s">
        <v>57</v>
      </c>
      <c r="AB36" s="155" t="s">
        <v>58</v>
      </c>
      <c r="AC36" s="155" t="s">
        <v>6</v>
      </c>
      <c r="AD36" s="155" t="s">
        <v>56</v>
      </c>
      <c r="AE36" s="155" t="s">
        <v>57</v>
      </c>
      <c r="AF36" s="155" t="s">
        <v>58</v>
      </c>
      <c r="AG36" s="155" t="s">
        <v>6</v>
      </c>
      <c r="AH36" s="155" t="s">
        <v>56</v>
      </c>
      <c r="AI36" s="155" t="s">
        <v>57</v>
      </c>
      <c r="AJ36" s="155" t="s">
        <v>58</v>
      </c>
      <c r="AK36" s="155" t="s">
        <v>6</v>
      </c>
      <c r="AL36" s="155" t="s">
        <v>620</v>
      </c>
      <c r="AM36" s="155" t="s">
        <v>621</v>
      </c>
      <c r="AN36" s="155" t="s">
        <v>622</v>
      </c>
      <c r="AO36" s="155" t="s">
        <v>623</v>
      </c>
      <c r="AP36" s="155" t="s">
        <v>624</v>
      </c>
      <c r="AQ36" s="155" t="s">
        <v>625</v>
      </c>
      <c r="AR36" s="155" t="s">
        <v>626</v>
      </c>
      <c r="AS36" s="155" t="s">
        <v>627</v>
      </c>
      <c r="AT36" s="155" t="s">
        <v>628</v>
      </c>
      <c r="AU36" s="155" t="s">
        <v>629</v>
      </c>
      <c r="AV36" s="155" t="s">
        <v>630</v>
      </c>
      <c r="AW36" s="155" t="s">
        <v>631</v>
      </c>
      <c r="AX36" s="155" t="s">
        <v>632</v>
      </c>
      <c r="AY36" s="155" t="s">
        <v>633</v>
      </c>
      <c r="AZ36" s="155" t="s">
        <v>634</v>
      </c>
      <c r="BA36" s="155" t="s">
        <v>635</v>
      </c>
      <c r="BB36" s="155" t="s">
        <v>636</v>
      </c>
      <c r="BC36" s="155" t="s">
        <v>637</v>
      </c>
      <c r="BD36" s="155" t="s">
        <v>638</v>
      </c>
      <c r="BE36" s="155" t="s">
        <v>639</v>
      </c>
      <c r="BF36" s="155" t="s">
        <v>640</v>
      </c>
      <c r="BG36" s="155" t="s">
        <v>641</v>
      </c>
      <c r="BH36" s="155" t="s">
        <v>642</v>
      </c>
      <c r="BI36" s="155" t="s">
        <v>643</v>
      </c>
      <c r="BJ36" s="155" t="s">
        <v>644</v>
      </c>
      <c r="BK36" s="155" t="s">
        <v>645</v>
      </c>
      <c r="BL36" s="155" t="s">
        <v>646</v>
      </c>
      <c r="BM36" s="155" t="s">
        <v>647</v>
      </c>
      <c r="BN36" s="155" t="s">
        <v>648</v>
      </c>
      <c r="BO36" s="155" t="s">
        <v>649</v>
      </c>
      <c r="BP36" s="155" t="s">
        <v>650</v>
      </c>
      <c r="BQ36" s="155" t="s">
        <v>651</v>
      </c>
      <c r="BR36" s="155" t="s">
        <v>652</v>
      </c>
      <c r="BS36" s="155" t="s">
        <v>653</v>
      </c>
      <c r="BT36" s="155" t="s">
        <v>654</v>
      </c>
      <c r="BU36" s="155" t="s">
        <v>655</v>
      </c>
      <c r="BV36" s="155" t="s">
        <v>656</v>
      </c>
      <c r="BW36" s="155" t="s">
        <v>657</v>
      </c>
      <c r="BX36" s="155" t="s">
        <v>658</v>
      </c>
      <c r="BY36" s="155" t="s">
        <v>659</v>
      </c>
      <c r="BZ36" s="155" t="s">
        <v>660</v>
      </c>
      <c r="CA36" s="155" t="s">
        <v>661</v>
      </c>
      <c r="CB36" s="155" t="s">
        <v>662</v>
      </c>
      <c r="CC36" s="155" t="s">
        <v>663</v>
      </c>
      <c r="CD36" s="155" t="s">
        <v>664</v>
      </c>
      <c r="CE36" s="155" t="s">
        <v>665</v>
      </c>
      <c r="CF36" s="155" t="s">
        <v>666</v>
      </c>
      <c r="CG36" s="155" t="s">
        <v>667</v>
      </c>
      <c r="CH36" s="155" t="s">
        <v>668</v>
      </c>
      <c r="CI36" s="155" t="s">
        <v>1126</v>
      </c>
      <c r="CJ36" s="155" t="s">
        <v>1127</v>
      </c>
      <c r="CK36" s="155" t="s">
        <v>1128</v>
      </c>
      <c r="CL36" s="155"/>
      <c r="CM36" s="155" t="s">
        <v>669</v>
      </c>
      <c r="CN36" s="155" t="s">
        <v>670</v>
      </c>
      <c r="CO36" s="155" t="s">
        <v>671</v>
      </c>
      <c r="CP36" s="155" t="s">
        <v>672</v>
      </c>
      <c r="CQ36" s="155" t="s">
        <v>673</v>
      </c>
      <c r="CR36" s="155" t="s">
        <v>674</v>
      </c>
      <c r="CS36" s="155" t="s">
        <v>675</v>
      </c>
      <c r="CT36" s="155" t="s">
        <v>676</v>
      </c>
      <c r="CU36" s="155" t="s">
        <v>677</v>
      </c>
      <c r="CV36" s="155" t="s">
        <v>678</v>
      </c>
      <c r="CW36" s="156" t="s">
        <v>679</v>
      </c>
    </row>
    <row r="37" spans="1:101">
      <c r="A37" t="s">
        <v>755</v>
      </c>
      <c r="B37" t="s">
        <v>755</v>
      </c>
      <c r="C37" s="150">
        <v>12</v>
      </c>
      <c r="D37" s="150">
        <v>52810.540579584907</v>
      </c>
      <c r="E37" s="150">
        <v>0</v>
      </c>
      <c r="F37" s="150">
        <v>14262.525615320008</v>
      </c>
      <c r="G37" s="150">
        <v>0</v>
      </c>
      <c r="H37" s="150">
        <v>0</v>
      </c>
      <c r="I37" s="150" t="s">
        <v>1017</v>
      </c>
      <c r="J37" s="150"/>
      <c r="K37" s="150"/>
      <c r="L37" s="150">
        <v>56712.144421666322</v>
      </c>
      <c r="M37" s="150">
        <v>8.9110656443561105</v>
      </c>
      <c r="N37" s="150">
        <v>8.8467495686453095</v>
      </c>
      <c r="O37" s="150">
        <v>0</v>
      </c>
      <c r="P37" s="150">
        <v>0</v>
      </c>
      <c r="Q37" s="150">
        <v>0</v>
      </c>
      <c r="R37" s="150">
        <v>2844.1381336742234</v>
      </c>
      <c r="S37" s="150">
        <v>6572.3706359529669</v>
      </c>
      <c r="T37" s="150">
        <v>0</v>
      </c>
      <c r="U37" s="150">
        <v>13307.616733608258</v>
      </c>
      <c r="V37" s="150" t="s">
        <v>680</v>
      </c>
      <c r="W37" s="150" t="s">
        <v>680</v>
      </c>
      <c r="X37" s="150" t="s">
        <v>680</v>
      </c>
      <c r="Y37" s="150" t="s">
        <v>680</v>
      </c>
      <c r="Z37" s="150">
        <v>0</v>
      </c>
      <c r="AA37" s="150">
        <v>0</v>
      </c>
      <c r="AB37" s="150">
        <v>0</v>
      </c>
      <c r="AC37" s="150">
        <v>0</v>
      </c>
      <c r="AD37" s="150">
        <v>0</v>
      </c>
      <c r="AE37" s="150">
        <v>0</v>
      </c>
      <c r="AF37" s="150">
        <v>0</v>
      </c>
      <c r="AG37" s="150">
        <v>0</v>
      </c>
      <c r="AH37" s="150">
        <v>2844.1381336742234</v>
      </c>
      <c r="AI37" s="150">
        <v>6572.3706359529669</v>
      </c>
      <c r="AJ37" s="150">
        <v>0</v>
      </c>
      <c r="AK37" s="150">
        <v>13307.616733608258</v>
      </c>
      <c r="AL37" s="150">
        <v>22724.125503235449</v>
      </c>
      <c r="AM37" s="150">
        <v>29331.666724455361</v>
      </c>
      <c r="AN37" s="150">
        <v>3148.7115448939617</v>
      </c>
      <c r="AO37" s="150">
        <v>0</v>
      </c>
      <c r="AP37" s="150">
        <v>0</v>
      </c>
      <c r="AQ37" s="150">
        <v>32480.378269349323</v>
      </c>
      <c r="AR37" s="150">
        <v>2844.1381336742234</v>
      </c>
      <c r="AS37" s="157">
        <v>11.420112787345275</v>
      </c>
      <c r="AT37" s="150">
        <v>29331.666724455361</v>
      </c>
      <c r="AU37" s="150">
        <v>3727.1366256328474</v>
      </c>
      <c r="AV37" s="150">
        <v>0</v>
      </c>
      <c r="AW37" s="150">
        <v>0</v>
      </c>
      <c r="AX37" s="150">
        <v>33058.803350088208</v>
      </c>
      <c r="AY37" s="150">
        <v>6572.3706359529669</v>
      </c>
      <c r="AZ37" s="157">
        <v>5.0299663821827076</v>
      </c>
      <c r="BA37" s="150">
        <v>29331.666724455361</v>
      </c>
      <c r="BB37" s="150">
        <v>6875.8481705268096</v>
      </c>
      <c r="BC37" s="150">
        <v>0</v>
      </c>
      <c r="BD37" s="150">
        <v>0</v>
      </c>
      <c r="BE37" s="150">
        <v>36207.514894982167</v>
      </c>
      <c r="BF37" s="150">
        <v>9416.5087696271912</v>
      </c>
      <c r="BG37" s="150">
        <v>3.2964060128427826</v>
      </c>
      <c r="BH37" s="157">
        <v>3.8451103037007694</v>
      </c>
      <c r="BI37" s="150">
        <v>3.6901560360005892</v>
      </c>
      <c r="BJ37" s="150">
        <v>8.5273893296326424</v>
      </c>
      <c r="BK37" s="150">
        <v>0</v>
      </c>
      <c r="BL37" s="150">
        <v>17.266103088624405</v>
      </c>
      <c r="BM37" s="150">
        <v>29.483648454257636</v>
      </c>
      <c r="BN37" s="150">
        <v>29331.666724455361</v>
      </c>
      <c r="BO37" s="150">
        <v>0</v>
      </c>
      <c r="BP37" s="150">
        <v>6875.8481705268096</v>
      </c>
      <c r="BQ37" s="150">
        <v>0</v>
      </c>
      <c r="BR37" s="150">
        <v>0</v>
      </c>
      <c r="BS37" s="150">
        <v>0</v>
      </c>
      <c r="BT37" s="150">
        <v>0</v>
      </c>
      <c r="BU37" s="150">
        <v>0</v>
      </c>
      <c r="BV37" s="150">
        <v>0</v>
      </c>
      <c r="BW37" s="150">
        <v>0</v>
      </c>
      <c r="BX37" s="150">
        <v>22724.125503235449</v>
      </c>
      <c r="BY37" s="150"/>
      <c r="BZ37" s="150">
        <v>0</v>
      </c>
      <c r="CA37" s="150">
        <v>0</v>
      </c>
      <c r="CB37" s="150">
        <v>36207.514894982174</v>
      </c>
      <c r="CC37" s="150">
        <v>22724.125503235449</v>
      </c>
      <c r="CD37" s="157">
        <v>1.5933512992536045</v>
      </c>
      <c r="CE37" s="150">
        <v>20.562509101467178</v>
      </c>
      <c r="CF37" s="150">
        <v>538.7709349355564</v>
      </c>
      <c r="CG37" s="150">
        <v>0</v>
      </c>
      <c r="CH37" s="150">
        <v>538.7709349355564</v>
      </c>
      <c r="CI37" s="150">
        <v>26.938268600291501</v>
      </c>
      <c r="CJ37" s="150">
        <v>0</v>
      </c>
      <c r="CK37" s="150">
        <v>26.938268600291501</v>
      </c>
      <c r="CL37" s="150"/>
      <c r="CM37" s="150">
        <v>0</v>
      </c>
      <c r="CN37" s="150"/>
      <c r="CO37" s="150">
        <v>0</v>
      </c>
      <c r="CP37" s="150">
        <v>0</v>
      </c>
      <c r="CQ37" s="150">
        <v>0</v>
      </c>
      <c r="CR37" s="150">
        <v>0</v>
      </c>
      <c r="CS37" s="150">
        <v>0</v>
      </c>
      <c r="CT37" s="150">
        <v>0</v>
      </c>
      <c r="CU37" s="150">
        <v>0</v>
      </c>
      <c r="CV37" s="150">
        <v>9999</v>
      </c>
      <c r="CW37" s="157">
        <v>9999</v>
      </c>
    </row>
    <row r="38" spans="1:101">
      <c r="C38" s="150"/>
      <c r="D38" s="150"/>
      <c r="E38" s="150"/>
      <c r="F38" s="150"/>
      <c r="G38" s="150"/>
      <c r="H38" s="150"/>
      <c r="I38" s="150"/>
      <c r="J38" s="150"/>
      <c r="K38" s="150"/>
      <c r="L38" s="150"/>
      <c r="M38" s="150"/>
      <c r="N38" s="150"/>
      <c r="O38" s="150"/>
      <c r="P38" s="150"/>
      <c r="Q38" s="150"/>
      <c r="R38" s="150"/>
      <c r="S38" s="150"/>
      <c r="T38" s="150"/>
      <c r="U38" s="150"/>
      <c r="V38" s="150"/>
      <c r="W38" s="150"/>
      <c r="X38" s="150"/>
      <c r="Y38" s="150"/>
      <c r="Z38" s="150"/>
      <c r="AA38" s="150"/>
      <c r="AB38" s="150"/>
      <c r="AC38" s="150"/>
      <c r="AD38" s="150"/>
      <c r="AE38" s="150"/>
      <c r="AF38" s="150"/>
      <c r="AG38" s="150"/>
      <c r="AH38" s="150"/>
      <c r="AI38" s="150"/>
      <c r="AJ38" s="150"/>
      <c r="AK38" s="150"/>
      <c r="AL38" s="150"/>
      <c r="AM38" s="150"/>
      <c r="AN38" s="150"/>
      <c r="AO38" s="150"/>
      <c r="AP38" s="150"/>
      <c r="AQ38" s="150"/>
      <c r="AR38" s="150"/>
      <c r="AS38" s="150"/>
      <c r="AT38" s="150"/>
      <c r="AU38" s="150"/>
      <c r="AV38" s="150"/>
      <c r="AW38" s="150"/>
      <c r="AX38" s="150"/>
      <c r="AY38" s="150"/>
      <c r="AZ38" s="150"/>
      <c r="BA38" s="150"/>
      <c r="BB38" s="150"/>
      <c r="BC38" s="150"/>
      <c r="BD38" s="150"/>
      <c r="BE38" s="150"/>
      <c r="BF38" s="150"/>
      <c r="BG38" s="150"/>
      <c r="BH38" s="150"/>
      <c r="BI38" s="150"/>
      <c r="BJ38" s="150"/>
      <c r="BK38" s="150"/>
      <c r="BL38" s="150"/>
      <c r="BM38" s="150"/>
      <c r="BN38" s="150"/>
      <c r="BO38" s="150"/>
      <c r="BP38" s="150"/>
      <c r="BQ38" s="150"/>
      <c r="BR38" s="150"/>
      <c r="BS38" s="150"/>
      <c r="BT38" s="150"/>
      <c r="BU38" s="150"/>
      <c r="BV38" s="150"/>
      <c r="BW38" s="150"/>
      <c r="BX38" s="150"/>
      <c r="BY38" s="150"/>
      <c r="BZ38" s="150"/>
      <c r="CA38" s="150"/>
      <c r="CB38" s="150"/>
      <c r="CC38" s="150"/>
      <c r="CD38" s="150"/>
      <c r="CE38" s="150"/>
      <c r="CF38" s="150"/>
      <c r="CG38" s="150"/>
      <c r="CH38" s="150"/>
      <c r="CI38" s="150"/>
      <c r="CJ38" s="150"/>
      <c r="CK38" s="150"/>
      <c r="CL38" s="150"/>
      <c r="CM38" s="150"/>
      <c r="CN38" s="150"/>
      <c r="CO38" s="150"/>
      <c r="CP38" s="150"/>
      <c r="CQ38" s="150"/>
      <c r="CR38" s="150"/>
      <c r="CS38" s="150"/>
      <c r="CT38" s="150"/>
      <c r="CU38" s="150"/>
      <c r="CV38" s="150"/>
      <c r="CW38" s="150"/>
    </row>
    <row r="39" spans="1:101">
      <c r="C39" s="150"/>
      <c r="D39" s="150"/>
      <c r="E39" s="150"/>
      <c r="F39" s="150"/>
      <c r="G39" s="150"/>
      <c r="H39" s="150"/>
      <c r="I39" s="150"/>
      <c r="J39" s="150"/>
      <c r="K39" s="150"/>
      <c r="L39" s="150"/>
      <c r="M39" s="150"/>
      <c r="N39" s="150"/>
      <c r="O39" s="150"/>
      <c r="P39" s="150"/>
      <c r="Q39" s="150"/>
      <c r="R39" s="150"/>
      <c r="S39" s="150"/>
      <c r="T39" s="150"/>
      <c r="U39" s="150"/>
      <c r="V39" s="150"/>
      <c r="W39" s="150"/>
      <c r="X39" s="150"/>
      <c r="Y39" s="150"/>
      <c r="Z39" s="150"/>
      <c r="AA39" s="150"/>
      <c r="AB39" s="150"/>
      <c r="AC39" s="150"/>
      <c r="AD39" s="150"/>
      <c r="AE39" s="150"/>
      <c r="AF39" s="150"/>
      <c r="AG39" s="150"/>
      <c r="AH39" s="150"/>
      <c r="AI39" s="150"/>
      <c r="AJ39" s="150"/>
      <c r="AK39" s="150"/>
      <c r="AL39" s="150"/>
      <c r="AM39" s="150"/>
      <c r="AN39" s="150"/>
      <c r="AO39" s="150"/>
      <c r="AP39" s="150"/>
      <c r="AQ39" s="150"/>
      <c r="AR39" s="150"/>
      <c r="AS39" s="150"/>
      <c r="AT39" s="150"/>
      <c r="AU39" s="150"/>
      <c r="AV39" s="150"/>
      <c r="AW39" s="150"/>
      <c r="AX39" s="150"/>
      <c r="AY39" s="150"/>
      <c r="AZ39" s="150"/>
      <c r="BA39" s="150"/>
      <c r="BB39" s="150"/>
      <c r="BC39" s="150"/>
      <c r="BD39" s="150"/>
      <c r="BE39" s="150"/>
      <c r="BF39" s="150"/>
      <c r="BG39" s="150"/>
      <c r="BH39" s="150"/>
      <c r="BI39" s="150"/>
      <c r="BJ39" s="150"/>
      <c r="BK39" s="150"/>
      <c r="BL39" s="150"/>
      <c r="BM39" s="150"/>
      <c r="BN39" s="150"/>
      <c r="BO39" s="150"/>
      <c r="BP39" s="150"/>
      <c r="BQ39" s="150"/>
      <c r="BR39" s="150"/>
      <c r="BS39" s="150"/>
      <c r="BT39" s="150"/>
      <c r="BU39" s="150"/>
      <c r="BV39" s="150"/>
      <c r="BW39" s="150"/>
      <c r="BX39" s="150"/>
      <c r="BY39" s="150"/>
      <c r="BZ39" s="150"/>
      <c r="CA39" s="150"/>
      <c r="CB39" s="150"/>
      <c r="CC39" s="150"/>
      <c r="CD39" s="150"/>
      <c r="CE39" s="150"/>
      <c r="CF39" s="150"/>
      <c r="CG39" s="150"/>
      <c r="CH39" s="150"/>
      <c r="CI39" s="150"/>
      <c r="CJ39" s="150"/>
      <c r="CK39" s="150"/>
      <c r="CL39" s="150"/>
      <c r="CM39" s="150"/>
      <c r="CN39" s="150"/>
      <c r="CO39" s="150"/>
      <c r="CP39" s="150"/>
      <c r="CQ39" s="150"/>
      <c r="CR39" s="150"/>
      <c r="CS39" s="150"/>
      <c r="CT39" s="150"/>
      <c r="CU39" s="150"/>
      <c r="CV39" s="150"/>
      <c r="CW39" s="150"/>
    </row>
    <row r="40" spans="1:101" ht="13.5" thickBot="1">
      <c r="A40" s="136" t="s">
        <v>72</v>
      </c>
      <c r="B40" s="135"/>
      <c r="C40" s="150"/>
      <c r="D40" s="150"/>
      <c r="E40" s="150"/>
      <c r="F40" s="150"/>
      <c r="G40" s="150"/>
      <c r="H40" s="150"/>
      <c r="I40" s="150"/>
      <c r="J40" s="150"/>
      <c r="K40" s="150"/>
      <c r="L40" s="150"/>
      <c r="M40" s="150"/>
      <c r="N40" s="150"/>
      <c r="O40" s="150"/>
      <c r="P40" s="150"/>
      <c r="Q40" s="150"/>
      <c r="R40" s="150"/>
      <c r="S40" s="150"/>
      <c r="T40" s="150"/>
      <c r="U40" s="150"/>
      <c r="V40" s="150"/>
      <c r="W40" s="150"/>
      <c r="X40" s="150"/>
      <c r="Y40" s="150"/>
      <c r="Z40" s="150"/>
      <c r="AA40" s="150"/>
      <c r="AB40" s="150"/>
      <c r="AC40" s="150"/>
      <c r="AD40" s="150"/>
      <c r="AE40" s="150"/>
      <c r="AF40" s="150"/>
      <c r="AG40" s="150"/>
      <c r="AH40" s="150"/>
      <c r="AI40" s="150"/>
      <c r="AJ40" s="150"/>
      <c r="AK40" s="150"/>
      <c r="AL40" s="150"/>
      <c r="AM40" s="150"/>
      <c r="AN40" s="150"/>
      <c r="AO40" s="150"/>
      <c r="AP40" s="150"/>
      <c r="AQ40" s="150"/>
      <c r="AR40" s="150"/>
      <c r="AS40" s="150"/>
      <c r="AT40" s="150"/>
      <c r="AU40" s="150"/>
      <c r="AV40" s="150"/>
      <c r="AW40" s="150"/>
      <c r="AX40" s="150"/>
      <c r="AY40" s="150"/>
      <c r="AZ40" s="150"/>
      <c r="BA40" s="150"/>
      <c r="BB40" s="150"/>
      <c r="BC40" s="150"/>
      <c r="BD40" s="150"/>
      <c r="BE40" s="150"/>
      <c r="BF40" s="150"/>
      <c r="BG40" s="150"/>
      <c r="BH40" s="150"/>
      <c r="BI40" s="150"/>
      <c r="BJ40" s="150"/>
      <c r="BK40" s="150"/>
      <c r="BL40" s="150"/>
      <c r="BM40" s="150"/>
      <c r="BN40" s="150"/>
      <c r="BO40" s="150"/>
      <c r="BP40" s="150"/>
      <c r="BQ40" s="150"/>
      <c r="BR40" s="150"/>
      <c r="BS40" s="150"/>
      <c r="BT40" s="150"/>
      <c r="BU40" s="150"/>
      <c r="BV40" s="150"/>
      <c r="BW40" s="150"/>
      <c r="BX40" s="150"/>
      <c r="BY40" s="150"/>
      <c r="BZ40" s="150"/>
      <c r="CA40" s="150"/>
      <c r="CB40" s="150"/>
      <c r="CC40" s="150"/>
      <c r="CD40" s="150"/>
      <c r="CE40" s="150"/>
      <c r="CF40" s="150"/>
      <c r="CG40" s="150"/>
      <c r="CH40" s="150"/>
      <c r="CI40" s="150"/>
      <c r="CJ40" s="150"/>
      <c r="CK40" s="150"/>
      <c r="CL40" s="150"/>
      <c r="CM40" s="150"/>
      <c r="CN40" s="150"/>
      <c r="CO40" s="150"/>
      <c r="CP40" s="150"/>
      <c r="CQ40" s="150"/>
      <c r="CR40" s="150"/>
      <c r="CS40" s="150"/>
      <c r="CT40" s="150"/>
      <c r="CU40" s="150"/>
      <c r="CV40" s="150"/>
      <c r="CW40" s="150"/>
    </row>
    <row r="41" spans="1:101" ht="26.25" thickBot="1">
      <c r="A41" s="146" t="s">
        <v>588</v>
      </c>
      <c r="B41" s="147"/>
      <c r="C41" s="151" t="s">
        <v>589</v>
      </c>
      <c r="D41" s="152"/>
      <c r="E41" s="152"/>
      <c r="F41" s="152"/>
      <c r="G41" s="152"/>
      <c r="H41" s="152"/>
      <c r="I41" s="152"/>
      <c r="J41" s="152"/>
      <c r="K41" s="153"/>
      <c r="L41" s="151" t="s">
        <v>70</v>
      </c>
      <c r="M41" s="152"/>
      <c r="N41" s="152"/>
      <c r="O41" s="152"/>
      <c r="P41" s="152"/>
      <c r="Q41" s="153"/>
      <c r="R41" s="151" t="s">
        <v>590</v>
      </c>
      <c r="S41" s="152"/>
      <c r="T41" s="152"/>
      <c r="U41" s="153"/>
      <c r="V41" s="151" t="s">
        <v>591</v>
      </c>
      <c r="W41" s="152"/>
      <c r="X41" s="152"/>
      <c r="Y41" s="153"/>
      <c r="Z41" s="151" t="s">
        <v>592</v>
      </c>
      <c r="AA41" s="152"/>
      <c r="AB41" s="152"/>
      <c r="AC41" s="153"/>
      <c r="AD41" s="151" t="s">
        <v>593</v>
      </c>
      <c r="AE41" s="152"/>
      <c r="AF41" s="152"/>
      <c r="AG41" s="153"/>
      <c r="AH41" s="151" t="s">
        <v>594</v>
      </c>
      <c r="AI41" s="152"/>
      <c r="AJ41" s="152"/>
      <c r="AK41" s="152"/>
      <c r="AL41" s="153"/>
      <c r="AM41" s="151" t="s">
        <v>595</v>
      </c>
      <c r="AN41" s="152"/>
      <c r="AO41" s="152"/>
      <c r="AP41" s="152"/>
      <c r="AQ41" s="152"/>
      <c r="AR41" s="152"/>
      <c r="AS41" s="153"/>
      <c r="AT41" s="151" t="s">
        <v>596</v>
      </c>
      <c r="AU41" s="152"/>
      <c r="AV41" s="152"/>
      <c r="AW41" s="152"/>
      <c r="AX41" s="152"/>
      <c r="AY41" s="152"/>
      <c r="AZ41" s="153"/>
      <c r="BA41" s="151" t="s">
        <v>597</v>
      </c>
      <c r="BB41" s="152"/>
      <c r="BC41" s="152"/>
      <c r="BD41" s="152"/>
      <c r="BE41" s="152"/>
      <c r="BF41" s="153"/>
      <c r="BG41" s="151" t="s">
        <v>598</v>
      </c>
      <c r="BH41" s="153"/>
      <c r="BI41" s="151" t="s">
        <v>599</v>
      </c>
      <c r="BJ41" s="152"/>
      <c r="BK41" s="152"/>
      <c r="BL41" s="152"/>
      <c r="BM41" s="153"/>
      <c r="BN41" s="151" t="s">
        <v>600</v>
      </c>
      <c r="BO41" s="152"/>
      <c r="BP41" s="152"/>
      <c r="BQ41" s="152"/>
      <c r="BR41" s="152"/>
      <c r="BS41" s="152"/>
      <c r="BT41" s="152"/>
      <c r="BU41" s="152"/>
      <c r="BV41" s="152"/>
      <c r="BW41" s="152"/>
      <c r="BX41" s="152"/>
      <c r="BY41" s="152"/>
      <c r="BZ41" s="152"/>
      <c r="CA41" s="152"/>
      <c r="CB41" s="152"/>
      <c r="CC41" s="153"/>
      <c r="CD41" s="151" t="s">
        <v>601</v>
      </c>
      <c r="CE41" s="153"/>
      <c r="CF41" s="151" t="s">
        <v>602</v>
      </c>
      <c r="CG41" s="152"/>
      <c r="CH41" s="152"/>
      <c r="CI41" s="152"/>
      <c r="CJ41" s="152"/>
      <c r="CK41" s="153"/>
      <c r="CL41" s="154"/>
      <c r="CM41" s="151" t="s">
        <v>40</v>
      </c>
      <c r="CN41" s="152"/>
      <c r="CO41" s="152"/>
      <c r="CP41" s="153"/>
      <c r="CQ41" s="151" t="s">
        <v>603</v>
      </c>
      <c r="CR41" s="152"/>
      <c r="CS41" s="152"/>
      <c r="CT41" s="152"/>
      <c r="CU41" s="153"/>
      <c r="CV41" s="151" t="s">
        <v>604</v>
      </c>
      <c r="CW41" s="153"/>
    </row>
    <row r="42" spans="1:101" ht="127.5">
      <c r="A42" s="149" t="s">
        <v>71</v>
      </c>
      <c r="B42" s="148" t="s">
        <v>141</v>
      </c>
      <c r="C42" s="155" t="s">
        <v>605</v>
      </c>
      <c r="D42" s="155" t="s">
        <v>606</v>
      </c>
      <c r="E42" s="155" t="s">
        <v>607</v>
      </c>
      <c r="F42" s="155" t="s">
        <v>608</v>
      </c>
      <c r="G42" s="155" t="s">
        <v>609</v>
      </c>
      <c r="H42" s="155" t="s">
        <v>610</v>
      </c>
      <c r="I42" s="155" t="s">
        <v>611</v>
      </c>
      <c r="J42" s="155" t="s">
        <v>612</v>
      </c>
      <c r="K42" s="155" t="s">
        <v>613</v>
      </c>
      <c r="L42" s="155" t="s">
        <v>614</v>
      </c>
      <c r="M42" s="155" t="s">
        <v>615</v>
      </c>
      <c r="N42" s="155" t="s">
        <v>616</v>
      </c>
      <c r="O42" s="155" t="s">
        <v>617</v>
      </c>
      <c r="P42" s="155" t="s">
        <v>618</v>
      </c>
      <c r="Q42" s="155" t="s">
        <v>619</v>
      </c>
      <c r="R42" s="155" t="s">
        <v>56</v>
      </c>
      <c r="S42" s="155" t="s">
        <v>57</v>
      </c>
      <c r="T42" s="155" t="s">
        <v>58</v>
      </c>
      <c r="U42" s="155" t="s">
        <v>6</v>
      </c>
      <c r="V42" s="155" t="s">
        <v>56</v>
      </c>
      <c r="W42" s="155" t="s">
        <v>57</v>
      </c>
      <c r="X42" s="155" t="s">
        <v>58</v>
      </c>
      <c r="Y42" s="155" t="s">
        <v>6</v>
      </c>
      <c r="Z42" s="155" t="s">
        <v>56</v>
      </c>
      <c r="AA42" s="155" t="s">
        <v>57</v>
      </c>
      <c r="AB42" s="155" t="s">
        <v>58</v>
      </c>
      <c r="AC42" s="155" t="s">
        <v>6</v>
      </c>
      <c r="AD42" s="155" t="s">
        <v>56</v>
      </c>
      <c r="AE42" s="155" t="s">
        <v>57</v>
      </c>
      <c r="AF42" s="155" t="s">
        <v>58</v>
      </c>
      <c r="AG42" s="155" t="s">
        <v>6</v>
      </c>
      <c r="AH42" s="155" t="s">
        <v>56</v>
      </c>
      <c r="AI42" s="155" t="s">
        <v>57</v>
      </c>
      <c r="AJ42" s="155" t="s">
        <v>58</v>
      </c>
      <c r="AK42" s="155" t="s">
        <v>6</v>
      </c>
      <c r="AL42" s="155" t="s">
        <v>620</v>
      </c>
      <c r="AM42" s="155" t="s">
        <v>621</v>
      </c>
      <c r="AN42" s="155" t="s">
        <v>622</v>
      </c>
      <c r="AO42" s="155" t="s">
        <v>623</v>
      </c>
      <c r="AP42" s="155" t="s">
        <v>624</v>
      </c>
      <c r="AQ42" s="155" t="s">
        <v>625</v>
      </c>
      <c r="AR42" s="155" t="s">
        <v>626</v>
      </c>
      <c r="AS42" s="155" t="s">
        <v>627</v>
      </c>
      <c r="AT42" s="155" t="s">
        <v>628</v>
      </c>
      <c r="AU42" s="155" t="s">
        <v>629</v>
      </c>
      <c r="AV42" s="155" t="s">
        <v>630</v>
      </c>
      <c r="AW42" s="155" t="s">
        <v>631</v>
      </c>
      <c r="AX42" s="155" t="s">
        <v>632</v>
      </c>
      <c r="AY42" s="155" t="s">
        <v>633</v>
      </c>
      <c r="AZ42" s="155" t="s">
        <v>634</v>
      </c>
      <c r="BA42" s="155" t="s">
        <v>635</v>
      </c>
      <c r="BB42" s="155" t="s">
        <v>636</v>
      </c>
      <c r="BC42" s="155" t="s">
        <v>637</v>
      </c>
      <c r="BD42" s="155" t="s">
        <v>638</v>
      </c>
      <c r="BE42" s="155" t="s">
        <v>639</v>
      </c>
      <c r="BF42" s="155" t="s">
        <v>640</v>
      </c>
      <c r="BG42" s="155" t="s">
        <v>641</v>
      </c>
      <c r="BH42" s="155" t="s">
        <v>642</v>
      </c>
      <c r="BI42" s="155" t="s">
        <v>643</v>
      </c>
      <c r="BJ42" s="155" t="s">
        <v>644</v>
      </c>
      <c r="BK42" s="155" t="s">
        <v>645</v>
      </c>
      <c r="BL42" s="155" t="s">
        <v>646</v>
      </c>
      <c r="BM42" s="155" t="s">
        <v>647</v>
      </c>
      <c r="BN42" s="155" t="s">
        <v>648</v>
      </c>
      <c r="BO42" s="155" t="s">
        <v>649</v>
      </c>
      <c r="BP42" s="155" t="s">
        <v>650</v>
      </c>
      <c r="BQ42" s="155" t="s">
        <v>651</v>
      </c>
      <c r="BR42" s="155" t="s">
        <v>652</v>
      </c>
      <c r="BS42" s="155" t="s">
        <v>653</v>
      </c>
      <c r="BT42" s="155" t="s">
        <v>654</v>
      </c>
      <c r="BU42" s="155" t="s">
        <v>655</v>
      </c>
      <c r="BV42" s="155" t="s">
        <v>656</v>
      </c>
      <c r="BW42" s="155" t="s">
        <v>657</v>
      </c>
      <c r="BX42" s="155" t="s">
        <v>658</v>
      </c>
      <c r="BY42" s="155" t="s">
        <v>659</v>
      </c>
      <c r="BZ42" s="155" t="s">
        <v>660</v>
      </c>
      <c r="CA42" s="155" t="s">
        <v>661</v>
      </c>
      <c r="CB42" s="155" t="s">
        <v>662</v>
      </c>
      <c r="CC42" s="155" t="s">
        <v>663</v>
      </c>
      <c r="CD42" s="155" t="s">
        <v>664</v>
      </c>
      <c r="CE42" s="155" t="s">
        <v>665</v>
      </c>
      <c r="CF42" s="155" t="s">
        <v>666</v>
      </c>
      <c r="CG42" s="155" t="s">
        <v>667</v>
      </c>
      <c r="CH42" s="155" t="s">
        <v>668</v>
      </c>
      <c r="CI42" s="155" t="s">
        <v>1126</v>
      </c>
      <c r="CJ42" s="155" t="s">
        <v>1127</v>
      </c>
      <c r="CK42" s="155" t="s">
        <v>1128</v>
      </c>
      <c r="CL42" s="155"/>
      <c r="CM42" s="155" t="s">
        <v>669</v>
      </c>
      <c r="CN42" s="155" t="s">
        <v>670</v>
      </c>
      <c r="CO42" s="155" t="s">
        <v>671</v>
      </c>
      <c r="CP42" s="155" t="s">
        <v>672</v>
      </c>
      <c r="CQ42" s="155" t="s">
        <v>673</v>
      </c>
      <c r="CR42" s="155" t="s">
        <v>674</v>
      </c>
      <c r="CS42" s="155" t="s">
        <v>675</v>
      </c>
      <c r="CT42" s="155" t="s">
        <v>676</v>
      </c>
      <c r="CU42" s="155" t="s">
        <v>677</v>
      </c>
      <c r="CV42" s="155" t="s">
        <v>678</v>
      </c>
      <c r="CW42" s="155" t="s">
        <v>679</v>
      </c>
    </row>
    <row r="43" spans="1:101">
      <c r="A43" t="s">
        <v>755</v>
      </c>
      <c r="C43" s="150">
        <v>12.000000000000002</v>
      </c>
      <c r="D43" s="150">
        <v>52810.540579584907</v>
      </c>
      <c r="E43" s="150">
        <v>0</v>
      </c>
      <c r="F43" s="150">
        <v>14262.525615320008</v>
      </c>
      <c r="G43" s="150">
        <v>0</v>
      </c>
      <c r="H43" s="150">
        <v>0</v>
      </c>
      <c r="I43" s="150"/>
      <c r="J43" s="150"/>
      <c r="K43" s="150"/>
      <c r="L43" s="150">
        <v>56712.144421666322</v>
      </c>
      <c r="M43" s="150">
        <v>8.9110656443561105</v>
      </c>
      <c r="N43" s="150">
        <v>8.8467495686453095</v>
      </c>
      <c r="O43" s="150">
        <v>0</v>
      </c>
      <c r="P43" s="150">
        <v>0</v>
      </c>
      <c r="Q43" s="150">
        <v>0</v>
      </c>
      <c r="R43" s="150">
        <v>2844.1381336742234</v>
      </c>
      <c r="S43" s="150">
        <v>6572.3706359529669</v>
      </c>
      <c r="T43" s="150">
        <v>0</v>
      </c>
      <c r="U43" s="150">
        <v>13307.616733608258</v>
      </c>
      <c r="V43" s="150">
        <v>855.75153691920048</v>
      </c>
      <c r="W43" s="150">
        <v>1996.7535861448011</v>
      </c>
      <c r="X43" s="150">
        <v>0</v>
      </c>
      <c r="Y43" s="150">
        <v>0</v>
      </c>
      <c r="Z43" s="150">
        <v>0</v>
      </c>
      <c r="AA43" s="150">
        <v>0</v>
      </c>
      <c r="AB43" s="150">
        <v>0</v>
      </c>
      <c r="AC43" s="150">
        <v>0</v>
      </c>
      <c r="AD43" s="150">
        <v>0</v>
      </c>
      <c r="AE43" s="150">
        <v>0</v>
      </c>
      <c r="AF43" s="150">
        <v>0</v>
      </c>
      <c r="AG43" s="150">
        <v>0</v>
      </c>
      <c r="AH43" s="150">
        <v>3699.8896705934239</v>
      </c>
      <c r="AI43" s="150">
        <v>8569.1242220977674</v>
      </c>
      <c r="AJ43" s="150">
        <v>0</v>
      </c>
      <c r="AK43" s="150">
        <v>13307.616733608258</v>
      </c>
      <c r="AL43" s="150">
        <v>25576.630626299451</v>
      </c>
      <c r="AM43" s="150">
        <v>29331.666724455361</v>
      </c>
      <c r="AN43" s="150">
        <v>3148.7115448939617</v>
      </c>
      <c r="AO43" s="150">
        <v>0</v>
      </c>
      <c r="AP43" s="150">
        <v>0</v>
      </c>
      <c r="AQ43" s="150">
        <v>32480.378269349323</v>
      </c>
      <c r="AR43" s="150">
        <v>3699.8896705934239</v>
      </c>
      <c r="AS43" s="157">
        <v>8.7787423845370522</v>
      </c>
      <c r="AT43" s="150">
        <v>29331.666724455361</v>
      </c>
      <c r="AU43" s="150">
        <v>3727.1366256328474</v>
      </c>
      <c r="AV43" s="150">
        <v>0</v>
      </c>
      <c r="AW43" s="150">
        <v>0</v>
      </c>
      <c r="AX43" s="150">
        <v>33058.803350088208</v>
      </c>
      <c r="AY43" s="150">
        <v>8569.1242220977674</v>
      </c>
      <c r="AZ43" s="157">
        <v>3.8578975509349354</v>
      </c>
      <c r="BA43" s="150">
        <v>29331.666724455361</v>
      </c>
      <c r="BB43" s="150">
        <v>6875.8481705268096</v>
      </c>
      <c r="BC43" s="150">
        <v>0</v>
      </c>
      <c r="BD43" s="150">
        <v>0</v>
      </c>
      <c r="BE43" s="150">
        <v>36207.514894982167</v>
      </c>
      <c r="BF43" s="150">
        <v>12269.013892691193</v>
      </c>
      <c r="BG43" s="150">
        <v>6.9974178845829513</v>
      </c>
      <c r="BH43" s="157">
        <v>2.9511348843244396</v>
      </c>
      <c r="BI43" s="150">
        <v>4.8004595975226394</v>
      </c>
      <c r="BJ43" s="150">
        <v>11.11809763985076</v>
      </c>
      <c r="BK43" s="150">
        <v>0</v>
      </c>
      <c r="BL43" s="150">
        <v>17.266103088624405</v>
      </c>
      <c r="BM43" s="150">
        <v>33.184660325997811</v>
      </c>
      <c r="BN43" s="150">
        <v>29331.666724455361</v>
      </c>
      <c r="BO43" s="150">
        <v>0</v>
      </c>
      <c r="BP43" s="150">
        <v>6875.8481705268096</v>
      </c>
      <c r="BQ43" s="150">
        <v>0</v>
      </c>
      <c r="BR43" s="150">
        <v>0</v>
      </c>
      <c r="BS43" s="150">
        <v>0</v>
      </c>
      <c r="BT43" s="150">
        <v>0</v>
      </c>
      <c r="BU43" s="150">
        <v>0</v>
      </c>
      <c r="BV43" s="150">
        <v>0</v>
      </c>
      <c r="BW43" s="150">
        <v>0</v>
      </c>
      <c r="BX43" s="150">
        <v>22724.125503235449</v>
      </c>
      <c r="BY43" s="150">
        <v>2852.505123064002</v>
      </c>
      <c r="BZ43" s="150">
        <v>0</v>
      </c>
      <c r="CA43" s="150">
        <v>0</v>
      </c>
      <c r="CB43" s="150">
        <v>36207.514894982174</v>
      </c>
      <c r="CC43" s="150">
        <v>25576.630626299451</v>
      </c>
      <c r="CD43" s="157">
        <v>1.4156483480568938</v>
      </c>
      <c r="CE43" s="150">
        <v>24.263520973207346</v>
      </c>
      <c r="CF43" s="150">
        <v>538.7709349355564</v>
      </c>
      <c r="CG43" s="150">
        <v>0</v>
      </c>
      <c r="CH43" s="150">
        <v>538.7709349355564</v>
      </c>
      <c r="CI43" s="150">
        <v>26.938268600291501</v>
      </c>
      <c r="CJ43" s="150">
        <v>0</v>
      </c>
      <c r="CK43" s="150">
        <v>26.938268600291501</v>
      </c>
      <c r="CL43" s="150"/>
      <c r="CM43" s="150">
        <v>0</v>
      </c>
      <c r="CN43" s="150"/>
      <c r="CO43" s="150">
        <v>0</v>
      </c>
      <c r="CP43" s="150">
        <v>0</v>
      </c>
      <c r="CQ43" s="150">
        <v>0</v>
      </c>
      <c r="CR43" s="150">
        <v>0</v>
      </c>
      <c r="CS43" s="150">
        <v>0</v>
      </c>
      <c r="CT43" s="150">
        <v>0</v>
      </c>
      <c r="CU43" s="150">
        <v>0</v>
      </c>
      <c r="CV43" s="150">
        <v>9999</v>
      </c>
      <c r="CW43" s="157">
        <v>9999</v>
      </c>
    </row>
    <row r="44" spans="1:101">
      <c r="C44" s="150"/>
      <c r="D44" s="150"/>
      <c r="E44" s="150"/>
      <c r="F44" s="150"/>
      <c r="G44" s="150"/>
      <c r="H44" s="150"/>
      <c r="I44" s="150"/>
      <c r="J44" s="150"/>
      <c r="K44" s="150"/>
      <c r="L44" s="150"/>
      <c r="M44" s="150"/>
      <c r="N44" s="150"/>
      <c r="O44" s="150"/>
      <c r="P44" s="150"/>
      <c r="Q44" s="150"/>
      <c r="R44" s="150"/>
      <c r="S44" s="150"/>
      <c r="T44" s="150"/>
      <c r="U44" s="150"/>
      <c r="V44" s="150"/>
      <c r="W44" s="150"/>
      <c r="X44" s="150"/>
      <c r="Y44" s="150"/>
      <c r="Z44" s="150"/>
      <c r="AA44" s="150"/>
      <c r="AB44" s="150"/>
      <c r="AC44" s="150"/>
      <c r="AD44" s="150"/>
      <c r="AE44" s="150"/>
      <c r="AF44" s="150"/>
      <c r="AG44" s="150"/>
      <c r="AH44" s="150"/>
      <c r="AI44" s="150"/>
      <c r="AJ44" s="150"/>
      <c r="AK44" s="150"/>
      <c r="AL44" s="150"/>
      <c r="AM44" s="150"/>
      <c r="AN44" s="150"/>
      <c r="AO44" s="150"/>
      <c r="AP44" s="150"/>
      <c r="AQ44" s="150"/>
      <c r="AR44" s="150"/>
      <c r="AS44" s="150"/>
      <c r="AT44" s="150"/>
      <c r="AU44" s="150"/>
      <c r="AV44" s="150"/>
      <c r="AW44" s="150"/>
      <c r="AX44" s="150"/>
      <c r="AY44" s="150"/>
      <c r="AZ44" s="150"/>
      <c r="BA44" s="150"/>
      <c r="BB44" s="150"/>
      <c r="BC44" s="150"/>
      <c r="BD44" s="150"/>
      <c r="BE44" s="150"/>
      <c r="BF44" s="150"/>
      <c r="BG44" s="150"/>
      <c r="BH44" s="150"/>
      <c r="BI44" s="150"/>
      <c r="BJ44" s="150"/>
      <c r="BK44" s="150"/>
      <c r="BL44" s="150"/>
      <c r="BM44" s="150"/>
      <c r="BN44" s="150"/>
      <c r="BO44" s="150"/>
      <c r="BP44" s="150"/>
      <c r="BQ44" s="150"/>
      <c r="BR44" s="150"/>
      <c r="BS44" s="150"/>
      <c r="BT44" s="150"/>
      <c r="BU44" s="150"/>
      <c r="BV44" s="150"/>
      <c r="BW44" s="150"/>
      <c r="BX44" s="150"/>
      <c r="BY44" s="150"/>
      <c r="BZ44" s="150"/>
      <c r="CA44" s="150"/>
      <c r="CB44" s="150"/>
      <c r="CC44" s="150"/>
      <c r="CD44" s="150"/>
      <c r="CE44" s="150"/>
      <c r="CF44" s="150"/>
      <c r="CG44" s="150"/>
      <c r="CH44" s="150"/>
      <c r="CI44" s="150"/>
      <c r="CJ44" s="150"/>
      <c r="CK44" s="150"/>
      <c r="CL44" s="150"/>
      <c r="CM44" s="150"/>
      <c r="CN44" s="150"/>
      <c r="CO44" s="150"/>
      <c r="CP44" s="150"/>
      <c r="CQ44" s="150"/>
      <c r="CR44" s="150"/>
      <c r="CS44" s="150"/>
      <c r="CT44" s="150"/>
      <c r="CU44" s="150"/>
      <c r="CV44" s="150"/>
      <c r="CW44" s="150"/>
    </row>
    <row r="45" spans="1:101">
      <c r="C45" s="150"/>
      <c r="D45" s="150"/>
      <c r="E45" s="150"/>
      <c r="F45" s="150"/>
      <c r="G45" s="150"/>
      <c r="H45" s="150"/>
      <c r="I45" s="150"/>
      <c r="J45" s="150"/>
      <c r="K45" s="150"/>
      <c r="L45" s="150"/>
      <c r="M45" s="150"/>
      <c r="N45" s="150"/>
      <c r="O45" s="150"/>
      <c r="P45" s="150"/>
      <c r="Q45" s="150"/>
      <c r="R45" s="150"/>
      <c r="S45" s="150"/>
      <c r="T45" s="150"/>
      <c r="U45" s="150"/>
      <c r="V45" s="150"/>
      <c r="W45" s="150"/>
      <c r="X45" s="150"/>
      <c r="Y45" s="150"/>
      <c r="Z45" s="150"/>
      <c r="AA45" s="150"/>
      <c r="AB45" s="150"/>
      <c r="AC45" s="150"/>
      <c r="AD45" s="150"/>
      <c r="AE45" s="150"/>
      <c r="AF45" s="150"/>
      <c r="AG45" s="150"/>
      <c r="AH45" s="150"/>
      <c r="AI45" s="150"/>
      <c r="AJ45" s="150"/>
      <c r="AK45" s="150"/>
      <c r="AL45" s="150"/>
      <c r="AM45" s="150"/>
      <c r="AN45" s="150"/>
      <c r="AO45" s="150"/>
      <c r="AP45" s="150"/>
      <c r="AQ45" s="150"/>
      <c r="AR45" s="150"/>
      <c r="AS45" s="150"/>
      <c r="AT45" s="150"/>
      <c r="AU45" s="150"/>
      <c r="AV45" s="150"/>
      <c r="AW45" s="150"/>
      <c r="AX45" s="150"/>
      <c r="AY45" s="150"/>
      <c r="AZ45" s="150"/>
      <c r="BA45" s="150"/>
      <c r="BB45" s="150"/>
      <c r="BC45" s="150"/>
      <c r="BD45" s="150"/>
      <c r="BE45" s="150"/>
      <c r="BF45" s="150"/>
      <c r="BG45" s="150"/>
      <c r="BH45" s="150"/>
      <c r="BI45" s="150"/>
      <c r="BJ45" s="150"/>
      <c r="BK45" s="150"/>
      <c r="BL45" s="150"/>
      <c r="BM45" s="150"/>
      <c r="BN45" s="150"/>
      <c r="BO45" s="150"/>
      <c r="BP45" s="150"/>
      <c r="BQ45" s="150"/>
      <c r="BR45" s="150"/>
      <c r="BS45" s="150"/>
      <c r="BT45" s="150"/>
      <c r="BU45" s="150"/>
      <c r="BV45" s="150"/>
      <c r="BW45" s="150"/>
      <c r="BX45" s="150"/>
      <c r="BY45" s="150"/>
      <c r="BZ45" s="150"/>
      <c r="CA45" s="150"/>
      <c r="CB45" s="150"/>
      <c r="CC45" s="150"/>
      <c r="CD45" s="150"/>
      <c r="CE45" s="150"/>
      <c r="CF45" s="150"/>
      <c r="CG45" s="150"/>
      <c r="CH45" s="150"/>
      <c r="CI45" s="150"/>
      <c r="CJ45" s="150"/>
      <c r="CK45" s="150"/>
      <c r="CL45" s="150"/>
      <c r="CM45" s="150"/>
      <c r="CN45" s="150"/>
      <c r="CO45" s="150"/>
      <c r="CP45" s="150"/>
      <c r="CQ45" s="150"/>
      <c r="CR45" s="150"/>
      <c r="CS45" s="150"/>
      <c r="CT45" s="150"/>
      <c r="CU45" s="150"/>
      <c r="CV45" s="150"/>
      <c r="CW45" s="150"/>
    </row>
    <row r="46" spans="1:101" ht="13.5" thickBot="1">
      <c r="A46" s="136" t="s">
        <v>73</v>
      </c>
      <c r="B46" s="135"/>
      <c r="C46" s="150"/>
      <c r="D46" s="150"/>
      <c r="E46" s="150"/>
      <c r="F46" s="150"/>
      <c r="G46" s="150"/>
      <c r="H46" s="150"/>
      <c r="I46" s="150"/>
      <c r="J46" s="150"/>
      <c r="K46" s="150"/>
      <c r="L46" s="150"/>
      <c r="M46" s="150"/>
      <c r="N46" s="150"/>
      <c r="O46" s="150"/>
      <c r="P46" s="150"/>
      <c r="Q46" s="150"/>
      <c r="R46" s="150"/>
      <c r="S46" s="150"/>
      <c r="T46" s="150"/>
      <c r="U46" s="150"/>
      <c r="V46" s="150"/>
      <c r="W46" s="150"/>
      <c r="X46" s="150"/>
      <c r="Y46" s="150"/>
      <c r="Z46" s="150"/>
      <c r="AA46" s="150"/>
      <c r="AB46" s="150"/>
      <c r="AC46" s="150"/>
      <c r="AD46" s="150"/>
      <c r="AE46" s="150"/>
      <c r="AF46" s="150"/>
      <c r="AG46" s="150"/>
      <c r="AH46" s="150"/>
      <c r="AI46" s="150"/>
      <c r="AJ46" s="150"/>
      <c r="AK46" s="150"/>
      <c r="AL46" s="150"/>
      <c r="AM46" s="150"/>
      <c r="AN46" s="150"/>
      <c r="AO46" s="150"/>
      <c r="AP46" s="150"/>
      <c r="AQ46" s="150"/>
      <c r="AR46" s="150"/>
      <c r="AS46" s="150"/>
      <c r="AT46" s="150"/>
      <c r="AU46" s="150"/>
      <c r="AV46" s="150"/>
      <c r="AW46" s="150"/>
      <c r="AX46" s="150"/>
      <c r="AY46" s="150"/>
      <c r="AZ46" s="150"/>
      <c r="BA46" s="150"/>
      <c r="BB46" s="150"/>
      <c r="BC46" s="150"/>
      <c r="BD46" s="150"/>
      <c r="BE46" s="150"/>
      <c r="BF46" s="150"/>
      <c r="BG46" s="150"/>
      <c r="BH46" s="150"/>
      <c r="BI46" s="150"/>
      <c r="BJ46" s="150"/>
      <c r="BK46" s="150"/>
      <c r="BL46" s="150"/>
      <c r="BM46" s="150"/>
      <c r="BN46" s="150"/>
      <c r="BO46" s="150"/>
      <c r="BP46" s="150"/>
      <c r="BQ46" s="150"/>
      <c r="BR46" s="150"/>
      <c r="BS46" s="150"/>
      <c r="BT46" s="150"/>
      <c r="BU46" s="150"/>
      <c r="BV46" s="150"/>
      <c r="BW46" s="150"/>
      <c r="BX46" s="150"/>
      <c r="BY46" s="150"/>
      <c r="BZ46" s="150"/>
      <c r="CA46" s="150"/>
      <c r="CB46" s="150"/>
      <c r="CC46" s="150"/>
      <c r="CD46" s="150"/>
      <c r="CE46" s="150"/>
      <c r="CF46" s="150"/>
      <c r="CG46" s="150"/>
      <c r="CH46" s="150"/>
      <c r="CI46" s="150"/>
      <c r="CJ46" s="150"/>
      <c r="CK46" s="150"/>
      <c r="CL46" s="150"/>
      <c r="CM46" s="150"/>
      <c r="CN46" s="150"/>
      <c r="CO46" s="150"/>
      <c r="CP46" s="150"/>
      <c r="CQ46" s="150"/>
      <c r="CR46" s="150"/>
      <c r="CS46" s="150"/>
      <c r="CT46" s="150"/>
      <c r="CU46" s="150"/>
      <c r="CV46" s="150"/>
      <c r="CW46" s="150"/>
    </row>
    <row r="47" spans="1:101" ht="13.5" thickBot="1">
      <c r="A47" s="161" t="s">
        <v>681</v>
      </c>
      <c r="B47" s="162"/>
      <c r="C47" s="163"/>
      <c r="D47" s="163"/>
      <c r="E47" s="163"/>
      <c r="F47" s="163"/>
      <c r="G47" s="163"/>
      <c r="H47" s="163"/>
      <c r="I47" s="163"/>
      <c r="J47" s="163"/>
      <c r="K47" s="163"/>
      <c r="L47" s="164"/>
      <c r="M47" s="159"/>
      <c r="N47" s="165" t="s">
        <v>1129</v>
      </c>
      <c r="O47" s="163"/>
      <c r="P47" s="163"/>
      <c r="Q47" s="163"/>
      <c r="R47" s="163"/>
      <c r="S47" s="163"/>
      <c r="T47" s="163"/>
      <c r="U47" s="163"/>
      <c r="V47" s="163"/>
      <c r="W47" s="163"/>
      <c r="X47" s="163"/>
      <c r="Y47" s="164"/>
      <c r="Z47" s="159"/>
      <c r="AA47" s="165" t="s">
        <v>1130</v>
      </c>
      <c r="AB47" s="163"/>
      <c r="AC47" s="163"/>
      <c r="AD47" s="163"/>
      <c r="AE47" s="163"/>
      <c r="AF47" s="163"/>
      <c r="AG47" s="163"/>
      <c r="AH47" s="163"/>
      <c r="AI47" s="163"/>
      <c r="AJ47" s="163"/>
      <c r="AK47" s="163"/>
      <c r="AL47" s="164"/>
      <c r="AM47" s="150"/>
      <c r="AN47" s="150"/>
      <c r="AO47" s="150"/>
      <c r="AP47" s="150"/>
      <c r="AQ47" s="150"/>
      <c r="AR47" s="150"/>
      <c r="AS47" s="150"/>
      <c r="AT47" s="150"/>
      <c r="AU47" s="150"/>
      <c r="AV47" s="150"/>
      <c r="AW47" s="150"/>
      <c r="AX47" s="150"/>
      <c r="AY47" s="150"/>
      <c r="AZ47" s="150"/>
      <c r="BA47" s="150"/>
      <c r="BB47" s="150"/>
      <c r="BC47" s="150"/>
      <c r="BD47" s="150"/>
      <c r="BE47" s="150"/>
      <c r="BF47" s="150"/>
      <c r="BG47" s="150"/>
      <c r="BH47" s="150"/>
      <c r="BI47" s="150"/>
      <c r="BJ47" s="150"/>
      <c r="BK47" s="150"/>
      <c r="BL47" s="150"/>
      <c r="BM47" s="150"/>
      <c r="BN47" s="150"/>
      <c r="BO47" s="150"/>
      <c r="BP47" s="150"/>
      <c r="BQ47" s="150"/>
      <c r="BR47" s="150"/>
      <c r="BS47" s="150"/>
      <c r="BT47" s="150"/>
      <c r="BU47" s="150"/>
      <c r="BV47" s="150"/>
      <c r="BW47" s="150"/>
      <c r="BX47" s="150"/>
      <c r="BY47" s="150"/>
      <c r="BZ47" s="150"/>
      <c r="CA47" s="150"/>
      <c r="CB47" s="150"/>
      <c r="CC47" s="150"/>
      <c r="CD47" s="150"/>
      <c r="CE47" s="150"/>
      <c r="CF47" s="150"/>
      <c r="CG47" s="150"/>
      <c r="CH47" s="150"/>
      <c r="CI47" s="150"/>
      <c r="CJ47" s="150"/>
      <c r="CK47" s="150"/>
      <c r="CL47" s="150"/>
      <c r="CM47" s="150"/>
      <c r="CN47" s="150"/>
      <c r="CO47" s="150"/>
      <c r="CP47" s="150"/>
      <c r="CQ47" s="150"/>
      <c r="CR47" s="150"/>
      <c r="CS47" s="150"/>
      <c r="CT47" s="150"/>
      <c r="CU47" s="150"/>
      <c r="CV47" s="150"/>
      <c r="CW47" s="150"/>
    </row>
    <row r="48" spans="1:101" ht="102">
      <c r="A48" s="149"/>
      <c r="B48" s="148" t="s">
        <v>682</v>
      </c>
      <c r="C48" s="155" t="s">
        <v>683</v>
      </c>
      <c r="D48" s="155" t="s">
        <v>684</v>
      </c>
      <c r="E48" s="155" t="s">
        <v>685</v>
      </c>
      <c r="F48" s="155" t="s">
        <v>686</v>
      </c>
      <c r="G48" s="155" t="s">
        <v>687</v>
      </c>
      <c r="H48" s="155" t="s">
        <v>688</v>
      </c>
      <c r="I48" s="155" t="s">
        <v>689</v>
      </c>
      <c r="J48" s="155" t="s">
        <v>690</v>
      </c>
      <c r="K48" s="155" t="s">
        <v>665</v>
      </c>
      <c r="L48" s="155" t="s">
        <v>664</v>
      </c>
      <c r="M48" s="155" t="s">
        <v>691</v>
      </c>
      <c r="N48" s="155" t="s">
        <v>692</v>
      </c>
      <c r="O48" s="155" t="s">
        <v>693</v>
      </c>
      <c r="P48" s="155" t="s">
        <v>694</v>
      </c>
      <c r="Q48" s="155" t="s">
        <v>695</v>
      </c>
      <c r="R48" s="155" t="s">
        <v>696</v>
      </c>
      <c r="S48" s="155" t="s">
        <v>697</v>
      </c>
      <c r="T48" s="155" t="s">
        <v>698</v>
      </c>
      <c r="U48" s="155" t="s">
        <v>699</v>
      </c>
      <c r="V48" s="155" t="s">
        <v>700</v>
      </c>
      <c r="W48" s="155" t="s">
        <v>701</v>
      </c>
      <c r="X48" s="155" t="s">
        <v>702</v>
      </c>
      <c r="Y48" s="155" t="s">
        <v>703</v>
      </c>
      <c r="Z48" s="155"/>
      <c r="AA48" s="155" t="s">
        <v>692</v>
      </c>
      <c r="AB48" s="155" t="s">
        <v>693</v>
      </c>
      <c r="AC48" s="155" t="s">
        <v>694</v>
      </c>
      <c r="AD48" s="155" t="s">
        <v>695</v>
      </c>
      <c r="AE48" s="155" t="s">
        <v>696</v>
      </c>
      <c r="AF48" s="155" t="s">
        <v>697</v>
      </c>
      <c r="AG48" s="155" t="s">
        <v>698</v>
      </c>
      <c r="AH48" s="155" t="s">
        <v>699</v>
      </c>
      <c r="AI48" s="155" t="s">
        <v>700</v>
      </c>
      <c r="AJ48" s="155" t="s">
        <v>701</v>
      </c>
      <c r="AK48" s="155" t="s">
        <v>702</v>
      </c>
      <c r="AL48" s="155" t="s">
        <v>703</v>
      </c>
      <c r="AM48" s="150"/>
      <c r="AN48" s="150"/>
      <c r="AO48" s="150"/>
      <c r="AP48" s="150"/>
      <c r="AQ48" s="150"/>
      <c r="AR48" s="150"/>
      <c r="AS48" s="150"/>
      <c r="AT48" s="150"/>
      <c r="AU48" s="150"/>
      <c r="AV48" s="150"/>
      <c r="AW48" s="150"/>
      <c r="AX48" s="150"/>
      <c r="AY48" s="150"/>
      <c r="AZ48" s="150"/>
      <c r="BA48" s="150"/>
      <c r="BB48" s="150"/>
      <c r="BC48" s="150"/>
      <c r="BD48" s="150"/>
      <c r="BE48" s="150"/>
      <c r="BF48" s="150"/>
      <c r="BG48" s="150"/>
      <c r="BH48" s="150"/>
      <c r="BI48" s="150"/>
      <c r="BJ48" s="150"/>
      <c r="BK48" s="150"/>
      <c r="BL48" s="150"/>
      <c r="BM48" s="150"/>
      <c r="BN48" s="150"/>
      <c r="BO48" s="150"/>
      <c r="BP48" s="150"/>
      <c r="BQ48" s="150"/>
      <c r="BR48" s="150"/>
      <c r="BS48" s="150"/>
      <c r="BT48" s="150"/>
      <c r="BU48" s="150"/>
      <c r="BV48" s="150"/>
      <c r="BW48" s="150"/>
      <c r="BX48" s="150"/>
      <c r="BY48" s="150"/>
      <c r="BZ48" s="150"/>
      <c r="CA48" s="150"/>
      <c r="CB48" s="150"/>
      <c r="CC48" s="150"/>
      <c r="CD48" s="150"/>
      <c r="CE48" s="150"/>
      <c r="CF48" s="150"/>
      <c r="CG48" s="150"/>
      <c r="CH48" s="150"/>
      <c r="CI48" s="150"/>
      <c r="CJ48" s="150"/>
      <c r="CK48" s="150"/>
      <c r="CL48" s="150"/>
      <c r="CM48" s="150"/>
      <c r="CN48" s="150"/>
      <c r="CO48" s="150"/>
      <c r="CP48" s="150"/>
      <c r="CQ48" s="150"/>
      <c r="CR48" s="150"/>
      <c r="CS48" s="150"/>
      <c r="CT48" s="150"/>
      <c r="CU48" s="150"/>
      <c r="CV48" s="150"/>
      <c r="CW48" s="150"/>
    </row>
    <row r="49" spans="2:101">
      <c r="B49" s="23" t="s">
        <v>704</v>
      </c>
      <c r="C49" s="428">
        <v>56712.144421666322</v>
      </c>
      <c r="D49" s="428">
        <v>14262.525615320008</v>
      </c>
      <c r="E49" s="428">
        <v>0</v>
      </c>
      <c r="F49" s="428">
        <v>14262.525615320008</v>
      </c>
      <c r="G49" s="428">
        <v>22724.125503235449</v>
      </c>
      <c r="H49" s="428">
        <v>36207.514894982174</v>
      </c>
      <c r="I49" s="428">
        <v>2203.0506104874298</v>
      </c>
      <c r="J49" s="428">
        <v>3.2964060128427826</v>
      </c>
      <c r="K49" s="428">
        <v>20.562509101467178</v>
      </c>
      <c r="L49" s="157">
        <v>1.5933512992536045</v>
      </c>
      <c r="M49" s="150">
        <v>538.7709349355564</v>
      </c>
      <c r="N49" s="166">
        <v>2873.9128219862409</v>
      </c>
      <c r="O49" s="166">
        <v>2723.272478897783</v>
      </c>
      <c r="P49" s="166">
        <v>3268.3897693815652</v>
      </c>
      <c r="Q49" s="166">
        <v>3105.7865008035692</v>
      </c>
      <c r="R49" s="166">
        <v>3456.6985670189101</v>
      </c>
      <c r="S49" s="166">
        <v>3862.7158893266196</v>
      </c>
      <c r="T49" s="166">
        <v>4079.554769222053</v>
      </c>
      <c r="U49" s="166">
        <v>4387.9996052415199</v>
      </c>
      <c r="V49" s="166">
        <v>3748.4667668749421</v>
      </c>
      <c r="W49" s="166">
        <v>3660.2481862642549</v>
      </c>
      <c r="X49" s="166">
        <v>2902.5445753921672</v>
      </c>
      <c r="Y49" s="166">
        <v>2869.0192162573826</v>
      </c>
      <c r="Z49" s="166"/>
      <c r="AA49" s="166">
        <v>1086.6280132750232</v>
      </c>
      <c r="AB49" s="166">
        <v>939.94087328905277</v>
      </c>
      <c r="AC49" s="166">
        <v>1000.828868289528</v>
      </c>
      <c r="AD49" s="166">
        <v>1199.9343200460669</v>
      </c>
      <c r="AE49" s="166">
        <v>1341.3403171753644</v>
      </c>
      <c r="AF49" s="166">
        <v>1496.4434489027647</v>
      </c>
      <c r="AG49" s="166">
        <v>1843.1427959341374</v>
      </c>
      <c r="AH49" s="166">
        <v>1712.0513754979522</v>
      </c>
      <c r="AI49" s="166">
        <v>1749.7124861775278</v>
      </c>
      <c r="AJ49" s="166">
        <v>1290.2800601626318</v>
      </c>
      <c r="AK49" s="166">
        <v>1024.7738251639407</v>
      </c>
      <c r="AL49" s="166">
        <v>1088.458891085322</v>
      </c>
      <c r="AM49" s="150"/>
      <c r="AN49" s="150"/>
      <c r="AO49" s="150"/>
      <c r="AP49" s="150"/>
      <c r="AQ49" s="150"/>
      <c r="AR49" s="150"/>
      <c r="AS49" s="150"/>
      <c r="AT49" s="150"/>
      <c r="AU49" s="150"/>
      <c r="AV49" s="150"/>
      <c r="AW49" s="150"/>
      <c r="AX49" s="150"/>
      <c r="AY49" s="150"/>
      <c r="AZ49" s="150"/>
      <c r="BA49" s="150"/>
      <c r="BB49" s="150"/>
      <c r="BC49" s="150"/>
      <c r="BD49" s="150"/>
      <c r="BE49" s="150"/>
      <c r="BF49" s="150"/>
      <c r="BG49" s="150"/>
      <c r="BH49" s="150"/>
      <c r="BI49" s="150"/>
      <c r="BJ49" s="150"/>
      <c r="BK49" s="150"/>
      <c r="BL49" s="150"/>
      <c r="BM49" s="150"/>
      <c r="BN49" s="150"/>
      <c r="BO49" s="150"/>
      <c r="BP49" s="150"/>
      <c r="BQ49" s="150"/>
      <c r="BR49" s="150"/>
      <c r="BS49" s="150"/>
      <c r="BT49" s="150"/>
      <c r="BU49" s="150"/>
      <c r="BV49" s="150"/>
      <c r="BW49" s="150"/>
      <c r="BX49" s="150"/>
      <c r="BY49" s="150"/>
      <c r="BZ49" s="150"/>
      <c r="CA49" s="150"/>
      <c r="CB49" s="150"/>
      <c r="CC49" s="150"/>
      <c r="CD49" s="150"/>
      <c r="CE49" s="150"/>
      <c r="CF49" s="150"/>
      <c r="CG49" s="150"/>
      <c r="CH49" s="150"/>
      <c r="CI49" s="150"/>
      <c r="CJ49" s="150"/>
      <c r="CK49" s="150"/>
      <c r="CL49" s="150"/>
      <c r="CM49" s="150"/>
      <c r="CN49" s="150"/>
      <c r="CO49" s="150"/>
      <c r="CP49" s="150"/>
      <c r="CQ49" s="150"/>
      <c r="CR49" s="150"/>
      <c r="CS49" s="150"/>
      <c r="CT49" s="150"/>
      <c r="CU49" s="150"/>
      <c r="CV49" s="150"/>
      <c r="CW49" s="150"/>
    </row>
    <row r="50" spans="2:101">
      <c r="B50" s="23" t="s">
        <v>705</v>
      </c>
      <c r="C50" s="428">
        <v>56712.144421666322</v>
      </c>
      <c r="D50" s="428">
        <v>14262.525615320008</v>
      </c>
      <c r="E50" s="428">
        <v>2852.505123064002</v>
      </c>
      <c r="F50" s="428">
        <v>17115.030738384012</v>
      </c>
      <c r="G50" s="428">
        <v>25576.630626299451</v>
      </c>
      <c r="H50" s="428">
        <v>36207.514894982174</v>
      </c>
      <c r="I50" s="428">
        <v>2643.6607325849159</v>
      </c>
      <c r="J50" s="428">
        <v>6.9974178845829513</v>
      </c>
      <c r="K50" s="428">
        <v>24.263520973207346</v>
      </c>
      <c r="L50" s="157">
        <v>1.4156483480568938</v>
      </c>
      <c r="M50" s="150">
        <v>538.7709349355564</v>
      </c>
      <c r="N50" s="166">
        <v>2873.9128219862409</v>
      </c>
      <c r="O50" s="166">
        <v>2723.272478897783</v>
      </c>
      <c r="P50" s="166">
        <v>3268.3897693815652</v>
      </c>
      <c r="Q50" s="166">
        <v>3105.7865008035692</v>
      </c>
      <c r="R50" s="166">
        <v>3456.6985670189101</v>
      </c>
      <c r="S50" s="166">
        <v>3862.7158893266196</v>
      </c>
      <c r="T50" s="166">
        <v>4079.554769222053</v>
      </c>
      <c r="U50" s="166">
        <v>4387.9996052415199</v>
      </c>
      <c r="V50" s="166">
        <v>3748.4667668749421</v>
      </c>
      <c r="W50" s="166">
        <v>3660.2481862642549</v>
      </c>
      <c r="X50" s="166">
        <v>2902.5445753921672</v>
      </c>
      <c r="Y50" s="166">
        <v>2869.0192162573826</v>
      </c>
      <c r="Z50" s="166"/>
      <c r="AA50" s="166">
        <v>1086.6280132750232</v>
      </c>
      <c r="AB50" s="166">
        <v>939.94087328905277</v>
      </c>
      <c r="AC50" s="166">
        <v>1000.828868289528</v>
      </c>
      <c r="AD50" s="166">
        <v>1199.9343200460669</v>
      </c>
      <c r="AE50" s="166">
        <v>1341.3403171753644</v>
      </c>
      <c r="AF50" s="166">
        <v>1496.4434489027647</v>
      </c>
      <c r="AG50" s="166">
        <v>1843.1427959341374</v>
      </c>
      <c r="AH50" s="166">
        <v>1712.0513754979522</v>
      </c>
      <c r="AI50" s="166">
        <v>1749.7124861775278</v>
      </c>
      <c r="AJ50" s="166">
        <v>1290.2800601626318</v>
      </c>
      <c r="AK50" s="166">
        <v>1024.7738251639407</v>
      </c>
      <c r="AL50" s="166">
        <v>1088.458891085322</v>
      </c>
      <c r="AM50" s="150"/>
      <c r="AN50" s="150"/>
      <c r="AO50" s="150"/>
      <c r="AP50" s="150"/>
      <c r="AQ50" s="150"/>
      <c r="AR50" s="150"/>
      <c r="AS50" s="150"/>
      <c r="AT50" s="150"/>
      <c r="AU50" s="150"/>
      <c r="AV50" s="150"/>
      <c r="AW50" s="150"/>
      <c r="AX50" s="150"/>
      <c r="AY50" s="150"/>
      <c r="AZ50" s="150"/>
      <c r="BA50" s="150"/>
      <c r="BB50" s="150"/>
      <c r="BC50" s="150"/>
      <c r="BD50" s="150"/>
      <c r="BE50" s="150"/>
      <c r="BF50" s="150"/>
      <c r="BG50" s="150"/>
      <c r="BH50" s="150"/>
      <c r="BI50" s="150"/>
      <c r="BJ50" s="150"/>
      <c r="BK50" s="150"/>
      <c r="BL50" s="150"/>
      <c r="BM50" s="150"/>
      <c r="BN50" s="150"/>
      <c r="BO50" s="150"/>
      <c r="BP50" s="150"/>
      <c r="BQ50" s="150"/>
      <c r="BR50" s="150"/>
      <c r="BS50" s="150"/>
      <c r="BT50" s="150"/>
      <c r="BU50" s="150"/>
      <c r="BV50" s="150"/>
      <c r="BW50" s="150"/>
      <c r="BX50" s="150"/>
      <c r="BY50" s="150"/>
      <c r="BZ50" s="150"/>
      <c r="CA50" s="150"/>
      <c r="CB50" s="150"/>
      <c r="CC50" s="150"/>
      <c r="CD50" s="150"/>
      <c r="CE50" s="150"/>
      <c r="CF50" s="150"/>
      <c r="CG50" s="150"/>
      <c r="CH50" s="150"/>
      <c r="CI50" s="150"/>
      <c r="CJ50" s="150"/>
      <c r="CK50" s="150"/>
      <c r="CL50" s="150"/>
      <c r="CM50" s="150"/>
      <c r="CN50" s="150"/>
      <c r="CO50" s="150"/>
      <c r="CP50" s="150"/>
      <c r="CQ50" s="150"/>
      <c r="CR50" s="150"/>
      <c r="CS50" s="150"/>
      <c r="CT50" s="150"/>
      <c r="CU50" s="150"/>
      <c r="CV50" s="150"/>
      <c r="CW50" s="150"/>
    </row>
    <row r="51" spans="2:101">
      <c r="B51" s="23" t="s">
        <v>706</v>
      </c>
      <c r="C51" s="168"/>
      <c r="D51" s="168"/>
      <c r="E51" s="168"/>
      <c r="F51" s="168"/>
      <c r="G51" s="168"/>
      <c r="H51" s="168"/>
      <c r="I51" s="168"/>
      <c r="J51" s="168"/>
      <c r="K51" s="168"/>
      <c r="L51" s="158"/>
      <c r="M51" s="167"/>
      <c r="N51" s="167"/>
      <c r="O51" s="167"/>
      <c r="P51" s="167"/>
      <c r="Q51" s="167"/>
      <c r="R51" s="167"/>
      <c r="S51" s="167"/>
      <c r="T51" s="167"/>
      <c r="U51" s="167"/>
      <c r="V51" s="167"/>
      <c r="W51" s="167"/>
      <c r="X51" s="167"/>
      <c r="Y51" s="167"/>
      <c r="Z51" s="167"/>
      <c r="AA51" s="167"/>
      <c r="AB51" s="167"/>
      <c r="AC51" s="167"/>
      <c r="AD51" s="167"/>
      <c r="AE51" s="167"/>
      <c r="AF51" s="167"/>
      <c r="AG51" s="167"/>
      <c r="AH51" s="167"/>
      <c r="AI51" s="167"/>
      <c r="AJ51" s="167"/>
      <c r="AK51" s="167"/>
      <c r="AL51" s="167"/>
      <c r="AM51" s="150"/>
      <c r="AN51" s="150"/>
      <c r="AO51" s="150"/>
      <c r="AP51" s="150"/>
      <c r="AQ51" s="150"/>
      <c r="AR51" s="150"/>
      <c r="AS51" s="150"/>
      <c r="AT51" s="150"/>
      <c r="AU51" s="150"/>
      <c r="AV51" s="150"/>
      <c r="AW51" s="150"/>
      <c r="AX51" s="150"/>
      <c r="AY51" s="150"/>
      <c r="AZ51" s="150"/>
      <c r="BA51" s="150"/>
      <c r="BB51" s="150"/>
      <c r="BC51" s="150"/>
      <c r="BD51" s="150"/>
      <c r="BE51" s="150"/>
      <c r="BF51" s="150"/>
      <c r="BG51" s="150"/>
      <c r="BH51" s="150"/>
      <c r="BI51" s="150"/>
      <c r="BJ51" s="150"/>
      <c r="BK51" s="150"/>
      <c r="BL51" s="150"/>
      <c r="BM51" s="150"/>
      <c r="BN51" s="150"/>
      <c r="BO51" s="150"/>
      <c r="BP51" s="150"/>
      <c r="BQ51" s="150"/>
      <c r="BR51" s="150"/>
      <c r="BS51" s="150"/>
      <c r="BT51" s="150"/>
      <c r="BU51" s="150"/>
      <c r="BV51" s="150"/>
      <c r="BW51" s="150"/>
      <c r="BX51" s="150"/>
      <c r="BY51" s="150"/>
      <c r="BZ51" s="150"/>
      <c r="CA51" s="150"/>
      <c r="CB51" s="150"/>
      <c r="CC51" s="150"/>
      <c r="CD51" s="150"/>
      <c r="CE51" s="150"/>
      <c r="CF51" s="150"/>
      <c r="CG51" s="150"/>
      <c r="CH51" s="150"/>
      <c r="CI51" s="150"/>
      <c r="CJ51" s="150"/>
      <c r="CK51" s="150"/>
      <c r="CL51" s="150"/>
      <c r="CM51" s="150"/>
      <c r="CN51" s="150"/>
      <c r="CO51" s="150"/>
      <c r="CP51" s="150"/>
      <c r="CQ51" s="150"/>
      <c r="CR51" s="150"/>
      <c r="CS51" s="150"/>
      <c r="CT51" s="150"/>
      <c r="CU51" s="150"/>
      <c r="CV51" s="150"/>
      <c r="CW51" s="150"/>
    </row>
    <row r="52" spans="2:101">
      <c r="B52" t="s">
        <v>707</v>
      </c>
      <c r="C52" s="167">
        <v>0</v>
      </c>
      <c r="D52" s="167">
        <v>0</v>
      </c>
      <c r="E52" s="167">
        <v>0</v>
      </c>
      <c r="F52" s="167">
        <v>0</v>
      </c>
      <c r="G52" s="167">
        <v>0</v>
      </c>
      <c r="H52" s="167">
        <v>0</v>
      </c>
      <c r="I52" s="167">
        <v>0</v>
      </c>
      <c r="J52" s="167">
        <v>0</v>
      </c>
      <c r="K52" s="167">
        <v>0</v>
      </c>
      <c r="L52" s="158">
        <v>0</v>
      </c>
      <c r="M52" s="167">
        <v>0</v>
      </c>
      <c r="N52" s="167">
        <v>0</v>
      </c>
      <c r="O52" s="167">
        <v>0</v>
      </c>
      <c r="P52" s="167">
        <v>0</v>
      </c>
      <c r="Q52" s="167">
        <v>0</v>
      </c>
      <c r="R52" s="167">
        <v>0</v>
      </c>
      <c r="S52" s="167">
        <v>0</v>
      </c>
      <c r="T52" s="167">
        <v>0</v>
      </c>
      <c r="U52" s="167">
        <v>0</v>
      </c>
      <c r="V52" s="167">
        <v>0</v>
      </c>
      <c r="W52" s="167">
        <v>0</v>
      </c>
      <c r="X52" s="167">
        <v>0</v>
      </c>
      <c r="Y52" s="167">
        <v>0</v>
      </c>
      <c r="Z52" s="167"/>
      <c r="AA52" s="167">
        <v>0</v>
      </c>
      <c r="AB52" s="167">
        <v>0</v>
      </c>
      <c r="AC52" s="167">
        <v>0</v>
      </c>
      <c r="AD52" s="167">
        <v>0</v>
      </c>
      <c r="AE52" s="167">
        <v>0</v>
      </c>
      <c r="AF52" s="167">
        <v>0</v>
      </c>
      <c r="AG52" s="167">
        <v>0</v>
      </c>
      <c r="AH52" s="167">
        <v>0</v>
      </c>
      <c r="AI52" s="167">
        <v>0</v>
      </c>
      <c r="AJ52" s="167">
        <v>0</v>
      </c>
      <c r="AK52" s="167">
        <v>0</v>
      </c>
      <c r="AL52" s="167">
        <v>0</v>
      </c>
      <c r="AM52" s="150"/>
      <c r="AN52" s="150"/>
      <c r="AO52" s="150"/>
      <c r="AP52" s="150"/>
      <c r="AQ52" s="150"/>
      <c r="AR52" s="150"/>
      <c r="AS52" s="150"/>
      <c r="AT52" s="150"/>
      <c r="AU52" s="150"/>
      <c r="AV52" s="150"/>
      <c r="AW52" s="150"/>
      <c r="AX52" s="150"/>
      <c r="AY52" s="150"/>
      <c r="AZ52" s="150"/>
      <c r="BA52" s="150"/>
      <c r="BB52" s="150"/>
      <c r="BC52" s="150"/>
      <c r="BD52" s="150"/>
      <c r="BE52" s="150"/>
      <c r="BF52" s="150"/>
      <c r="BG52" s="150"/>
      <c r="BH52" s="150"/>
      <c r="BI52" s="150"/>
      <c r="BJ52" s="150"/>
      <c r="BK52" s="150"/>
      <c r="BL52" s="150"/>
      <c r="BM52" s="150"/>
      <c r="BN52" s="150"/>
      <c r="BO52" s="150"/>
      <c r="BP52" s="150"/>
      <c r="BQ52" s="150"/>
      <c r="BR52" s="150"/>
      <c r="BS52" s="150"/>
      <c r="BT52" s="150"/>
      <c r="BU52" s="150"/>
      <c r="BV52" s="150"/>
      <c r="BW52" s="150"/>
      <c r="BX52" s="150"/>
      <c r="BY52" s="150"/>
      <c r="BZ52" s="150"/>
      <c r="CA52" s="150"/>
      <c r="CB52" s="150"/>
      <c r="CC52" s="150"/>
      <c r="CD52" s="150"/>
      <c r="CE52" s="150"/>
      <c r="CF52" s="150"/>
      <c r="CG52" s="150"/>
      <c r="CH52" s="150"/>
      <c r="CI52" s="150"/>
      <c r="CJ52" s="150"/>
      <c r="CK52" s="150"/>
      <c r="CL52" s="150"/>
      <c r="CM52" s="150"/>
      <c r="CN52" s="150"/>
      <c r="CO52" s="150"/>
      <c r="CP52" s="150"/>
      <c r="CQ52" s="150"/>
      <c r="CR52" s="150"/>
      <c r="CS52" s="150"/>
      <c r="CT52" s="150"/>
      <c r="CU52" s="150"/>
      <c r="CV52" s="150"/>
      <c r="CW52" s="150"/>
    </row>
    <row r="53" spans="2:101">
      <c r="B53" t="s">
        <v>708</v>
      </c>
      <c r="C53" s="167">
        <v>0</v>
      </c>
      <c r="D53" s="167">
        <v>0</v>
      </c>
      <c r="E53" s="167">
        <v>0</v>
      </c>
      <c r="F53" s="167">
        <v>0</v>
      </c>
      <c r="G53" s="167">
        <v>0</v>
      </c>
      <c r="H53" s="167">
        <v>0</v>
      </c>
      <c r="I53" s="167">
        <v>0</v>
      </c>
      <c r="J53" s="167">
        <v>0</v>
      </c>
      <c r="K53" s="167">
        <v>0</v>
      </c>
      <c r="L53" s="169">
        <v>0</v>
      </c>
      <c r="M53" s="167">
        <v>0</v>
      </c>
      <c r="N53" s="167">
        <v>0</v>
      </c>
      <c r="O53" s="167">
        <v>0</v>
      </c>
      <c r="P53" s="167">
        <v>0</v>
      </c>
      <c r="Q53" s="167">
        <v>0</v>
      </c>
      <c r="R53" s="167">
        <v>0</v>
      </c>
      <c r="S53" s="167">
        <v>0</v>
      </c>
      <c r="T53" s="167">
        <v>0</v>
      </c>
      <c r="U53" s="167">
        <v>0</v>
      </c>
      <c r="V53" s="167">
        <v>0</v>
      </c>
      <c r="W53" s="167">
        <v>0</v>
      </c>
      <c r="X53" s="167">
        <v>0</v>
      </c>
      <c r="Y53" s="167">
        <v>0</v>
      </c>
      <c r="Z53" s="167"/>
      <c r="AA53" s="167">
        <v>0</v>
      </c>
      <c r="AB53" s="167">
        <v>0</v>
      </c>
      <c r="AC53" s="167">
        <v>0</v>
      </c>
      <c r="AD53" s="167">
        <v>0</v>
      </c>
      <c r="AE53" s="167">
        <v>0</v>
      </c>
      <c r="AF53" s="167">
        <v>0</v>
      </c>
      <c r="AG53" s="167">
        <v>0</v>
      </c>
      <c r="AH53" s="167">
        <v>0</v>
      </c>
      <c r="AI53" s="167">
        <v>0</v>
      </c>
      <c r="AJ53" s="167">
        <v>0</v>
      </c>
      <c r="AK53" s="167">
        <v>0</v>
      </c>
      <c r="AL53" s="167">
        <v>0</v>
      </c>
      <c r="AM53" s="150"/>
      <c r="AN53" s="150"/>
      <c r="AO53" s="150"/>
      <c r="AP53" s="150"/>
      <c r="AQ53" s="150"/>
      <c r="AR53" s="150"/>
      <c r="AS53" s="150"/>
      <c r="AT53" s="150"/>
      <c r="AU53" s="150"/>
      <c r="AV53" s="150"/>
      <c r="AW53" s="150"/>
      <c r="AX53" s="150"/>
      <c r="AY53" s="150"/>
      <c r="AZ53" s="150"/>
      <c r="BA53" s="150"/>
      <c r="BB53" s="150"/>
      <c r="BC53" s="150"/>
      <c r="BD53" s="150"/>
      <c r="BE53" s="150"/>
      <c r="BF53" s="150"/>
      <c r="BG53" s="150"/>
      <c r="BH53" s="150"/>
      <c r="BI53" s="150"/>
      <c r="BJ53" s="150"/>
      <c r="BK53" s="150"/>
      <c r="BL53" s="150"/>
      <c r="BM53" s="150"/>
      <c r="BN53" s="150"/>
      <c r="BO53" s="150"/>
      <c r="BP53" s="150"/>
      <c r="BQ53" s="150"/>
      <c r="BR53" s="150"/>
      <c r="BS53" s="150"/>
      <c r="BT53" s="150"/>
      <c r="BU53" s="150"/>
      <c r="BV53" s="150"/>
      <c r="BW53" s="150"/>
      <c r="BX53" s="150"/>
      <c r="BY53" s="150"/>
      <c r="BZ53" s="150"/>
      <c r="CA53" s="150"/>
      <c r="CB53" s="150"/>
      <c r="CC53" s="150"/>
      <c r="CD53" s="150"/>
      <c r="CE53" s="150"/>
      <c r="CF53" s="150"/>
      <c r="CG53" s="150"/>
      <c r="CH53" s="150"/>
      <c r="CI53" s="150"/>
      <c r="CJ53" s="150"/>
      <c r="CK53" s="150"/>
      <c r="CL53" s="150"/>
      <c r="CM53" s="150"/>
      <c r="CN53" s="150"/>
      <c r="CO53" s="150"/>
      <c r="CP53" s="150"/>
      <c r="CQ53" s="150"/>
      <c r="CR53" s="150"/>
      <c r="CS53" s="150"/>
      <c r="CT53" s="150"/>
      <c r="CU53" s="150"/>
      <c r="CV53" s="150"/>
      <c r="CW53" s="150"/>
    </row>
    <row r="54" spans="2:101">
      <c r="B54" t="s">
        <v>709</v>
      </c>
      <c r="C54" s="167">
        <v>0</v>
      </c>
      <c r="D54" s="167">
        <v>0</v>
      </c>
      <c r="E54" s="167">
        <v>0</v>
      </c>
      <c r="F54" s="167">
        <v>0</v>
      </c>
      <c r="G54" s="167">
        <v>0</v>
      </c>
      <c r="H54" s="167">
        <v>0</v>
      </c>
      <c r="I54" s="167">
        <v>0</v>
      </c>
      <c r="J54" s="167">
        <v>0</v>
      </c>
      <c r="K54" s="167">
        <v>0</v>
      </c>
      <c r="L54" s="169">
        <v>0</v>
      </c>
      <c r="M54" s="167">
        <v>0</v>
      </c>
      <c r="N54" s="167">
        <v>0</v>
      </c>
      <c r="O54" s="167">
        <v>0</v>
      </c>
      <c r="P54" s="167">
        <v>0</v>
      </c>
      <c r="Q54" s="167">
        <v>0</v>
      </c>
      <c r="R54" s="167">
        <v>0</v>
      </c>
      <c r="S54" s="167">
        <v>0</v>
      </c>
      <c r="T54" s="167">
        <v>0</v>
      </c>
      <c r="U54" s="167">
        <v>0</v>
      </c>
      <c r="V54" s="167">
        <v>0</v>
      </c>
      <c r="W54" s="167">
        <v>0</v>
      </c>
      <c r="X54" s="167">
        <v>0</v>
      </c>
      <c r="Y54" s="167">
        <v>0</v>
      </c>
      <c r="Z54" s="167"/>
      <c r="AA54" s="167">
        <v>0</v>
      </c>
      <c r="AB54" s="167">
        <v>0</v>
      </c>
      <c r="AC54" s="167">
        <v>0</v>
      </c>
      <c r="AD54" s="167">
        <v>0</v>
      </c>
      <c r="AE54" s="167">
        <v>0</v>
      </c>
      <c r="AF54" s="167">
        <v>0</v>
      </c>
      <c r="AG54" s="167">
        <v>0</v>
      </c>
      <c r="AH54" s="167">
        <v>0</v>
      </c>
      <c r="AI54" s="167">
        <v>0</v>
      </c>
      <c r="AJ54" s="167">
        <v>0</v>
      </c>
      <c r="AK54" s="167">
        <v>0</v>
      </c>
      <c r="AL54" s="167">
        <v>0</v>
      </c>
      <c r="AM54" s="150"/>
      <c r="AN54" s="150"/>
      <c r="AO54" s="150"/>
      <c r="AP54" s="150"/>
      <c r="AQ54" s="150"/>
      <c r="AR54" s="150"/>
      <c r="AS54" s="150"/>
      <c r="AT54" s="150"/>
      <c r="AU54" s="150"/>
      <c r="AV54" s="150"/>
      <c r="AW54" s="150"/>
      <c r="AX54" s="150"/>
      <c r="AY54" s="150"/>
      <c r="AZ54" s="150"/>
      <c r="BA54" s="150"/>
      <c r="BB54" s="150"/>
      <c r="BC54" s="150"/>
      <c r="BD54" s="150"/>
      <c r="BE54" s="150"/>
      <c r="BF54" s="150"/>
      <c r="BG54" s="150"/>
      <c r="BH54" s="150"/>
      <c r="BI54" s="150"/>
      <c r="BJ54" s="150"/>
      <c r="BK54" s="150"/>
      <c r="BL54" s="150"/>
      <c r="BM54" s="150"/>
      <c r="BN54" s="150"/>
      <c r="BO54" s="150"/>
      <c r="BP54" s="150"/>
      <c r="BQ54" s="150"/>
      <c r="BR54" s="150"/>
      <c r="BS54" s="150"/>
      <c r="BT54" s="150"/>
      <c r="BU54" s="150"/>
      <c r="BV54" s="150"/>
      <c r="BW54" s="150"/>
      <c r="BX54" s="150"/>
      <c r="BY54" s="150"/>
      <c r="BZ54" s="150"/>
      <c r="CA54" s="150"/>
      <c r="CB54" s="150"/>
      <c r="CC54" s="150"/>
      <c r="CD54" s="150"/>
      <c r="CE54" s="150"/>
      <c r="CF54" s="150"/>
      <c r="CG54" s="150"/>
      <c r="CH54" s="150"/>
      <c r="CI54" s="150"/>
      <c r="CJ54" s="150"/>
      <c r="CK54" s="150"/>
      <c r="CL54" s="150"/>
      <c r="CM54" s="150"/>
      <c r="CN54" s="150"/>
      <c r="CO54" s="150"/>
      <c r="CP54" s="150"/>
      <c r="CQ54" s="150"/>
      <c r="CR54" s="150"/>
      <c r="CS54" s="150"/>
      <c r="CT54" s="150"/>
      <c r="CU54" s="150"/>
      <c r="CV54" s="150"/>
      <c r="CW54" s="150"/>
    </row>
    <row r="55" spans="2:101">
      <c r="B55" t="s">
        <v>710</v>
      </c>
      <c r="C55" s="150">
        <v>56712.144421666322</v>
      </c>
      <c r="D55" s="150">
        <v>14262.525615320008</v>
      </c>
      <c r="E55" s="150">
        <v>2852.505123064002</v>
      </c>
      <c r="F55" s="150">
        <v>17115.030738384012</v>
      </c>
      <c r="G55" s="150">
        <v>25576.630626299451</v>
      </c>
      <c r="H55" s="150">
        <v>36207.514894982174</v>
      </c>
      <c r="I55" s="150">
        <v>2643.6607325849159</v>
      </c>
      <c r="J55" s="150">
        <v>6.9974178845829513</v>
      </c>
      <c r="K55" s="150">
        <v>24.263520973207346</v>
      </c>
      <c r="L55" s="157">
        <v>1.4156483480568938</v>
      </c>
      <c r="M55" s="150">
        <v>538.7709349355564</v>
      </c>
      <c r="N55" s="166">
        <v>2873.9128219862409</v>
      </c>
      <c r="O55" s="166">
        <v>2723.272478897783</v>
      </c>
      <c r="P55" s="166">
        <v>3268.3897693815652</v>
      </c>
      <c r="Q55" s="166">
        <v>3105.7865008035692</v>
      </c>
      <c r="R55" s="166">
        <v>3456.6985670189101</v>
      </c>
      <c r="S55" s="166">
        <v>3862.7158893266196</v>
      </c>
      <c r="T55" s="166">
        <v>4079.554769222053</v>
      </c>
      <c r="U55" s="166">
        <v>4387.9996052415199</v>
      </c>
      <c r="V55" s="166">
        <v>3748.4667668749421</v>
      </c>
      <c r="W55" s="166">
        <v>3660.2481862642549</v>
      </c>
      <c r="X55" s="166">
        <v>2902.5445753921672</v>
      </c>
      <c r="Y55" s="166">
        <v>2869.0192162573826</v>
      </c>
      <c r="Z55" s="166"/>
      <c r="AA55" s="166">
        <v>1086.6280132750232</v>
      </c>
      <c r="AB55" s="166">
        <v>939.94087328905277</v>
      </c>
      <c r="AC55" s="166">
        <v>1000.828868289528</v>
      </c>
      <c r="AD55" s="166">
        <v>1199.9343200460669</v>
      </c>
      <c r="AE55" s="166">
        <v>1341.3403171753644</v>
      </c>
      <c r="AF55" s="166">
        <v>1496.4434489027647</v>
      </c>
      <c r="AG55" s="166">
        <v>1843.1427959341374</v>
      </c>
      <c r="AH55" s="166">
        <v>1712.0513754979522</v>
      </c>
      <c r="AI55" s="166">
        <v>1749.7124861775278</v>
      </c>
      <c r="AJ55" s="166">
        <v>1290.2800601626318</v>
      </c>
      <c r="AK55" s="166">
        <v>1024.7738251639407</v>
      </c>
      <c r="AL55" s="166">
        <v>1088.458891085322</v>
      </c>
      <c r="AM55" s="150"/>
      <c r="AN55" s="150"/>
      <c r="AO55" s="150"/>
      <c r="AP55" s="150"/>
      <c r="AQ55" s="150"/>
      <c r="AR55" s="150"/>
      <c r="AS55" s="150"/>
      <c r="AT55" s="150"/>
      <c r="AU55" s="150"/>
      <c r="AV55" s="150"/>
      <c r="AW55" s="150"/>
      <c r="AX55" s="150"/>
      <c r="AY55" s="150"/>
      <c r="AZ55" s="150"/>
      <c r="BA55" s="150"/>
      <c r="BB55" s="150"/>
      <c r="BC55" s="150"/>
      <c r="BD55" s="150"/>
      <c r="BE55" s="150"/>
      <c r="BF55" s="150"/>
      <c r="BG55" s="150"/>
      <c r="BH55" s="150"/>
      <c r="BI55" s="150"/>
      <c r="BJ55" s="150"/>
      <c r="BK55" s="150"/>
      <c r="BL55" s="150"/>
      <c r="BM55" s="150"/>
      <c r="BN55" s="150"/>
      <c r="BO55" s="150"/>
      <c r="BP55" s="150"/>
      <c r="BQ55" s="150"/>
      <c r="BR55" s="150"/>
      <c r="BS55" s="150"/>
      <c r="BT55" s="150"/>
      <c r="BU55" s="150"/>
      <c r="BV55" s="150"/>
      <c r="BW55" s="150"/>
      <c r="BX55" s="150"/>
      <c r="BY55" s="150"/>
      <c r="BZ55" s="150"/>
      <c r="CA55" s="150"/>
      <c r="CB55" s="150"/>
      <c r="CC55" s="150"/>
      <c r="CD55" s="150"/>
      <c r="CE55" s="150"/>
      <c r="CF55" s="150"/>
      <c r="CG55" s="150"/>
      <c r="CH55" s="150"/>
      <c r="CI55" s="150"/>
      <c r="CJ55" s="150"/>
      <c r="CK55" s="150"/>
      <c r="CL55" s="150"/>
      <c r="CM55" s="150"/>
      <c r="CN55" s="150"/>
      <c r="CO55" s="150"/>
      <c r="CP55" s="150"/>
      <c r="CQ55" s="150"/>
      <c r="CR55" s="150"/>
      <c r="CS55" s="150"/>
      <c r="CT55" s="150"/>
      <c r="CU55" s="150"/>
      <c r="CV55" s="150"/>
      <c r="CW55" s="150"/>
    </row>
    <row r="56" spans="2:101">
      <c r="B56" t="s">
        <v>711</v>
      </c>
      <c r="C56" s="167">
        <v>0</v>
      </c>
      <c r="D56" s="167">
        <v>0</v>
      </c>
      <c r="E56" s="167">
        <v>0</v>
      </c>
      <c r="F56" s="167">
        <v>0</v>
      </c>
      <c r="G56" s="167">
        <v>0</v>
      </c>
      <c r="H56" s="167">
        <v>0</v>
      </c>
      <c r="I56" s="167">
        <v>0</v>
      </c>
      <c r="J56" s="167">
        <v>0</v>
      </c>
      <c r="K56" s="167">
        <v>0</v>
      </c>
      <c r="L56" s="169">
        <v>0</v>
      </c>
      <c r="M56" s="167">
        <v>0</v>
      </c>
      <c r="N56" s="167">
        <v>0</v>
      </c>
      <c r="O56" s="167">
        <v>0</v>
      </c>
      <c r="P56" s="167">
        <v>0</v>
      </c>
      <c r="Q56" s="167">
        <v>0</v>
      </c>
      <c r="R56" s="167">
        <v>0</v>
      </c>
      <c r="S56" s="167">
        <v>0</v>
      </c>
      <c r="T56" s="167">
        <v>0</v>
      </c>
      <c r="U56" s="167">
        <v>0</v>
      </c>
      <c r="V56" s="167">
        <v>0</v>
      </c>
      <c r="W56" s="167">
        <v>0</v>
      </c>
      <c r="X56" s="167">
        <v>0</v>
      </c>
      <c r="Y56" s="167">
        <v>0</v>
      </c>
      <c r="Z56" s="167"/>
      <c r="AA56" s="167">
        <v>0</v>
      </c>
      <c r="AB56" s="167">
        <v>0</v>
      </c>
      <c r="AC56" s="167">
        <v>0</v>
      </c>
      <c r="AD56" s="167">
        <v>0</v>
      </c>
      <c r="AE56" s="167">
        <v>0</v>
      </c>
      <c r="AF56" s="167">
        <v>0</v>
      </c>
      <c r="AG56" s="167">
        <v>0</v>
      </c>
      <c r="AH56" s="167">
        <v>0</v>
      </c>
      <c r="AI56" s="167">
        <v>0</v>
      </c>
      <c r="AJ56" s="167">
        <v>0</v>
      </c>
      <c r="AK56" s="167">
        <v>0</v>
      </c>
      <c r="AL56" s="167">
        <v>0</v>
      </c>
      <c r="AM56" s="150"/>
      <c r="AN56" s="150"/>
      <c r="AO56" s="150"/>
      <c r="AP56" s="150"/>
      <c r="AQ56" s="150"/>
      <c r="AR56" s="150"/>
      <c r="AS56" s="150"/>
      <c r="AT56" s="150"/>
      <c r="AU56" s="150"/>
      <c r="AV56" s="150"/>
      <c r="AW56" s="150"/>
      <c r="AX56" s="150"/>
      <c r="AY56" s="150"/>
      <c r="AZ56" s="150"/>
      <c r="BA56" s="150"/>
      <c r="BB56" s="150"/>
      <c r="BC56" s="150"/>
      <c r="BD56" s="150"/>
      <c r="BE56" s="150"/>
      <c r="BF56" s="150"/>
      <c r="BG56" s="150"/>
      <c r="BH56" s="150"/>
      <c r="BI56" s="150"/>
      <c r="BJ56" s="150"/>
      <c r="BK56" s="150"/>
      <c r="BL56" s="150"/>
      <c r="BM56" s="150"/>
      <c r="BN56" s="150"/>
      <c r="BO56" s="150"/>
      <c r="BP56" s="150"/>
      <c r="BQ56" s="150"/>
      <c r="BR56" s="150"/>
      <c r="BS56" s="150"/>
      <c r="BT56" s="150"/>
      <c r="BU56" s="150"/>
      <c r="BV56" s="150"/>
      <c r="BW56" s="150"/>
      <c r="BX56" s="150"/>
      <c r="BY56" s="150"/>
      <c r="BZ56" s="150"/>
      <c r="CA56" s="150"/>
      <c r="CB56" s="150"/>
      <c r="CC56" s="150"/>
      <c r="CD56" s="150"/>
      <c r="CE56" s="150"/>
      <c r="CF56" s="150"/>
      <c r="CG56" s="150"/>
      <c r="CH56" s="150"/>
      <c r="CI56" s="150"/>
      <c r="CJ56" s="150"/>
      <c r="CK56" s="150"/>
      <c r="CL56" s="150"/>
      <c r="CM56" s="150"/>
      <c r="CN56" s="150"/>
      <c r="CO56" s="150"/>
      <c r="CP56" s="150"/>
      <c r="CQ56" s="150"/>
      <c r="CR56" s="150"/>
      <c r="CS56" s="150"/>
      <c r="CT56" s="150"/>
      <c r="CU56" s="150"/>
      <c r="CV56" s="150"/>
      <c r="CW56" s="150"/>
    </row>
    <row r="57" spans="2:101">
      <c r="B57" t="s">
        <v>712</v>
      </c>
      <c r="C57" s="167">
        <v>0</v>
      </c>
      <c r="D57" s="167">
        <v>0</v>
      </c>
      <c r="E57" s="167">
        <v>0</v>
      </c>
      <c r="F57" s="167">
        <v>0</v>
      </c>
      <c r="G57" s="167">
        <v>0</v>
      </c>
      <c r="H57" s="167">
        <v>0</v>
      </c>
      <c r="I57" s="167">
        <v>0</v>
      </c>
      <c r="J57" s="167">
        <v>0</v>
      </c>
      <c r="K57" s="167">
        <v>0</v>
      </c>
      <c r="L57" s="169">
        <v>0</v>
      </c>
      <c r="M57" s="167">
        <v>0</v>
      </c>
      <c r="N57" s="167">
        <v>0</v>
      </c>
      <c r="O57" s="167">
        <v>0</v>
      </c>
      <c r="P57" s="167">
        <v>0</v>
      </c>
      <c r="Q57" s="167">
        <v>0</v>
      </c>
      <c r="R57" s="167">
        <v>0</v>
      </c>
      <c r="S57" s="167">
        <v>0</v>
      </c>
      <c r="T57" s="167">
        <v>0</v>
      </c>
      <c r="U57" s="167">
        <v>0</v>
      </c>
      <c r="V57" s="167">
        <v>0</v>
      </c>
      <c r="W57" s="167">
        <v>0</v>
      </c>
      <c r="X57" s="167">
        <v>0</v>
      </c>
      <c r="Y57" s="167">
        <v>0</v>
      </c>
      <c r="Z57" s="167"/>
      <c r="AA57" s="167">
        <v>0</v>
      </c>
      <c r="AB57" s="167">
        <v>0</v>
      </c>
      <c r="AC57" s="167">
        <v>0</v>
      </c>
      <c r="AD57" s="167">
        <v>0</v>
      </c>
      <c r="AE57" s="167">
        <v>0</v>
      </c>
      <c r="AF57" s="167">
        <v>0</v>
      </c>
      <c r="AG57" s="167">
        <v>0</v>
      </c>
      <c r="AH57" s="167">
        <v>0</v>
      </c>
      <c r="AI57" s="167">
        <v>0</v>
      </c>
      <c r="AJ57" s="167">
        <v>0</v>
      </c>
      <c r="AK57" s="167">
        <v>0</v>
      </c>
      <c r="AL57" s="167">
        <v>0</v>
      </c>
      <c r="AM57" s="150"/>
      <c r="AN57" s="150"/>
      <c r="AO57" s="150"/>
      <c r="AP57" s="150"/>
      <c r="AQ57" s="150"/>
      <c r="AR57" s="150"/>
      <c r="AS57" s="150"/>
      <c r="AT57" s="150"/>
      <c r="AU57" s="150"/>
      <c r="AV57" s="150"/>
      <c r="AW57" s="150"/>
      <c r="AX57" s="150"/>
      <c r="AY57" s="150"/>
      <c r="AZ57" s="150"/>
      <c r="BA57" s="150"/>
      <c r="BB57" s="150"/>
      <c r="BC57" s="150"/>
      <c r="BD57" s="150"/>
      <c r="BE57" s="150"/>
      <c r="BF57" s="150"/>
      <c r="BG57" s="150"/>
      <c r="BH57" s="150"/>
      <c r="BI57" s="150"/>
      <c r="BJ57" s="150"/>
      <c r="BK57" s="150"/>
      <c r="BL57" s="150"/>
      <c r="BM57" s="150"/>
      <c r="BN57" s="150"/>
      <c r="BO57" s="150"/>
      <c r="BP57" s="150"/>
      <c r="BQ57" s="150"/>
      <c r="BR57" s="150"/>
      <c r="BS57" s="150"/>
      <c r="BT57" s="150"/>
      <c r="BU57" s="150"/>
      <c r="BV57" s="150"/>
      <c r="BW57" s="150"/>
      <c r="BX57" s="150"/>
      <c r="BY57" s="150"/>
      <c r="BZ57" s="150"/>
      <c r="CA57" s="150"/>
      <c r="CB57" s="150"/>
      <c r="CC57" s="150"/>
      <c r="CD57" s="150"/>
      <c r="CE57" s="150"/>
      <c r="CF57" s="150"/>
      <c r="CG57" s="150"/>
      <c r="CH57" s="150"/>
      <c r="CI57" s="150"/>
      <c r="CJ57" s="150"/>
      <c r="CK57" s="150"/>
      <c r="CL57" s="150"/>
      <c r="CM57" s="150"/>
      <c r="CN57" s="150"/>
      <c r="CO57" s="150"/>
      <c r="CP57" s="150"/>
      <c r="CQ57" s="150"/>
      <c r="CR57" s="150"/>
      <c r="CS57" s="150"/>
      <c r="CT57" s="150"/>
      <c r="CU57" s="150"/>
      <c r="CV57" s="150"/>
      <c r="CW57" s="150"/>
    </row>
    <row r="58" spans="2:101">
      <c r="B58" t="s">
        <v>713</v>
      </c>
      <c r="C58" s="167">
        <v>0</v>
      </c>
      <c r="D58" s="167">
        <v>0</v>
      </c>
      <c r="E58" s="167">
        <v>0</v>
      </c>
      <c r="F58" s="167">
        <v>0</v>
      </c>
      <c r="G58" s="167">
        <v>0</v>
      </c>
      <c r="H58" s="167">
        <v>0</v>
      </c>
      <c r="I58" s="167">
        <v>0</v>
      </c>
      <c r="J58" s="167">
        <v>0</v>
      </c>
      <c r="K58" s="167">
        <v>0</v>
      </c>
      <c r="L58" s="169">
        <v>0</v>
      </c>
      <c r="M58" s="167">
        <v>0</v>
      </c>
      <c r="N58" s="167">
        <v>0</v>
      </c>
      <c r="O58" s="167">
        <v>0</v>
      </c>
      <c r="P58" s="167">
        <v>0</v>
      </c>
      <c r="Q58" s="167">
        <v>0</v>
      </c>
      <c r="R58" s="167">
        <v>0</v>
      </c>
      <c r="S58" s="167">
        <v>0</v>
      </c>
      <c r="T58" s="167">
        <v>0</v>
      </c>
      <c r="U58" s="167">
        <v>0</v>
      </c>
      <c r="V58" s="167">
        <v>0</v>
      </c>
      <c r="W58" s="167">
        <v>0</v>
      </c>
      <c r="X58" s="167">
        <v>0</v>
      </c>
      <c r="Y58" s="167">
        <v>0</v>
      </c>
      <c r="Z58" s="167"/>
      <c r="AA58" s="167">
        <v>0</v>
      </c>
      <c r="AB58" s="167">
        <v>0</v>
      </c>
      <c r="AC58" s="167">
        <v>0</v>
      </c>
      <c r="AD58" s="167">
        <v>0</v>
      </c>
      <c r="AE58" s="167">
        <v>0</v>
      </c>
      <c r="AF58" s="167">
        <v>0</v>
      </c>
      <c r="AG58" s="167">
        <v>0</v>
      </c>
      <c r="AH58" s="167">
        <v>0</v>
      </c>
      <c r="AI58" s="167">
        <v>0</v>
      </c>
      <c r="AJ58" s="167">
        <v>0</v>
      </c>
      <c r="AK58" s="167">
        <v>0</v>
      </c>
      <c r="AL58" s="167">
        <v>0</v>
      </c>
      <c r="AM58" s="150"/>
      <c r="AN58" s="150"/>
      <c r="AO58" s="150"/>
      <c r="AP58" s="150"/>
      <c r="AQ58" s="150"/>
      <c r="AR58" s="150"/>
      <c r="AS58" s="150"/>
      <c r="AT58" s="150"/>
      <c r="AU58" s="150"/>
      <c r="AV58" s="150"/>
      <c r="AW58" s="150"/>
      <c r="AX58" s="150"/>
      <c r="AY58" s="150"/>
      <c r="AZ58" s="150"/>
      <c r="BA58" s="150"/>
      <c r="BB58" s="150"/>
      <c r="BC58" s="150"/>
      <c r="BD58" s="150"/>
      <c r="BE58" s="150"/>
      <c r="BF58" s="150"/>
      <c r="BG58" s="150"/>
      <c r="BH58" s="150"/>
      <c r="BI58" s="150"/>
      <c r="BJ58" s="150"/>
      <c r="BK58" s="150"/>
      <c r="BL58" s="150"/>
      <c r="BM58" s="150"/>
      <c r="BN58" s="150"/>
      <c r="BO58" s="150"/>
      <c r="BP58" s="150"/>
      <c r="BQ58" s="150"/>
      <c r="BR58" s="150"/>
      <c r="BS58" s="150"/>
      <c r="BT58" s="150"/>
      <c r="BU58" s="150"/>
      <c r="BV58" s="150"/>
      <c r="BW58" s="150"/>
      <c r="BX58" s="150"/>
      <c r="BY58" s="150"/>
      <c r="BZ58" s="150"/>
      <c r="CA58" s="150"/>
      <c r="CB58" s="150"/>
      <c r="CC58" s="150"/>
      <c r="CD58" s="150"/>
      <c r="CE58" s="150"/>
      <c r="CF58" s="150"/>
      <c r="CG58" s="150"/>
      <c r="CH58" s="150"/>
      <c r="CI58" s="150"/>
      <c r="CJ58" s="150"/>
      <c r="CK58" s="150"/>
      <c r="CL58" s="150"/>
      <c r="CM58" s="150"/>
      <c r="CN58" s="150"/>
      <c r="CO58" s="150"/>
      <c r="CP58" s="150"/>
      <c r="CQ58" s="150"/>
      <c r="CR58" s="150"/>
      <c r="CS58" s="150"/>
      <c r="CT58" s="150"/>
      <c r="CU58" s="150"/>
      <c r="CV58" s="150"/>
      <c r="CW58" s="150"/>
    </row>
    <row r="59" spans="2:101">
      <c r="B59" t="s">
        <v>714</v>
      </c>
      <c r="C59" s="167">
        <v>0</v>
      </c>
      <c r="D59" s="167">
        <v>0</v>
      </c>
      <c r="E59" s="167">
        <v>0</v>
      </c>
      <c r="F59" s="167">
        <v>0</v>
      </c>
      <c r="G59" s="167">
        <v>0</v>
      </c>
      <c r="H59" s="167">
        <v>0</v>
      </c>
      <c r="I59" s="167">
        <v>0</v>
      </c>
      <c r="J59" s="167">
        <v>0</v>
      </c>
      <c r="K59" s="167">
        <v>0</v>
      </c>
      <c r="L59" s="169">
        <v>0</v>
      </c>
      <c r="M59" s="167">
        <v>0</v>
      </c>
      <c r="N59" s="167">
        <v>0</v>
      </c>
      <c r="O59" s="167">
        <v>0</v>
      </c>
      <c r="P59" s="167">
        <v>0</v>
      </c>
      <c r="Q59" s="167">
        <v>0</v>
      </c>
      <c r="R59" s="167">
        <v>0</v>
      </c>
      <c r="S59" s="167">
        <v>0</v>
      </c>
      <c r="T59" s="167">
        <v>0</v>
      </c>
      <c r="U59" s="167">
        <v>0</v>
      </c>
      <c r="V59" s="167">
        <v>0</v>
      </c>
      <c r="W59" s="167">
        <v>0</v>
      </c>
      <c r="X59" s="167">
        <v>0</v>
      </c>
      <c r="Y59" s="167">
        <v>0</v>
      </c>
      <c r="Z59" s="167"/>
      <c r="AA59" s="167">
        <v>0</v>
      </c>
      <c r="AB59" s="167">
        <v>0</v>
      </c>
      <c r="AC59" s="167">
        <v>0</v>
      </c>
      <c r="AD59" s="167">
        <v>0</v>
      </c>
      <c r="AE59" s="167">
        <v>0</v>
      </c>
      <c r="AF59" s="167">
        <v>0</v>
      </c>
      <c r="AG59" s="167">
        <v>0</v>
      </c>
      <c r="AH59" s="167">
        <v>0</v>
      </c>
      <c r="AI59" s="167">
        <v>0</v>
      </c>
      <c r="AJ59" s="167">
        <v>0</v>
      </c>
      <c r="AK59" s="167">
        <v>0</v>
      </c>
      <c r="AL59" s="167">
        <v>0</v>
      </c>
      <c r="AM59" s="150"/>
      <c r="AN59" s="150"/>
      <c r="AO59" s="150"/>
      <c r="AP59" s="150"/>
      <c r="AQ59" s="150"/>
      <c r="AR59" s="150"/>
      <c r="AS59" s="150"/>
      <c r="AT59" s="150"/>
      <c r="AU59" s="150"/>
      <c r="AV59" s="150"/>
      <c r="AW59" s="150"/>
      <c r="AX59" s="150"/>
      <c r="AY59" s="150"/>
      <c r="AZ59" s="150"/>
      <c r="BA59" s="150"/>
      <c r="BB59" s="150"/>
      <c r="BC59" s="150"/>
      <c r="BD59" s="150"/>
      <c r="BE59" s="150"/>
      <c r="BF59" s="150"/>
      <c r="BG59" s="150"/>
      <c r="BH59" s="150"/>
      <c r="BI59" s="150"/>
      <c r="BJ59" s="150"/>
      <c r="BK59" s="150"/>
      <c r="BL59" s="150"/>
      <c r="BM59" s="150"/>
      <c r="BN59" s="150"/>
      <c r="BO59" s="150"/>
      <c r="BP59" s="150"/>
      <c r="BQ59" s="150"/>
      <c r="BR59" s="150"/>
      <c r="BS59" s="150"/>
      <c r="BT59" s="150"/>
      <c r="BU59" s="150"/>
      <c r="BV59" s="150"/>
      <c r="BW59" s="150"/>
      <c r="BX59" s="150"/>
      <c r="BY59" s="150"/>
      <c r="BZ59" s="150"/>
      <c r="CA59" s="150"/>
      <c r="CB59" s="150"/>
      <c r="CC59" s="150"/>
      <c r="CD59" s="150"/>
      <c r="CE59" s="150"/>
      <c r="CF59" s="150"/>
      <c r="CG59" s="150"/>
      <c r="CH59" s="150"/>
      <c r="CI59" s="150"/>
      <c r="CJ59" s="150"/>
      <c r="CK59" s="150"/>
      <c r="CL59" s="150"/>
      <c r="CM59" s="150"/>
      <c r="CN59" s="150"/>
      <c r="CO59" s="150"/>
      <c r="CP59" s="150"/>
      <c r="CQ59" s="150"/>
      <c r="CR59" s="150"/>
      <c r="CS59" s="150"/>
      <c r="CT59" s="150"/>
      <c r="CU59" s="150"/>
      <c r="CV59" s="150"/>
      <c r="CW59" s="150"/>
    </row>
    <row r="60" spans="2:101">
      <c r="B60" t="s">
        <v>715</v>
      </c>
      <c r="C60" s="167">
        <v>0</v>
      </c>
      <c r="D60" s="167">
        <v>0</v>
      </c>
      <c r="E60" s="167">
        <v>0</v>
      </c>
      <c r="F60" s="167">
        <v>0</v>
      </c>
      <c r="G60" s="167">
        <v>0</v>
      </c>
      <c r="H60" s="167">
        <v>0</v>
      </c>
      <c r="I60" s="167">
        <v>0</v>
      </c>
      <c r="J60" s="167">
        <v>0</v>
      </c>
      <c r="K60" s="167">
        <v>0</v>
      </c>
      <c r="L60" s="169">
        <v>0</v>
      </c>
      <c r="M60" s="167">
        <v>0</v>
      </c>
      <c r="N60" s="167">
        <v>0</v>
      </c>
      <c r="O60" s="167">
        <v>0</v>
      </c>
      <c r="P60" s="167">
        <v>0</v>
      </c>
      <c r="Q60" s="167">
        <v>0</v>
      </c>
      <c r="R60" s="167">
        <v>0</v>
      </c>
      <c r="S60" s="167">
        <v>0</v>
      </c>
      <c r="T60" s="167">
        <v>0</v>
      </c>
      <c r="U60" s="167">
        <v>0</v>
      </c>
      <c r="V60" s="167">
        <v>0</v>
      </c>
      <c r="W60" s="167">
        <v>0</v>
      </c>
      <c r="X60" s="167">
        <v>0</v>
      </c>
      <c r="Y60" s="167">
        <v>0</v>
      </c>
      <c r="Z60" s="167"/>
      <c r="AA60" s="167">
        <v>0</v>
      </c>
      <c r="AB60" s="167">
        <v>0</v>
      </c>
      <c r="AC60" s="167">
        <v>0</v>
      </c>
      <c r="AD60" s="167">
        <v>0</v>
      </c>
      <c r="AE60" s="167">
        <v>0</v>
      </c>
      <c r="AF60" s="167">
        <v>0</v>
      </c>
      <c r="AG60" s="167">
        <v>0</v>
      </c>
      <c r="AH60" s="167">
        <v>0</v>
      </c>
      <c r="AI60" s="167">
        <v>0</v>
      </c>
      <c r="AJ60" s="167">
        <v>0</v>
      </c>
      <c r="AK60" s="167">
        <v>0</v>
      </c>
      <c r="AL60" s="167">
        <v>0</v>
      </c>
      <c r="AM60" s="150"/>
      <c r="AN60" s="150"/>
      <c r="AO60" s="150"/>
      <c r="AP60" s="150"/>
      <c r="AQ60" s="150"/>
      <c r="AR60" s="150"/>
      <c r="AS60" s="150"/>
      <c r="AT60" s="150"/>
      <c r="AU60" s="150"/>
      <c r="AV60" s="150"/>
      <c r="AW60" s="150"/>
      <c r="AX60" s="150"/>
      <c r="AY60" s="150"/>
      <c r="AZ60" s="150"/>
      <c r="BA60" s="150"/>
      <c r="BB60" s="150"/>
      <c r="BC60" s="150"/>
      <c r="BD60" s="150"/>
      <c r="BE60" s="150"/>
      <c r="BF60" s="150"/>
      <c r="BG60" s="150"/>
      <c r="BH60" s="150"/>
      <c r="BI60" s="150"/>
      <c r="BJ60" s="150"/>
      <c r="BK60" s="150"/>
      <c r="BL60" s="150"/>
      <c r="BM60" s="150"/>
      <c r="BN60" s="150"/>
      <c r="BO60" s="150"/>
      <c r="BP60" s="150"/>
      <c r="BQ60" s="150"/>
      <c r="BR60" s="150"/>
      <c r="BS60" s="150"/>
      <c r="BT60" s="150"/>
      <c r="BU60" s="150"/>
      <c r="BV60" s="150"/>
      <c r="BW60" s="150"/>
      <c r="BX60" s="150"/>
      <c r="BY60" s="150"/>
      <c r="BZ60" s="150"/>
      <c r="CA60" s="150"/>
      <c r="CB60" s="150"/>
      <c r="CC60" s="150"/>
      <c r="CD60" s="150"/>
      <c r="CE60" s="150"/>
      <c r="CF60" s="150"/>
      <c r="CG60" s="150"/>
      <c r="CH60" s="150"/>
      <c r="CI60" s="150"/>
      <c r="CJ60" s="150"/>
      <c r="CK60" s="150"/>
      <c r="CL60" s="150"/>
      <c r="CM60" s="150"/>
      <c r="CN60" s="150"/>
      <c r="CO60" s="150"/>
      <c r="CP60" s="150"/>
      <c r="CQ60" s="150"/>
      <c r="CR60" s="150"/>
      <c r="CS60" s="150"/>
      <c r="CT60" s="150"/>
      <c r="CU60" s="150"/>
      <c r="CV60" s="150"/>
      <c r="CW60" s="150"/>
    </row>
    <row r="61" spans="2:101">
      <c r="B61" t="s">
        <v>716</v>
      </c>
      <c r="C61" s="167">
        <v>0</v>
      </c>
      <c r="D61" s="167">
        <v>0</v>
      </c>
      <c r="E61" s="167">
        <v>0</v>
      </c>
      <c r="F61" s="167">
        <v>0</v>
      </c>
      <c r="G61" s="167">
        <v>0</v>
      </c>
      <c r="H61" s="167">
        <v>0</v>
      </c>
      <c r="I61" s="167">
        <v>0</v>
      </c>
      <c r="J61" s="167">
        <v>0</v>
      </c>
      <c r="K61" s="167">
        <v>0</v>
      </c>
      <c r="L61" s="169">
        <v>0</v>
      </c>
      <c r="M61" s="167">
        <v>0</v>
      </c>
      <c r="N61" s="167">
        <v>0</v>
      </c>
      <c r="O61" s="167">
        <v>0</v>
      </c>
      <c r="P61" s="167">
        <v>0</v>
      </c>
      <c r="Q61" s="167">
        <v>0</v>
      </c>
      <c r="R61" s="167">
        <v>0</v>
      </c>
      <c r="S61" s="167">
        <v>0</v>
      </c>
      <c r="T61" s="167">
        <v>0</v>
      </c>
      <c r="U61" s="167">
        <v>0</v>
      </c>
      <c r="V61" s="167">
        <v>0</v>
      </c>
      <c r="W61" s="167">
        <v>0</v>
      </c>
      <c r="X61" s="167">
        <v>0</v>
      </c>
      <c r="Y61" s="167">
        <v>0</v>
      </c>
      <c r="Z61" s="167"/>
      <c r="AA61" s="167">
        <v>0</v>
      </c>
      <c r="AB61" s="167">
        <v>0</v>
      </c>
      <c r="AC61" s="167">
        <v>0</v>
      </c>
      <c r="AD61" s="167">
        <v>0</v>
      </c>
      <c r="AE61" s="167">
        <v>0</v>
      </c>
      <c r="AF61" s="167">
        <v>0</v>
      </c>
      <c r="AG61" s="167">
        <v>0</v>
      </c>
      <c r="AH61" s="167">
        <v>0</v>
      </c>
      <c r="AI61" s="167">
        <v>0</v>
      </c>
      <c r="AJ61" s="167">
        <v>0</v>
      </c>
      <c r="AK61" s="167">
        <v>0</v>
      </c>
      <c r="AL61" s="167">
        <v>0</v>
      </c>
      <c r="AM61" s="150"/>
      <c r="AN61" s="150"/>
      <c r="AO61" s="150"/>
      <c r="AP61" s="150"/>
      <c r="AQ61" s="150"/>
      <c r="AR61" s="150"/>
      <c r="AS61" s="150"/>
      <c r="AT61" s="150"/>
      <c r="AU61" s="150"/>
      <c r="AV61" s="150"/>
      <c r="AW61" s="150"/>
      <c r="AX61" s="150"/>
      <c r="AY61" s="150"/>
      <c r="AZ61" s="150"/>
      <c r="BA61" s="150"/>
      <c r="BB61" s="150"/>
      <c r="BC61" s="150"/>
      <c r="BD61" s="150"/>
      <c r="BE61" s="150"/>
      <c r="BF61" s="150"/>
      <c r="BG61" s="150"/>
      <c r="BH61" s="150"/>
      <c r="BI61" s="150"/>
      <c r="BJ61" s="150"/>
      <c r="BK61" s="150"/>
      <c r="BL61" s="150"/>
      <c r="BM61" s="150"/>
      <c r="BN61" s="150"/>
      <c r="BO61" s="150"/>
      <c r="BP61" s="150"/>
      <c r="BQ61" s="150"/>
      <c r="BR61" s="150"/>
      <c r="BS61" s="150"/>
      <c r="BT61" s="150"/>
      <c r="BU61" s="150"/>
      <c r="BV61" s="150"/>
      <c r="BW61" s="150"/>
      <c r="BX61" s="150"/>
      <c r="BY61" s="150"/>
      <c r="BZ61" s="150"/>
      <c r="CA61" s="150"/>
      <c r="CB61" s="150"/>
      <c r="CC61" s="150"/>
      <c r="CD61" s="150"/>
      <c r="CE61" s="150"/>
      <c r="CF61" s="150"/>
      <c r="CG61" s="150"/>
      <c r="CH61" s="150"/>
      <c r="CI61" s="150"/>
      <c r="CJ61" s="150"/>
      <c r="CK61" s="150"/>
      <c r="CL61" s="150"/>
      <c r="CM61" s="150"/>
      <c r="CN61" s="150"/>
      <c r="CO61" s="150"/>
      <c r="CP61" s="150"/>
      <c r="CQ61" s="150"/>
      <c r="CR61" s="150"/>
      <c r="CS61" s="150"/>
      <c r="CT61" s="150"/>
      <c r="CU61" s="150"/>
      <c r="CV61" s="150"/>
      <c r="CW61" s="150"/>
    </row>
    <row r="62" spans="2:101">
      <c r="B62" t="s">
        <v>717</v>
      </c>
      <c r="C62" s="167">
        <v>0</v>
      </c>
      <c r="D62" s="167">
        <v>0</v>
      </c>
      <c r="E62" s="167">
        <v>0</v>
      </c>
      <c r="F62" s="167">
        <v>0</v>
      </c>
      <c r="G62" s="167">
        <v>0</v>
      </c>
      <c r="H62" s="167">
        <v>0</v>
      </c>
      <c r="I62" s="167">
        <v>0</v>
      </c>
      <c r="J62" s="167">
        <v>0</v>
      </c>
      <c r="K62" s="167">
        <v>0</v>
      </c>
      <c r="L62" s="169">
        <v>0</v>
      </c>
      <c r="M62" s="167">
        <v>0</v>
      </c>
      <c r="N62" s="167">
        <v>0</v>
      </c>
      <c r="O62" s="167">
        <v>0</v>
      </c>
      <c r="P62" s="167">
        <v>0</v>
      </c>
      <c r="Q62" s="167">
        <v>0</v>
      </c>
      <c r="R62" s="167">
        <v>0</v>
      </c>
      <c r="S62" s="167">
        <v>0</v>
      </c>
      <c r="T62" s="167">
        <v>0</v>
      </c>
      <c r="U62" s="167">
        <v>0</v>
      </c>
      <c r="V62" s="167">
        <v>0</v>
      </c>
      <c r="W62" s="167">
        <v>0</v>
      </c>
      <c r="X62" s="167">
        <v>0</v>
      </c>
      <c r="Y62" s="167">
        <v>0</v>
      </c>
      <c r="Z62" s="167"/>
      <c r="AA62" s="167">
        <v>0</v>
      </c>
      <c r="AB62" s="167">
        <v>0</v>
      </c>
      <c r="AC62" s="167">
        <v>0</v>
      </c>
      <c r="AD62" s="167">
        <v>0</v>
      </c>
      <c r="AE62" s="167">
        <v>0</v>
      </c>
      <c r="AF62" s="167">
        <v>0</v>
      </c>
      <c r="AG62" s="167">
        <v>0</v>
      </c>
      <c r="AH62" s="167">
        <v>0</v>
      </c>
      <c r="AI62" s="167">
        <v>0</v>
      </c>
      <c r="AJ62" s="167">
        <v>0</v>
      </c>
      <c r="AK62" s="167">
        <v>0</v>
      </c>
      <c r="AL62" s="167">
        <v>0</v>
      </c>
      <c r="AM62" s="150"/>
      <c r="AN62" s="150"/>
      <c r="AO62" s="150"/>
      <c r="AP62" s="150"/>
      <c r="AQ62" s="150"/>
      <c r="AR62" s="150"/>
      <c r="AS62" s="150"/>
      <c r="AT62" s="150"/>
      <c r="AU62" s="150"/>
      <c r="AV62" s="150"/>
      <c r="AW62" s="150"/>
      <c r="AX62" s="150"/>
      <c r="AY62" s="150"/>
      <c r="AZ62" s="150"/>
      <c r="BA62" s="150"/>
      <c r="BB62" s="150"/>
      <c r="BC62" s="150"/>
      <c r="BD62" s="150"/>
      <c r="BE62" s="150"/>
      <c r="BF62" s="150"/>
      <c r="BG62" s="150"/>
      <c r="BH62" s="150"/>
      <c r="BI62" s="150"/>
      <c r="BJ62" s="150"/>
      <c r="BK62" s="150"/>
      <c r="BL62" s="150"/>
      <c r="BM62" s="150"/>
      <c r="BN62" s="150"/>
      <c r="BO62" s="150"/>
      <c r="BP62" s="150"/>
      <c r="BQ62" s="150"/>
      <c r="BR62" s="150"/>
      <c r="BS62" s="150"/>
      <c r="BT62" s="150"/>
      <c r="BU62" s="150"/>
      <c r="BV62" s="150"/>
      <c r="BW62" s="150"/>
      <c r="BX62" s="150"/>
      <c r="BY62" s="150"/>
      <c r="BZ62" s="150"/>
      <c r="CA62" s="150"/>
      <c r="CB62" s="150"/>
      <c r="CC62" s="150"/>
      <c r="CD62" s="150"/>
      <c r="CE62" s="150"/>
      <c r="CF62" s="150"/>
      <c r="CG62" s="150"/>
      <c r="CH62" s="150"/>
      <c r="CI62" s="150"/>
      <c r="CJ62" s="150"/>
      <c r="CK62" s="150"/>
      <c r="CL62" s="150"/>
      <c r="CM62" s="150"/>
      <c r="CN62" s="150"/>
      <c r="CO62" s="150"/>
      <c r="CP62" s="150"/>
      <c r="CQ62" s="150"/>
      <c r="CR62" s="150"/>
      <c r="CS62" s="150"/>
      <c r="CT62" s="150"/>
      <c r="CU62" s="150"/>
      <c r="CV62" s="150"/>
      <c r="CW62" s="150"/>
    </row>
    <row r="63" spans="2:101">
      <c r="B63" t="s">
        <v>718</v>
      </c>
      <c r="C63" s="167">
        <v>0</v>
      </c>
      <c r="D63" s="167">
        <v>0</v>
      </c>
      <c r="E63" s="167">
        <v>0</v>
      </c>
      <c r="F63" s="167">
        <v>0</v>
      </c>
      <c r="G63" s="167">
        <v>0</v>
      </c>
      <c r="H63" s="167">
        <v>0</v>
      </c>
      <c r="I63" s="167">
        <v>0</v>
      </c>
      <c r="J63" s="167">
        <v>0</v>
      </c>
      <c r="K63" s="167">
        <v>0</v>
      </c>
      <c r="L63" s="169">
        <v>0</v>
      </c>
      <c r="M63" s="167">
        <v>0</v>
      </c>
      <c r="N63" s="167">
        <v>0</v>
      </c>
      <c r="O63" s="167">
        <v>0</v>
      </c>
      <c r="P63" s="167">
        <v>0</v>
      </c>
      <c r="Q63" s="167">
        <v>0</v>
      </c>
      <c r="R63" s="167">
        <v>0</v>
      </c>
      <c r="S63" s="167">
        <v>0</v>
      </c>
      <c r="T63" s="167">
        <v>0</v>
      </c>
      <c r="U63" s="167">
        <v>0</v>
      </c>
      <c r="V63" s="167">
        <v>0</v>
      </c>
      <c r="W63" s="167">
        <v>0</v>
      </c>
      <c r="X63" s="167">
        <v>0</v>
      </c>
      <c r="Y63" s="167">
        <v>0</v>
      </c>
      <c r="Z63" s="167"/>
      <c r="AA63" s="167">
        <v>0</v>
      </c>
      <c r="AB63" s="167">
        <v>0</v>
      </c>
      <c r="AC63" s="167">
        <v>0</v>
      </c>
      <c r="AD63" s="167">
        <v>0</v>
      </c>
      <c r="AE63" s="167">
        <v>0</v>
      </c>
      <c r="AF63" s="167">
        <v>0</v>
      </c>
      <c r="AG63" s="167">
        <v>0</v>
      </c>
      <c r="AH63" s="167">
        <v>0</v>
      </c>
      <c r="AI63" s="167">
        <v>0</v>
      </c>
      <c r="AJ63" s="167">
        <v>0</v>
      </c>
      <c r="AK63" s="167">
        <v>0</v>
      </c>
      <c r="AL63" s="167">
        <v>0</v>
      </c>
      <c r="AM63" s="150"/>
      <c r="AN63" s="150"/>
      <c r="AO63" s="150"/>
      <c r="AP63" s="150"/>
      <c r="AQ63" s="150"/>
      <c r="AR63" s="150"/>
      <c r="AS63" s="150"/>
      <c r="AT63" s="150"/>
      <c r="AU63" s="150"/>
      <c r="AV63" s="150"/>
      <c r="AW63" s="150"/>
      <c r="AX63" s="150"/>
      <c r="AY63" s="150"/>
      <c r="AZ63" s="150"/>
      <c r="BA63" s="150"/>
      <c r="BB63" s="150"/>
      <c r="BC63" s="150"/>
      <c r="BD63" s="150"/>
      <c r="BE63" s="150"/>
      <c r="BF63" s="150"/>
      <c r="BG63" s="150"/>
      <c r="BH63" s="150"/>
      <c r="BI63" s="150"/>
      <c r="BJ63" s="150"/>
      <c r="BK63" s="150"/>
      <c r="BL63" s="150"/>
      <c r="BM63" s="150"/>
      <c r="BN63" s="150"/>
      <c r="BO63" s="150"/>
      <c r="BP63" s="150"/>
      <c r="BQ63" s="150"/>
      <c r="BR63" s="150"/>
      <c r="BS63" s="150"/>
      <c r="BT63" s="150"/>
      <c r="BU63" s="150"/>
      <c r="BV63" s="150"/>
      <c r="BW63" s="150"/>
      <c r="BX63" s="150"/>
      <c r="BY63" s="150"/>
      <c r="BZ63" s="150"/>
      <c r="CA63" s="150"/>
      <c r="CB63" s="150"/>
      <c r="CC63" s="150"/>
      <c r="CD63" s="150"/>
      <c r="CE63" s="150"/>
      <c r="CF63" s="150"/>
      <c r="CG63" s="150"/>
      <c r="CH63" s="150"/>
      <c r="CI63" s="150"/>
      <c r="CJ63" s="150"/>
      <c r="CK63" s="150"/>
      <c r="CL63" s="150"/>
      <c r="CM63" s="150"/>
      <c r="CN63" s="150"/>
      <c r="CO63" s="150"/>
      <c r="CP63" s="150"/>
      <c r="CQ63" s="150"/>
      <c r="CR63" s="150"/>
      <c r="CS63" s="150"/>
      <c r="CT63" s="150"/>
      <c r="CU63" s="150"/>
      <c r="CV63" s="150"/>
      <c r="CW63" s="150"/>
    </row>
    <row r="64" spans="2:101">
      <c r="B64" t="s">
        <v>719</v>
      </c>
      <c r="C64" s="167">
        <v>0</v>
      </c>
      <c r="D64" s="167">
        <v>0</v>
      </c>
      <c r="E64" s="167">
        <v>0</v>
      </c>
      <c r="F64" s="167">
        <v>0</v>
      </c>
      <c r="G64" s="167">
        <v>0</v>
      </c>
      <c r="H64" s="167">
        <v>0</v>
      </c>
      <c r="I64" s="167">
        <v>0</v>
      </c>
      <c r="J64" s="167">
        <v>0</v>
      </c>
      <c r="K64" s="167">
        <v>0</v>
      </c>
      <c r="L64" s="169">
        <v>0</v>
      </c>
      <c r="M64" s="167">
        <v>0</v>
      </c>
      <c r="N64" s="167">
        <v>0</v>
      </c>
      <c r="O64" s="167">
        <v>0</v>
      </c>
      <c r="P64" s="167">
        <v>0</v>
      </c>
      <c r="Q64" s="167">
        <v>0</v>
      </c>
      <c r="R64" s="167">
        <v>0</v>
      </c>
      <c r="S64" s="167">
        <v>0</v>
      </c>
      <c r="T64" s="167">
        <v>0</v>
      </c>
      <c r="U64" s="167">
        <v>0</v>
      </c>
      <c r="V64" s="167">
        <v>0</v>
      </c>
      <c r="W64" s="167">
        <v>0</v>
      </c>
      <c r="X64" s="167">
        <v>0</v>
      </c>
      <c r="Y64" s="167">
        <v>0</v>
      </c>
      <c r="Z64" s="167"/>
      <c r="AA64" s="167">
        <v>0</v>
      </c>
      <c r="AB64" s="167">
        <v>0</v>
      </c>
      <c r="AC64" s="167">
        <v>0</v>
      </c>
      <c r="AD64" s="167">
        <v>0</v>
      </c>
      <c r="AE64" s="167">
        <v>0</v>
      </c>
      <c r="AF64" s="167">
        <v>0</v>
      </c>
      <c r="AG64" s="167">
        <v>0</v>
      </c>
      <c r="AH64" s="167">
        <v>0</v>
      </c>
      <c r="AI64" s="167">
        <v>0</v>
      </c>
      <c r="AJ64" s="167">
        <v>0</v>
      </c>
      <c r="AK64" s="167">
        <v>0</v>
      </c>
      <c r="AL64" s="167">
        <v>0</v>
      </c>
      <c r="AM64" s="150"/>
      <c r="AN64" s="150"/>
      <c r="AO64" s="150"/>
      <c r="AP64" s="150"/>
      <c r="AQ64" s="150"/>
      <c r="AR64" s="150"/>
      <c r="AS64" s="150"/>
      <c r="AT64" s="150"/>
      <c r="AU64" s="150"/>
      <c r="AV64" s="150"/>
      <c r="AW64" s="150"/>
      <c r="AX64" s="150"/>
      <c r="AY64" s="150"/>
      <c r="AZ64" s="150"/>
      <c r="BA64" s="150"/>
      <c r="BB64" s="150"/>
      <c r="BC64" s="150"/>
      <c r="BD64" s="150"/>
      <c r="BE64" s="150"/>
      <c r="BF64" s="150"/>
      <c r="BG64" s="150"/>
      <c r="BH64" s="150"/>
      <c r="BI64" s="150"/>
      <c r="BJ64" s="150"/>
      <c r="BK64" s="150"/>
      <c r="BL64" s="150"/>
      <c r="BM64" s="150"/>
      <c r="BN64" s="150"/>
      <c r="BO64" s="150"/>
      <c r="BP64" s="150"/>
      <c r="BQ64" s="150"/>
      <c r="BR64" s="150"/>
      <c r="BS64" s="150"/>
      <c r="BT64" s="150"/>
      <c r="BU64" s="150"/>
      <c r="BV64" s="150"/>
      <c r="BW64" s="150"/>
      <c r="BX64" s="150"/>
      <c r="BY64" s="150"/>
      <c r="BZ64" s="150"/>
      <c r="CA64" s="150"/>
      <c r="CB64" s="150"/>
      <c r="CC64" s="150"/>
      <c r="CD64" s="150"/>
      <c r="CE64" s="150"/>
      <c r="CF64" s="150"/>
      <c r="CG64" s="150"/>
      <c r="CH64" s="150"/>
      <c r="CI64" s="150"/>
      <c r="CJ64" s="150"/>
      <c r="CK64" s="150"/>
      <c r="CL64" s="150"/>
      <c r="CM64" s="150"/>
      <c r="CN64" s="150"/>
      <c r="CO64" s="150"/>
      <c r="CP64" s="150"/>
      <c r="CQ64" s="150"/>
      <c r="CR64" s="150"/>
      <c r="CS64" s="150"/>
      <c r="CT64" s="150"/>
      <c r="CU64" s="150"/>
      <c r="CV64" s="150"/>
      <c r="CW64" s="150"/>
    </row>
    <row r="65" spans="1:101">
      <c r="B65" t="s">
        <v>720</v>
      </c>
      <c r="C65" s="167">
        <v>0</v>
      </c>
      <c r="D65" s="167">
        <v>0</v>
      </c>
      <c r="E65" s="167">
        <v>0</v>
      </c>
      <c r="F65" s="167">
        <v>0</v>
      </c>
      <c r="G65" s="167">
        <v>0</v>
      </c>
      <c r="H65" s="167">
        <v>0</v>
      </c>
      <c r="I65" s="167">
        <v>0</v>
      </c>
      <c r="J65" s="167">
        <v>0</v>
      </c>
      <c r="K65" s="167">
        <v>0</v>
      </c>
      <c r="L65" s="169">
        <v>0</v>
      </c>
      <c r="M65" s="167">
        <v>0</v>
      </c>
      <c r="N65" s="167">
        <v>0</v>
      </c>
      <c r="O65" s="167">
        <v>0</v>
      </c>
      <c r="P65" s="167">
        <v>0</v>
      </c>
      <c r="Q65" s="167">
        <v>0</v>
      </c>
      <c r="R65" s="167">
        <v>0</v>
      </c>
      <c r="S65" s="167">
        <v>0</v>
      </c>
      <c r="T65" s="167">
        <v>0</v>
      </c>
      <c r="U65" s="167">
        <v>0</v>
      </c>
      <c r="V65" s="167">
        <v>0</v>
      </c>
      <c r="W65" s="167">
        <v>0</v>
      </c>
      <c r="X65" s="167">
        <v>0</v>
      </c>
      <c r="Y65" s="167">
        <v>0</v>
      </c>
      <c r="Z65" s="167"/>
      <c r="AA65" s="167">
        <v>0</v>
      </c>
      <c r="AB65" s="167">
        <v>0</v>
      </c>
      <c r="AC65" s="167">
        <v>0</v>
      </c>
      <c r="AD65" s="167">
        <v>0</v>
      </c>
      <c r="AE65" s="167">
        <v>0</v>
      </c>
      <c r="AF65" s="167">
        <v>0</v>
      </c>
      <c r="AG65" s="167">
        <v>0</v>
      </c>
      <c r="AH65" s="167">
        <v>0</v>
      </c>
      <c r="AI65" s="167">
        <v>0</v>
      </c>
      <c r="AJ65" s="167">
        <v>0</v>
      </c>
      <c r="AK65" s="167">
        <v>0</v>
      </c>
      <c r="AL65" s="167">
        <v>0</v>
      </c>
      <c r="AM65" s="150"/>
      <c r="AN65" s="150"/>
      <c r="AO65" s="150"/>
      <c r="AP65" s="150"/>
      <c r="AQ65" s="150"/>
      <c r="AR65" s="150"/>
      <c r="AS65" s="150"/>
      <c r="AT65" s="150"/>
      <c r="AU65" s="150"/>
      <c r="AV65" s="150"/>
      <c r="AW65" s="150"/>
      <c r="AX65" s="150"/>
      <c r="AY65" s="150"/>
      <c r="AZ65" s="150"/>
      <c r="BA65" s="150"/>
      <c r="BB65" s="150"/>
      <c r="BC65" s="150"/>
      <c r="BD65" s="150"/>
      <c r="BE65" s="150"/>
      <c r="BF65" s="150"/>
      <c r="BG65" s="150"/>
      <c r="BH65" s="150"/>
      <c r="BI65" s="150"/>
      <c r="BJ65" s="150"/>
      <c r="BK65" s="150"/>
      <c r="BL65" s="150"/>
      <c r="BM65" s="150"/>
      <c r="BN65" s="150"/>
      <c r="BO65" s="150"/>
      <c r="BP65" s="150"/>
      <c r="BQ65" s="150"/>
      <c r="BR65" s="150"/>
      <c r="BS65" s="150"/>
      <c r="BT65" s="150"/>
      <c r="BU65" s="150"/>
      <c r="BV65" s="150"/>
      <c r="BW65" s="150"/>
      <c r="BX65" s="150"/>
      <c r="BY65" s="150"/>
      <c r="BZ65" s="150"/>
      <c r="CA65" s="150"/>
      <c r="CB65" s="150"/>
      <c r="CC65" s="150"/>
      <c r="CD65" s="150"/>
      <c r="CE65" s="150"/>
      <c r="CF65" s="150"/>
      <c r="CG65" s="150"/>
      <c r="CH65" s="150"/>
      <c r="CI65" s="150"/>
      <c r="CJ65" s="150"/>
      <c r="CK65" s="150"/>
      <c r="CL65" s="150"/>
      <c r="CM65" s="150"/>
      <c r="CN65" s="150"/>
      <c r="CO65" s="150"/>
      <c r="CP65" s="150"/>
      <c r="CQ65" s="150"/>
      <c r="CR65" s="150"/>
      <c r="CS65" s="150"/>
      <c r="CT65" s="150"/>
      <c r="CU65" s="150"/>
      <c r="CV65" s="150"/>
      <c r="CW65" s="150"/>
    </row>
    <row r="66" spans="1:101">
      <c r="B66" t="s">
        <v>721</v>
      </c>
      <c r="C66" s="167">
        <v>0</v>
      </c>
      <c r="D66" s="167">
        <v>0</v>
      </c>
      <c r="E66" s="167">
        <v>0</v>
      </c>
      <c r="F66" s="167">
        <v>0</v>
      </c>
      <c r="G66" s="167">
        <v>0</v>
      </c>
      <c r="H66" s="167">
        <v>0</v>
      </c>
      <c r="I66" s="167">
        <v>0</v>
      </c>
      <c r="J66" s="167">
        <v>0</v>
      </c>
      <c r="K66" s="167">
        <v>0</v>
      </c>
      <c r="L66" s="169">
        <v>0</v>
      </c>
      <c r="M66" s="167">
        <v>0</v>
      </c>
      <c r="N66" s="167">
        <v>0</v>
      </c>
      <c r="O66" s="167">
        <v>0</v>
      </c>
      <c r="P66" s="167">
        <v>0</v>
      </c>
      <c r="Q66" s="167">
        <v>0</v>
      </c>
      <c r="R66" s="167">
        <v>0</v>
      </c>
      <c r="S66" s="167">
        <v>0</v>
      </c>
      <c r="T66" s="167">
        <v>0</v>
      </c>
      <c r="U66" s="167">
        <v>0</v>
      </c>
      <c r="V66" s="167">
        <v>0</v>
      </c>
      <c r="W66" s="167">
        <v>0</v>
      </c>
      <c r="X66" s="167">
        <v>0</v>
      </c>
      <c r="Y66" s="167">
        <v>0</v>
      </c>
      <c r="Z66" s="167"/>
      <c r="AA66" s="167">
        <v>0</v>
      </c>
      <c r="AB66" s="167">
        <v>0</v>
      </c>
      <c r="AC66" s="167">
        <v>0</v>
      </c>
      <c r="AD66" s="167">
        <v>0</v>
      </c>
      <c r="AE66" s="167">
        <v>0</v>
      </c>
      <c r="AF66" s="167">
        <v>0</v>
      </c>
      <c r="AG66" s="167">
        <v>0</v>
      </c>
      <c r="AH66" s="167">
        <v>0</v>
      </c>
      <c r="AI66" s="167">
        <v>0</v>
      </c>
      <c r="AJ66" s="167">
        <v>0</v>
      </c>
      <c r="AK66" s="167">
        <v>0</v>
      </c>
      <c r="AL66" s="167">
        <v>0</v>
      </c>
      <c r="AM66" s="150"/>
      <c r="AN66" s="150"/>
      <c r="AO66" s="150"/>
      <c r="AP66" s="150"/>
      <c r="AQ66" s="150"/>
      <c r="AR66" s="150"/>
      <c r="AS66" s="150"/>
      <c r="AT66" s="150"/>
      <c r="AU66" s="150"/>
      <c r="AV66" s="150"/>
      <c r="AW66" s="150"/>
      <c r="AX66" s="150"/>
      <c r="AY66" s="150"/>
      <c r="AZ66" s="150"/>
      <c r="BA66" s="150"/>
      <c r="BB66" s="150"/>
      <c r="BC66" s="150"/>
      <c r="BD66" s="150"/>
      <c r="BE66" s="150"/>
      <c r="BF66" s="150"/>
      <c r="BG66" s="150"/>
      <c r="BH66" s="150"/>
      <c r="BI66" s="150"/>
      <c r="BJ66" s="150"/>
      <c r="BK66" s="150"/>
      <c r="BL66" s="150"/>
      <c r="BM66" s="150"/>
      <c r="BN66" s="150"/>
      <c r="BO66" s="150"/>
      <c r="BP66" s="150"/>
      <c r="BQ66" s="150"/>
      <c r="BR66" s="150"/>
      <c r="BS66" s="150"/>
      <c r="BT66" s="150"/>
      <c r="BU66" s="150"/>
      <c r="BV66" s="150"/>
      <c r="BW66" s="150"/>
      <c r="BX66" s="150"/>
      <c r="BY66" s="150"/>
      <c r="BZ66" s="150"/>
      <c r="CA66" s="150"/>
      <c r="CB66" s="150"/>
      <c r="CC66" s="150"/>
      <c r="CD66" s="150"/>
      <c r="CE66" s="150"/>
      <c r="CF66" s="150"/>
      <c r="CG66" s="150"/>
      <c r="CH66" s="150"/>
      <c r="CI66" s="150"/>
      <c r="CJ66" s="150"/>
      <c r="CK66" s="150"/>
      <c r="CL66" s="150"/>
      <c r="CM66" s="150"/>
      <c r="CN66" s="150"/>
      <c r="CO66" s="150"/>
      <c r="CP66" s="150"/>
      <c r="CQ66" s="150"/>
      <c r="CR66" s="150"/>
      <c r="CS66" s="150"/>
      <c r="CT66" s="150"/>
      <c r="CU66" s="150"/>
      <c r="CV66" s="150"/>
      <c r="CW66" s="150"/>
    </row>
    <row r="67" spans="1:101">
      <c r="B67" t="s">
        <v>722</v>
      </c>
      <c r="C67" s="167">
        <v>0</v>
      </c>
      <c r="D67" s="167">
        <v>0</v>
      </c>
      <c r="E67" s="167">
        <v>0</v>
      </c>
      <c r="F67" s="167">
        <v>0</v>
      </c>
      <c r="G67" s="167">
        <v>0</v>
      </c>
      <c r="H67" s="167">
        <v>0</v>
      </c>
      <c r="I67" s="167">
        <v>0</v>
      </c>
      <c r="J67" s="167">
        <v>0</v>
      </c>
      <c r="K67" s="167">
        <v>0</v>
      </c>
      <c r="L67" s="169">
        <v>0</v>
      </c>
      <c r="M67" s="167">
        <v>0</v>
      </c>
      <c r="N67" s="167">
        <v>0</v>
      </c>
      <c r="O67" s="167">
        <v>0</v>
      </c>
      <c r="P67" s="167">
        <v>0</v>
      </c>
      <c r="Q67" s="167">
        <v>0</v>
      </c>
      <c r="R67" s="167">
        <v>0</v>
      </c>
      <c r="S67" s="167">
        <v>0</v>
      </c>
      <c r="T67" s="167">
        <v>0</v>
      </c>
      <c r="U67" s="167">
        <v>0</v>
      </c>
      <c r="V67" s="167">
        <v>0</v>
      </c>
      <c r="W67" s="167">
        <v>0</v>
      </c>
      <c r="X67" s="167">
        <v>0</v>
      </c>
      <c r="Y67" s="167">
        <v>0</v>
      </c>
      <c r="Z67" s="167"/>
      <c r="AA67" s="167">
        <v>0</v>
      </c>
      <c r="AB67" s="167">
        <v>0</v>
      </c>
      <c r="AC67" s="167">
        <v>0</v>
      </c>
      <c r="AD67" s="167">
        <v>0</v>
      </c>
      <c r="AE67" s="167">
        <v>0</v>
      </c>
      <c r="AF67" s="167">
        <v>0</v>
      </c>
      <c r="AG67" s="167">
        <v>0</v>
      </c>
      <c r="AH67" s="167">
        <v>0</v>
      </c>
      <c r="AI67" s="167">
        <v>0</v>
      </c>
      <c r="AJ67" s="167">
        <v>0</v>
      </c>
      <c r="AK67" s="167">
        <v>0</v>
      </c>
      <c r="AL67" s="167">
        <v>0</v>
      </c>
      <c r="AM67" s="150"/>
      <c r="AN67" s="150"/>
      <c r="AO67" s="150"/>
      <c r="AP67" s="150"/>
      <c r="AQ67" s="150"/>
      <c r="AR67" s="150"/>
      <c r="AS67" s="150"/>
      <c r="AT67" s="150"/>
      <c r="AU67" s="150"/>
      <c r="AV67" s="150"/>
      <c r="AW67" s="150"/>
      <c r="AX67" s="150"/>
      <c r="AY67" s="150"/>
      <c r="AZ67" s="150"/>
      <c r="BA67" s="150"/>
      <c r="BB67" s="150"/>
      <c r="BC67" s="150"/>
      <c r="BD67" s="150"/>
      <c r="BE67" s="150"/>
      <c r="BF67" s="150"/>
      <c r="BG67" s="150"/>
      <c r="BH67" s="150"/>
      <c r="BI67" s="150"/>
      <c r="BJ67" s="150"/>
      <c r="BK67" s="150"/>
      <c r="BL67" s="150"/>
      <c r="BM67" s="150"/>
      <c r="BN67" s="150"/>
      <c r="BO67" s="150"/>
      <c r="BP67" s="150"/>
      <c r="BQ67" s="150"/>
      <c r="BR67" s="150"/>
      <c r="BS67" s="150"/>
      <c r="BT67" s="150"/>
      <c r="BU67" s="150"/>
      <c r="BV67" s="150"/>
      <c r="BW67" s="150"/>
      <c r="BX67" s="150"/>
      <c r="BY67" s="150"/>
      <c r="BZ67" s="150"/>
      <c r="CA67" s="150"/>
      <c r="CB67" s="150"/>
      <c r="CC67" s="150"/>
      <c r="CD67" s="150"/>
      <c r="CE67" s="150"/>
      <c r="CF67" s="150"/>
      <c r="CG67" s="150"/>
      <c r="CH67" s="150"/>
      <c r="CI67" s="150"/>
      <c r="CJ67" s="150"/>
      <c r="CK67" s="150"/>
      <c r="CL67" s="150"/>
      <c r="CM67" s="150"/>
      <c r="CN67" s="150"/>
      <c r="CO67" s="150"/>
      <c r="CP67" s="150"/>
      <c r="CQ67" s="150"/>
      <c r="CR67" s="150"/>
      <c r="CS67" s="150"/>
      <c r="CT67" s="150"/>
      <c r="CU67" s="150"/>
      <c r="CV67" s="150"/>
      <c r="CW67" s="150"/>
    </row>
    <row r="68" spans="1:101">
      <c r="B68" t="s">
        <v>723</v>
      </c>
      <c r="C68" s="167">
        <v>0</v>
      </c>
      <c r="D68" s="167">
        <v>0</v>
      </c>
      <c r="E68" s="167">
        <v>0</v>
      </c>
      <c r="F68" s="167">
        <v>0</v>
      </c>
      <c r="G68" s="167">
        <v>0</v>
      </c>
      <c r="H68" s="167">
        <v>0</v>
      </c>
      <c r="I68" s="167">
        <v>0</v>
      </c>
      <c r="J68" s="167">
        <v>0</v>
      </c>
      <c r="K68" s="167">
        <v>0</v>
      </c>
      <c r="L68" s="169">
        <v>0</v>
      </c>
      <c r="M68" s="167">
        <v>0</v>
      </c>
      <c r="N68" s="167">
        <v>0</v>
      </c>
      <c r="O68" s="167">
        <v>0</v>
      </c>
      <c r="P68" s="167">
        <v>0</v>
      </c>
      <c r="Q68" s="167">
        <v>0</v>
      </c>
      <c r="R68" s="167">
        <v>0</v>
      </c>
      <c r="S68" s="167">
        <v>0</v>
      </c>
      <c r="T68" s="167">
        <v>0</v>
      </c>
      <c r="U68" s="167">
        <v>0</v>
      </c>
      <c r="V68" s="167">
        <v>0</v>
      </c>
      <c r="W68" s="167">
        <v>0</v>
      </c>
      <c r="X68" s="167">
        <v>0</v>
      </c>
      <c r="Y68" s="167">
        <v>0</v>
      </c>
      <c r="Z68" s="167"/>
      <c r="AA68" s="167">
        <v>0</v>
      </c>
      <c r="AB68" s="167">
        <v>0</v>
      </c>
      <c r="AC68" s="167">
        <v>0</v>
      </c>
      <c r="AD68" s="167">
        <v>0</v>
      </c>
      <c r="AE68" s="167">
        <v>0</v>
      </c>
      <c r="AF68" s="167">
        <v>0</v>
      </c>
      <c r="AG68" s="167">
        <v>0</v>
      </c>
      <c r="AH68" s="167">
        <v>0</v>
      </c>
      <c r="AI68" s="167">
        <v>0</v>
      </c>
      <c r="AJ68" s="167">
        <v>0</v>
      </c>
      <c r="AK68" s="167">
        <v>0</v>
      </c>
      <c r="AL68" s="167">
        <v>0</v>
      </c>
      <c r="AM68" s="150"/>
      <c r="AN68" s="150"/>
      <c r="AO68" s="150"/>
      <c r="AP68" s="150"/>
      <c r="AQ68" s="150"/>
      <c r="AR68" s="150"/>
      <c r="AS68" s="150"/>
      <c r="AT68" s="150"/>
      <c r="AU68" s="150"/>
      <c r="AV68" s="150"/>
      <c r="AW68" s="150"/>
      <c r="AX68" s="150"/>
      <c r="AY68" s="150"/>
      <c r="AZ68" s="150"/>
      <c r="BA68" s="150"/>
      <c r="BB68" s="150"/>
      <c r="BC68" s="150"/>
      <c r="BD68" s="150"/>
      <c r="BE68" s="150"/>
      <c r="BF68" s="150"/>
      <c r="BG68" s="150"/>
      <c r="BH68" s="150"/>
      <c r="BI68" s="150"/>
      <c r="BJ68" s="150"/>
      <c r="BK68" s="150"/>
      <c r="BL68" s="150"/>
      <c r="BM68" s="150"/>
      <c r="BN68" s="150"/>
      <c r="BO68" s="150"/>
      <c r="BP68" s="150"/>
      <c r="BQ68" s="150"/>
      <c r="BR68" s="150"/>
      <c r="BS68" s="150"/>
      <c r="BT68" s="150"/>
      <c r="BU68" s="150"/>
      <c r="BV68" s="150"/>
      <c r="BW68" s="150"/>
      <c r="BX68" s="150"/>
      <c r="BY68" s="150"/>
      <c r="BZ68" s="150"/>
      <c r="CA68" s="150"/>
      <c r="CB68" s="150"/>
      <c r="CC68" s="150"/>
      <c r="CD68" s="150"/>
      <c r="CE68" s="150"/>
      <c r="CF68" s="150"/>
      <c r="CG68" s="150"/>
      <c r="CH68" s="150"/>
      <c r="CI68" s="150"/>
      <c r="CJ68" s="150"/>
      <c r="CK68" s="150"/>
      <c r="CL68" s="150"/>
      <c r="CM68" s="150"/>
      <c r="CN68" s="150"/>
      <c r="CO68" s="150"/>
      <c r="CP68" s="150"/>
      <c r="CQ68" s="150"/>
      <c r="CR68" s="150"/>
      <c r="CS68" s="150"/>
      <c r="CT68" s="150"/>
      <c r="CU68" s="150"/>
      <c r="CV68" s="150"/>
      <c r="CW68" s="150"/>
    </row>
    <row r="69" spans="1:101">
      <c r="B69" t="s">
        <v>724</v>
      </c>
      <c r="C69" s="167">
        <v>0</v>
      </c>
      <c r="D69" s="167">
        <v>0</v>
      </c>
      <c r="E69" s="167">
        <v>0</v>
      </c>
      <c r="F69" s="167">
        <v>0</v>
      </c>
      <c r="G69" s="167">
        <v>0</v>
      </c>
      <c r="H69" s="167">
        <v>0</v>
      </c>
      <c r="I69" s="167">
        <v>0</v>
      </c>
      <c r="J69" s="167">
        <v>0</v>
      </c>
      <c r="K69" s="167">
        <v>0</v>
      </c>
      <c r="L69" s="169">
        <v>0</v>
      </c>
      <c r="M69" s="167">
        <v>0</v>
      </c>
      <c r="N69" s="167">
        <v>0</v>
      </c>
      <c r="O69" s="167">
        <v>0</v>
      </c>
      <c r="P69" s="167">
        <v>0</v>
      </c>
      <c r="Q69" s="167">
        <v>0</v>
      </c>
      <c r="R69" s="167">
        <v>0</v>
      </c>
      <c r="S69" s="167">
        <v>0</v>
      </c>
      <c r="T69" s="167">
        <v>0</v>
      </c>
      <c r="U69" s="167">
        <v>0</v>
      </c>
      <c r="V69" s="167">
        <v>0</v>
      </c>
      <c r="W69" s="167">
        <v>0</v>
      </c>
      <c r="X69" s="167">
        <v>0</v>
      </c>
      <c r="Y69" s="167">
        <v>0</v>
      </c>
      <c r="Z69" s="167"/>
      <c r="AA69" s="167">
        <v>0</v>
      </c>
      <c r="AB69" s="167">
        <v>0</v>
      </c>
      <c r="AC69" s="167">
        <v>0</v>
      </c>
      <c r="AD69" s="167">
        <v>0</v>
      </c>
      <c r="AE69" s="167">
        <v>0</v>
      </c>
      <c r="AF69" s="167">
        <v>0</v>
      </c>
      <c r="AG69" s="167">
        <v>0</v>
      </c>
      <c r="AH69" s="167">
        <v>0</v>
      </c>
      <c r="AI69" s="167">
        <v>0</v>
      </c>
      <c r="AJ69" s="167">
        <v>0</v>
      </c>
      <c r="AK69" s="167">
        <v>0</v>
      </c>
      <c r="AL69" s="167">
        <v>0</v>
      </c>
      <c r="AM69" s="150"/>
      <c r="AN69" s="150"/>
      <c r="AO69" s="150"/>
      <c r="AP69" s="150"/>
      <c r="AQ69" s="150"/>
      <c r="AR69" s="150"/>
      <c r="AS69" s="150"/>
      <c r="AT69" s="150"/>
      <c r="AU69" s="150"/>
      <c r="AV69" s="150"/>
      <c r="AW69" s="150"/>
      <c r="AX69" s="150"/>
      <c r="AY69" s="150"/>
      <c r="AZ69" s="150"/>
      <c r="BA69" s="150"/>
      <c r="BB69" s="150"/>
      <c r="BC69" s="150"/>
      <c r="BD69" s="150"/>
      <c r="BE69" s="150"/>
      <c r="BF69" s="150"/>
      <c r="BG69" s="150"/>
      <c r="BH69" s="150"/>
      <c r="BI69" s="150"/>
      <c r="BJ69" s="150"/>
      <c r="BK69" s="150"/>
      <c r="BL69" s="150"/>
      <c r="BM69" s="150"/>
      <c r="BN69" s="150"/>
      <c r="BO69" s="150"/>
      <c r="BP69" s="150"/>
      <c r="BQ69" s="150"/>
      <c r="BR69" s="150"/>
      <c r="BS69" s="150"/>
      <c r="BT69" s="150"/>
      <c r="BU69" s="150"/>
      <c r="BV69" s="150"/>
      <c r="BW69" s="150"/>
      <c r="BX69" s="150"/>
      <c r="BY69" s="150"/>
      <c r="BZ69" s="150"/>
      <c r="CA69" s="150"/>
      <c r="CB69" s="150"/>
      <c r="CC69" s="150"/>
      <c r="CD69" s="150"/>
      <c r="CE69" s="150"/>
      <c r="CF69" s="150"/>
      <c r="CG69" s="150"/>
      <c r="CH69" s="150"/>
      <c r="CI69" s="150"/>
      <c r="CJ69" s="150"/>
      <c r="CK69" s="150"/>
      <c r="CL69" s="150"/>
      <c r="CM69" s="150"/>
      <c r="CN69" s="150"/>
      <c r="CO69" s="150"/>
      <c r="CP69" s="150"/>
      <c r="CQ69" s="150"/>
      <c r="CR69" s="150"/>
      <c r="CS69" s="150"/>
      <c r="CT69" s="150"/>
      <c r="CU69" s="150"/>
      <c r="CV69" s="150"/>
      <c r="CW69" s="150"/>
    </row>
    <row r="70" spans="1:101">
      <c r="B70" t="s">
        <v>725</v>
      </c>
      <c r="C70" s="167">
        <v>0</v>
      </c>
      <c r="D70" s="167">
        <v>0</v>
      </c>
      <c r="E70" s="167">
        <v>0</v>
      </c>
      <c r="F70" s="167">
        <v>0</v>
      </c>
      <c r="G70" s="167">
        <v>0</v>
      </c>
      <c r="H70" s="167">
        <v>0</v>
      </c>
      <c r="I70" s="167">
        <v>0</v>
      </c>
      <c r="J70" s="167">
        <v>0</v>
      </c>
      <c r="K70" s="167">
        <v>0</v>
      </c>
      <c r="L70" s="169">
        <v>0</v>
      </c>
      <c r="M70" s="167">
        <v>0</v>
      </c>
      <c r="N70" s="167">
        <v>0</v>
      </c>
      <c r="O70" s="167">
        <v>0</v>
      </c>
      <c r="P70" s="167">
        <v>0</v>
      </c>
      <c r="Q70" s="167">
        <v>0</v>
      </c>
      <c r="R70" s="167">
        <v>0</v>
      </c>
      <c r="S70" s="167">
        <v>0</v>
      </c>
      <c r="T70" s="167">
        <v>0</v>
      </c>
      <c r="U70" s="167">
        <v>0</v>
      </c>
      <c r="V70" s="167">
        <v>0</v>
      </c>
      <c r="W70" s="167">
        <v>0</v>
      </c>
      <c r="X70" s="167">
        <v>0</v>
      </c>
      <c r="Y70" s="167">
        <v>0</v>
      </c>
      <c r="Z70" s="167"/>
      <c r="AA70" s="167">
        <v>0</v>
      </c>
      <c r="AB70" s="167">
        <v>0</v>
      </c>
      <c r="AC70" s="167">
        <v>0</v>
      </c>
      <c r="AD70" s="167">
        <v>0</v>
      </c>
      <c r="AE70" s="167">
        <v>0</v>
      </c>
      <c r="AF70" s="167">
        <v>0</v>
      </c>
      <c r="AG70" s="167">
        <v>0</v>
      </c>
      <c r="AH70" s="167">
        <v>0</v>
      </c>
      <c r="AI70" s="167">
        <v>0</v>
      </c>
      <c r="AJ70" s="167">
        <v>0</v>
      </c>
      <c r="AK70" s="167">
        <v>0</v>
      </c>
      <c r="AL70" s="167">
        <v>0</v>
      </c>
      <c r="AM70" s="150"/>
      <c r="AN70" s="150"/>
      <c r="AO70" s="150"/>
      <c r="AP70" s="150"/>
      <c r="AQ70" s="150"/>
      <c r="AR70" s="150"/>
      <c r="AS70" s="150"/>
      <c r="AT70" s="150"/>
      <c r="AU70" s="150"/>
      <c r="AV70" s="150"/>
      <c r="AW70" s="150"/>
      <c r="AX70" s="150"/>
      <c r="AY70" s="150"/>
      <c r="AZ70" s="150"/>
      <c r="BA70" s="150"/>
      <c r="BB70" s="150"/>
      <c r="BC70" s="150"/>
      <c r="BD70" s="150"/>
      <c r="BE70" s="150"/>
      <c r="BF70" s="150"/>
      <c r="BG70" s="150"/>
      <c r="BH70" s="150"/>
      <c r="BI70" s="150"/>
      <c r="BJ70" s="150"/>
      <c r="BK70" s="150"/>
      <c r="BL70" s="150"/>
      <c r="BM70" s="150"/>
      <c r="BN70" s="150"/>
      <c r="BO70" s="150"/>
      <c r="BP70" s="150"/>
      <c r="BQ70" s="150"/>
      <c r="BR70" s="150"/>
      <c r="BS70" s="150"/>
      <c r="BT70" s="150"/>
      <c r="BU70" s="150"/>
      <c r="BV70" s="150"/>
      <c r="BW70" s="150"/>
      <c r="BX70" s="150"/>
      <c r="BY70" s="150"/>
      <c r="BZ70" s="150"/>
      <c r="CA70" s="150"/>
      <c r="CB70" s="150"/>
      <c r="CC70" s="150"/>
      <c r="CD70" s="150"/>
      <c r="CE70" s="150"/>
      <c r="CF70" s="150"/>
      <c r="CG70" s="150"/>
      <c r="CH70" s="150"/>
      <c r="CI70" s="150"/>
      <c r="CJ70" s="150"/>
      <c r="CK70" s="150"/>
      <c r="CL70" s="150"/>
      <c r="CM70" s="150"/>
      <c r="CN70" s="150"/>
      <c r="CO70" s="150"/>
      <c r="CP70" s="150"/>
      <c r="CQ70" s="150"/>
      <c r="CR70" s="150"/>
      <c r="CS70" s="150"/>
      <c r="CT70" s="150"/>
      <c r="CU70" s="150"/>
      <c r="CV70" s="150"/>
      <c r="CW70" s="150"/>
    </row>
    <row r="71" spans="1:101">
      <c r="B71" t="s">
        <v>726</v>
      </c>
      <c r="C71" s="167">
        <v>0</v>
      </c>
      <c r="D71" s="167">
        <v>0</v>
      </c>
      <c r="E71" s="167">
        <v>0</v>
      </c>
      <c r="F71" s="167">
        <v>0</v>
      </c>
      <c r="G71" s="167">
        <v>0</v>
      </c>
      <c r="H71" s="167">
        <v>0</v>
      </c>
      <c r="I71" s="167">
        <v>0</v>
      </c>
      <c r="J71" s="167">
        <v>0</v>
      </c>
      <c r="K71" s="167">
        <v>0</v>
      </c>
      <c r="L71" s="169">
        <v>0</v>
      </c>
      <c r="M71" s="167">
        <v>0</v>
      </c>
      <c r="N71" s="167">
        <v>0</v>
      </c>
      <c r="O71" s="167">
        <v>0</v>
      </c>
      <c r="P71" s="167">
        <v>0</v>
      </c>
      <c r="Q71" s="167">
        <v>0</v>
      </c>
      <c r="R71" s="167">
        <v>0</v>
      </c>
      <c r="S71" s="167">
        <v>0</v>
      </c>
      <c r="T71" s="167">
        <v>0</v>
      </c>
      <c r="U71" s="167">
        <v>0</v>
      </c>
      <c r="V71" s="167">
        <v>0</v>
      </c>
      <c r="W71" s="167">
        <v>0</v>
      </c>
      <c r="X71" s="167">
        <v>0</v>
      </c>
      <c r="Y71" s="167">
        <v>0</v>
      </c>
      <c r="Z71" s="167"/>
      <c r="AA71" s="167">
        <v>0</v>
      </c>
      <c r="AB71" s="167">
        <v>0</v>
      </c>
      <c r="AC71" s="167">
        <v>0</v>
      </c>
      <c r="AD71" s="167">
        <v>0</v>
      </c>
      <c r="AE71" s="167">
        <v>0</v>
      </c>
      <c r="AF71" s="167">
        <v>0</v>
      </c>
      <c r="AG71" s="167">
        <v>0</v>
      </c>
      <c r="AH71" s="167">
        <v>0</v>
      </c>
      <c r="AI71" s="167">
        <v>0</v>
      </c>
      <c r="AJ71" s="167">
        <v>0</v>
      </c>
      <c r="AK71" s="167">
        <v>0</v>
      </c>
      <c r="AL71" s="167">
        <v>0</v>
      </c>
      <c r="AM71" s="150"/>
      <c r="AN71" s="150"/>
      <c r="AO71" s="150"/>
      <c r="AP71" s="150"/>
      <c r="AQ71" s="150"/>
      <c r="AR71" s="150"/>
      <c r="AS71" s="150"/>
      <c r="AT71" s="150"/>
      <c r="AU71" s="150"/>
      <c r="AV71" s="150"/>
      <c r="AW71" s="150"/>
      <c r="AX71" s="150"/>
      <c r="AY71" s="150"/>
      <c r="AZ71" s="150"/>
      <c r="BA71" s="150"/>
      <c r="BB71" s="150"/>
      <c r="BC71" s="150"/>
      <c r="BD71" s="150"/>
      <c r="BE71" s="150"/>
      <c r="BF71" s="150"/>
      <c r="BG71" s="150"/>
      <c r="BH71" s="150"/>
      <c r="BI71" s="150"/>
      <c r="BJ71" s="150"/>
      <c r="BK71" s="150"/>
      <c r="BL71" s="150"/>
      <c r="BM71" s="150"/>
      <c r="BN71" s="150"/>
      <c r="BO71" s="150"/>
      <c r="BP71" s="150"/>
      <c r="BQ71" s="150"/>
      <c r="BR71" s="150"/>
      <c r="BS71" s="150"/>
      <c r="BT71" s="150"/>
      <c r="BU71" s="150"/>
      <c r="BV71" s="150"/>
      <c r="BW71" s="150"/>
      <c r="BX71" s="150"/>
      <c r="BY71" s="150"/>
      <c r="BZ71" s="150"/>
      <c r="CA71" s="150"/>
      <c r="CB71" s="150"/>
      <c r="CC71" s="150"/>
      <c r="CD71" s="150"/>
      <c r="CE71" s="150"/>
      <c r="CF71" s="150"/>
      <c r="CG71" s="150"/>
      <c r="CH71" s="150"/>
      <c r="CI71" s="150"/>
      <c r="CJ71" s="150"/>
      <c r="CK71" s="150"/>
      <c r="CL71" s="150"/>
      <c r="CM71" s="150"/>
      <c r="CN71" s="150"/>
      <c r="CO71" s="150"/>
      <c r="CP71" s="150"/>
      <c r="CQ71" s="150"/>
      <c r="CR71" s="150"/>
      <c r="CS71" s="150"/>
      <c r="CT71" s="150"/>
      <c r="CU71" s="150"/>
      <c r="CV71" s="150"/>
      <c r="CW71" s="150"/>
    </row>
    <row r="72" spans="1:101">
      <c r="B72" t="s">
        <v>727</v>
      </c>
      <c r="C72" s="167">
        <v>0</v>
      </c>
      <c r="D72" s="167">
        <v>0</v>
      </c>
      <c r="E72" s="167">
        <v>0</v>
      </c>
      <c r="F72" s="167">
        <v>0</v>
      </c>
      <c r="G72" s="167">
        <v>0</v>
      </c>
      <c r="H72" s="167">
        <v>0</v>
      </c>
      <c r="I72" s="167">
        <v>0</v>
      </c>
      <c r="J72" s="167">
        <v>0</v>
      </c>
      <c r="K72" s="167">
        <v>0</v>
      </c>
      <c r="L72" s="169">
        <v>0</v>
      </c>
      <c r="M72" s="167">
        <v>0</v>
      </c>
      <c r="N72" s="167">
        <v>0</v>
      </c>
      <c r="O72" s="167">
        <v>0</v>
      </c>
      <c r="P72" s="167">
        <v>0</v>
      </c>
      <c r="Q72" s="167">
        <v>0</v>
      </c>
      <c r="R72" s="167">
        <v>0</v>
      </c>
      <c r="S72" s="167">
        <v>0</v>
      </c>
      <c r="T72" s="167">
        <v>0</v>
      </c>
      <c r="U72" s="167">
        <v>0</v>
      </c>
      <c r="V72" s="167">
        <v>0</v>
      </c>
      <c r="W72" s="167">
        <v>0</v>
      </c>
      <c r="X72" s="167">
        <v>0</v>
      </c>
      <c r="Y72" s="167">
        <v>0</v>
      </c>
      <c r="Z72" s="167"/>
      <c r="AA72" s="167">
        <v>0</v>
      </c>
      <c r="AB72" s="167">
        <v>0</v>
      </c>
      <c r="AC72" s="167">
        <v>0</v>
      </c>
      <c r="AD72" s="167">
        <v>0</v>
      </c>
      <c r="AE72" s="167">
        <v>0</v>
      </c>
      <c r="AF72" s="167">
        <v>0</v>
      </c>
      <c r="AG72" s="167">
        <v>0</v>
      </c>
      <c r="AH72" s="167">
        <v>0</v>
      </c>
      <c r="AI72" s="167">
        <v>0</v>
      </c>
      <c r="AJ72" s="167">
        <v>0</v>
      </c>
      <c r="AK72" s="167">
        <v>0</v>
      </c>
      <c r="AL72" s="167">
        <v>0</v>
      </c>
      <c r="AM72" s="150"/>
      <c r="AN72" s="150"/>
      <c r="AO72" s="150"/>
      <c r="AP72" s="150"/>
      <c r="AQ72" s="150"/>
      <c r="AR72" s="150"/>
      <c r="AS72" s="150"/>
      <c r="AT72" s="150"/>
      <c r="AU72" s="150"/>
      <c r="AV72" s="150"/>
      <c r="AW72" s="150"/>
      <c r="AX72" s="150"/>
      <c r="AY72" s="150"/>
      <c r="AZ72" s="150"/>
      <c r="BA72" s="150"/>
      <c r="BB72" s="150"/>
      <c r="BC72" s="150"/>
      <c r="BD72" s="150"/>
      <c r="BE72" s="150"/>
      <c r="BF72" s="150"/>
      <c r="BG72" s="150"/>
      <c r="BH72" s="150"/>
      <c r="BI72" s="150"/>
      <c r="BJ72" s="150"/>
      <c r="BK72" s="150"/>
      <c r="BL72" s="150"/>
      <c r="BM72" s="150"/>
      <c r="BN72" s="150"/>
      <c r="BO72" s="150"/>
      <c r="BP72" s="150"/>
      <c r="BQ72" s="150"/>
      <c r="BR72" s="150"/>
      <c r="BS72" s="150"/>
      <c r="BT72" s="150"/>
      <c r="BU72" s="150"/>
      <c r="BV72" s="150"/>
      <c r="BW72" s="150"/>
      <c r="BX72" s="150"/>
      <c r="BY72" s="150"/>
      <c r="BZ72" s="150"/>
      <c r="CA72" s="150"/>
      <c r="CB72" s="150"/>
      <c r="CC72" s="150"/>
      <c r="CD72" s="150"/>
      <c r="CE72" s="150"/>
      <c r="CF72" s="150"/>
      <c r="CG72" s="150"/>
      <c r="CH72" s="150"/>
      <c r="CI72" s="150"/>
      <c r="CJ72" s="150"/>
      <c r="CK72" s="150"/>
      <c r="CL72" s="150"/>
      <c r="CM72" s="150"/>
      <c r="CN72" s="150"/>
      <c r="CO72" s="150"/>
      <c r="CP72" s="150"/>
      <c r="CQ72" s="150"/>
      <c r="CR72" s="150"/>
      <c r="CS72" s="150"/>
      <c r="CT72" s="150"/>
      <c r="CU72" s="150"/>
      <c r="CV72" s="150"/>
      <c r="CW72" s="150"/>
    </row>
    <row r="73" spans="1:101">
      <c r="B73" t="s">
        <v>728</v>
      </c>
      <c r="C73" s="167">
        <v>0</v>
      </c>
      <c r="D73" s="167">
        <v>0</v>
      </c>
      <c r="E73" s="167">
        <v>0</v>
      </c>
      <c r="F73" s="167">
        <v>0</v>
      </c>
      <c r="G73" s="167">
        <v>0</v>
      </c>
      <c r="H73" s="167">
        <v>0</v>
      </c>
      <c r="I73" s="167">
        <v>0</v>
      </c>
      <c r="J73" s="167">
        <v>0</v>
      </c>
      <c r="K73" s="167">
        <v>0</v>
      </c>
      <c r="L73" s="169">
        <v>0</v>
      </c>
      <c r="M73" s="167">
        <v>0</v>
      </c>
      <c r="N73" s="167">
        <v>0</v>
      </c>
      <c r="O73" s="167">
        <v>0</v>
      </c>
      <c r="P73" s="167">
        <v>0</v>
      </c>
      <c r="Q73" s="167">
        <v>0</v>
      </c>
      <c r="R73" s="167">
        <v>0</v>
      </c>
      <c r="S73" s="167">
        <v>0</v>
      </c>
      <c r="T73" s="167">
        <v>0</v>
      </c>
      <c r="U73" s="167">
        <v>0</v>
      </c>
      <c r="V73" s="167">
        <v>0</v>
      </c>
      <c r="W73" s="167">
        <v>0</v>
      </c>
      <c r="X73" s="167">
        <v>0</v>
      </c>
      <c r="Y73" s="167">
        <v>0</v>
      </c>
      <c r="Z73" s="167"/>
      <c r="AA73" s="167">
        <v>0</v>
      </c>
      <c r="AB73" s="167">
        <v>0</v>
      </c>
      <c r="AC73" s="167">
        <v>0</v>
      </c>
      <c r="AD73" s="167">
        <v>0</v>
      </c>
      <c r="AE73" s="167">
        <v>0</v>
      </c>
      <c r="AF73" s="167">
        <v>0</v>
      </c>
      <c r="AG73" s="167">
        <v>0</v>
      </c>
      <c r="AH73" s="167">
        <v>0</v>
      </c>
      <c r="AI73" s="167">
        <v>0</v>
      </c>
      <c r="AJ73" s="167">
        <v>0</v>
      </c>
      <c r="AK73" s="167">
        <v>0</v>
      </c>
      <c r="AL73" s="167">
        <v>0</v>
      </c>
      <c r="AM73" s="150"/>
      <c r="AN73" s="150"/>
      <c r="AO73" s="150"/>
      <c r="AP73" s="150"/>
      <c r="AQ73" s="150"/>
      <c r="AR73" s="150"/>
      <c r="AS73" s="150"/>
      <c r="AT73" s="150"/>
      <c r="AU73" s="150"/>
      <c r="AV73" s="150"/>
      <c r="AW73" s="150"/>
      <c r="AX73" s="150"/>
      <c r="AY73" s="150"/>
      <c r="AZ73" s="150"/>
      <c r="BA73" s="150"/>
      <c r="BB73" s="150"/>
      <c r="BC73" s="150"/>
      <c r="BD73" s="150"/>
      <c r="BE73" s="150"/>
      <c r="BF73" s="150"/>
      <c r="BG73" s="150"/>
      <c r="BH73" s="150"/>
      <c r="BI73" s="150"/>
      <c r="BJ73" s="150"/>
      <c r="BK73" s="150"/>
      <c r="BL73" s="150"/>
      <c r="BM73" s="150"/>
      <c r="BN73" s="150"/>
      <c r="BO73" s="150"/>
      <c r="BP73" s="150"/>
      <c r="BQ73" s="150"/>
      <c r="BR73" s="150"/>
      <c r="BS73" s="150"/>
      <c r="BT73" s="150"/>
      <c r="BU73" s="150"/>
      <c r="BV73" s="150"/>
      <c r="BW73" s="150"/>
      <c r="BX73" s="150"/>
      <c r="BY73" s="150"/>
      <c r="BZ73" s="150"/>
      <c r="CA73" s="150"/>
      <c r="CB73" s="150"/>
      <c r="CC73" s="150"/>
      <c r="CD73" s="150"/>
      <c r="CE73" s="150"/>
      <c r="CF73" s="150"/>
      <c r="CG73" s="150"/>
      <c r="CH73" s="150"/>
      <c r="CI73" s="150"/>
      <c r="CJ73" s="150"/>
      <c r="CK73" s="150"/>
      <c r="CL73" s="150"/>
      <c r="CM73" s="150"/>
      <c r="CN73" s="150"/>
      <c r="CO73" s="150"/>
      <c r="CP73" s="150"/>
      <c r="CQ73" s="150"/>
      <c r="CR73" s="150"/>
      <c r="CS73" s="150"/>
      <c r="CT73" s="150"/>
      <c r="CU73" s="150"/>
      <c r="CV73" s="150"/>
      <c r="CW73" s="150"/>
    </row>
    <row r="74" spans="1:101">
      <c r="C74" s="150"/>
      <c r="D74" s="150"/>
      <c r="E74" s="150"/>
      <c r="F74" s="150"/>
      <c r="G74" s="150"/>
      <c r="H74" s="150"/>
      <c r="I74" s="150"/>
      <c r="J74" s="150"/>
      <c r="K74" s="150"/>
      <c r="L74" s="150"/>
      <c r="M74" s="150"/>
      <c r="N74" s="150"/>
      <c r="O74" s="150"/>
      <c r="P74" s="150"/>
      <c r="Q74" s="150"/>
      <c r="R74" s="150"/>
      <c r="S74" s="150"/>
      <c r="T74" s="150"/>
      <c r="U74" s="150"/>
      <c r="V74" s="150"/>
      <c r="W74" s="150"/>
      <c r="X74" s="150"/>
      <c r="Y74" s="150"/>
      <c r="Z74" s="150"/>
      <c r="AA74" s="150"/>
      <c r="AB74" s="150"/>
      <c r="AC74" s="150"/>
      <c r="AD74" s="150"/>
      <c r="AE74" s="150"/>
      <c r="AF74" s="150"/>
      <c r="AG74" s="150"/>
      <c r="AH74" s="150"/>
      <c r="AI74" s="150"/>
      <c r="AJ74" s="150"/>
      <c r="AK74" s="150"/>
      <c r="AL74" s="150"/>
      <c r="AM74" s="150"/>
      <c r="AN74" s="150"/>
      <c r="AO74" s="150"/>
      <c r="AP74" s="150"/>
      <c r="AQ74" s="150"/>
      <c r="AR74" s="150"/>
      <c r="AS74" s="150"/>
      <c r="AT74" s="150"/>
      <c r="AU74" s="150"/>
      <c r="AV74" s="150"/>
      <c r="AW74" s="150"/>
      <c r="AX74" s="150"/>
      <c r="AY74" s="150"/>
      <c r="AZ74" s="150"/>
      <c r="BA74" s="150"/>
      <c r="BB74" s="150"/>
      <c r="BC74" s="150"/>
      <c r="BD74" s="150"/>
      <c r="BE74" s="150"/>
      <c r="BF74" s="150"/>
      <c r="BG74" s="150"/>
      <c r="BH74" s="150"/>
      <c r="BI74" s="150"/>
      <c r="BJ74" s="150"/>
      <c r="BK74" s="150"/>
      <c r="BL74" s="150"/>
      <c r="BM74" s="150"/>
      <c r="BN74" s="150"/>
      <c r="BO74" s="150"/>
      <c r="BP74" s="150"/>
      <c r="BQ74" s="150"/>
      <c r="BR74" s="150"/>
      <c r="BS74" s="150"/>
      <c r="BT74" s="150"/>
      <c r="BU74" s="150"/>
      <c r="BV74" s="150"/>
      <c r="BW74" s="150"/>
      <c r="BX74" s="150"/>
      <c r="BY74" s="150"/>
      <c r="BZ74" s="150"/>
      <c r="CA74" s="150"/>
      <c r="CB74" s="150"/>
      <c r="CC74" s="150"/>
      <c r="CD74" s="150"/>
      <c r="CE74" s="150"/>
      <c r="CF74" s="150"/>
      <c r="CG74" s="150"/>
      <c r="CH74" s="150"/>
      <c r="CI74" s="150"/>
      <c r="CJ74" s="150"/>
      <c r="CK74" s="150"/>
      <c r="CL74" s="150"/>
      <c r="CM74" s="150"/>
      <c r="CN74" s="150"/>
      <c r="CO74" s="150"/>
      <c r="CP74" s="150"/>
      <c r="CQ74" s="150"/>
      <c r="CR74" s="150"/>
      <c r="CS74" s="150"/>
      <c r="CT74" s="150"/>
      <c r="CU74" s="150"/>
      <c r="CV74" s="150"/>
      <c r="CW74" s="150"/>
    </row>
    <row r="75" spans="1:101">
      <c r="C75" s="150"/>
      <c r="D75" s="150"/>
      <c r="E75" s="150"/>
      <c r="F75" s="150"/>
      <c r="G75" s="150"/>
      <c r="H75" s="150"/>
      <c r="I75" s="150"/>
      <c r="J75" s="150"/>
      <c r="K75" s="150"/>
      <c r="L75" s="150"/>
      <c r="M75" s="150"/>
      <c r="N75" s="150"/>
      <c r="O75" s="150"/>
      <c r="P75" s="150"/>
      <c r="Q75" s="150"/>
      <c r="R75" s="150"/>
      <c r="S75" s="150"/>
      <c r="T75" s="150"/>
      <c r="U75" s="150"/>
      <c r="V75" s="150"/>
      <c r="W75" s="150"/>
      <c r="X75" s="150"/>
      <c r="Y75" s="150"/>
      <c r="Z75" s="150"/>
      <c r="AA75" s="150"/>
      <c r="AB75" s="150"/>
      <c r="AC75" s="150"/>
      <c r="AD75" s="150"/>
      <c r="AE75" s="150"/>
      <c r="AF75" s="150"/>
      <c r="AG75" s="150"/>
      <c r="AH75" s="150"/>
      <c r="AI75" s="150"/>
      <c r="AJ75" s="150"/>
      <c r="AK75" s="150"/>
      <c r="AL75" s="150"/>
      <c r="AM75" s="150"/>
      <c r="AN75" s="150"/>
      <c r="AO75" s="150"/>
      <c r="AP75" s="150"/>
      <c r="AQ75" s="150"/>
      <c r="AR75" s="150"/>
      <c r="AS75" s="150"/>
      <c r="AT75" s="150"/>
      <c r="AU75" s="150"/>
      <c r="AV75" s="150"/>
      <c r="AW75" s="150"/>
      <c r="AX75" s="150"/>
      <c r="AY75" s="150"/>
      <c r="AZ75" s="150"/>
      <c r="BA75" s="150"/>
      <c r="BB75" s="150"/>
      <c r="BC75" s="150"/>
      <c r="BD75" s="150"/>
      <c r="BE75" s="150"/>
      <c r="BF75" s="150"/>
      <c r="BG75" s="150"/>
      <c r="BH75" s="150"/>
      <c r="BI75" s="150"/>
      <c r="BJ75" s="150"/>
      <c r="BK75" s="150"/>
      <c r="BL75" s="150"/>
      <c r="BM75" s="150"/>
      <c r="BN75" s="150"/>
      <c r="BO75" s="150"/>
      <c r="BP75" s="150"/>
      <c r="BQ75" s="150"/>
      <c r="BR75" s="150"/>
      <c r="BS75" s="150"/>
      <c r="BT75" s="150"/>
      <c r="BU75" s="150"/>
      <c r="BV75" s="150"/>
      <c r="BW75" s="150"/>
      <c r="BX75" s="150"/>
      <c r="BY75" s="150"/>
      <c r="BZ75" s="150"/>
      <c r="CA75" s="150"/>
      <c r="CB75" s="150"/>
      <c r="CC75" s="150"/>
      <c r="CD75" s="150"/>
      <c r="CE75" s="150"/>
      <c r="CF75" s="150"/>
      <c r="CG75" s="150"/>
      <c r="CH75" s="150"/>
      <c r="CI75" s="150"/>
      <c r="CJ75" s="150"/>
      <c r="CK75" s="150"/>
      <c r="CL75" s="150"/>
      <c r="CM75" s="150"/>
      <c r="CN75" s="150"/>
      <c r="CO75" s="150"/>
      <c r="CP75" s="150"/>
      <c r="CQ75" s="150"/>
      <c r="CR75" s="150"/>
      <c r="CS75" s="150"/>
      <c r="CT75" s="150"/>
      <c r="CU75" s="150"/>
      <c r="CV75" s="150"/>
      <c r="CW75" s="150"/>
    </row>
    <row r="76" spans="1:101" ht="13.5" thickBot="1">
      <c r="A76" s="136" t="s">
        <v>729</v>
      </c>
      <c r="B76" s="135"/>
      <c r="C76" s="150"/>
      <c r="D76" s="150"/>
      <c r="E76" s="150"/>
      <c r="F76" s="150"/>
      <c r="G76" s="150"/>
      <c r="H76" s="150"/>
      <c r="I76" s="150"/>
      <c r="J76" s="150"/>
      <c r="K76" s="150"/>
      <c r="L76" s="150"/>
      <c r="M76" s="150"/>
      <c r="N76" s="150"/>
      <c r="O76" s="150"/>
      <c r="P76" s="150"/>
      <c r="Q76" s="150"/>
      <c r="R76" s="150"/>
      <c r="S76" s="150"/>
      <c r="T76" s="150"/>
      <c r="U76" s="150"/>
      <c r="V76" s="150"/>
      <c r="W76" s="150"/>
      <c r="X76" s="150"/>
      <c r="Y76" s="150"/>
      <c r="Z76" s="150"/>
      <c r="AA76" s="150"/>
      <c r="AB76" s="150"/>
      <c r="AC76" s="150"/>
      <c r="AD76" s="150"/>
      <c r="AE76" s="150"/>
      <c r="AF76" s="150"/>
      <c r="AG76" s="150"/>
      <c r="AH76" s="150"/>
      <c r="AI76" s="150"/>
      <c r="AJ76" s="150"/>
      <c r="AK76" s="150"/>
      <c r="AL76" s="150"/>
      <c r="AM76" s="150"/>
      <c r="AN76" s="150"/>
      <c r="AO76" s="150"/>
      <c r="AP76" s="150"/>
      <c r="AQ76" s="150"/>
      <c r="AR76" s="150"/>
      <c r="AS76" s="150"/>
      <c r="AT76" s="150"/>
      <c r="AU76" s="150"/>
      <c r="AV76" s="150"/>
      <c r="AW76" s="150"/>
      <c r="AX76" s="150"/>
      <c r="AY76" s="150"/>
      <c r="AZ76" s="150"/>
      <c r="BA76" s="150"/>
      <c r="BB76" s="150"/>
      <c r="BC76" s="150"/>
      <c r="BD76" s="150"/>
      <c r="BE76" s="150"/>
      <c r="BF76" s="150"/>
      <c r="BG76" s="150"/>
      <c r="BH76" s="150"/>
      <c r="BI76" s="150"/>
      <c r="BJ76" s="150"/>
      <c r="BK76" s="150"/>
      <c r="BL76" s="150"/>
      <c r="BM76" s="150"/>
      <c r="BN76" s="150"/>
      <c r="BO76" s="150"/>
      <c r="BP76" s="150"/>
      <c r="BQ76" s="150"/>
      <c r="BR76" s="150"/>
      <c r="BS76" s="150"/>
      <c r="BT76" s="150"/>
      <c r="BU76" s="150"/>
      <c r="BV76" s="150"/>
      <c r="BW76" s="150"/>
      <c r="BX76" s="150"/>
      <c r="BY76" s="150"/>
      <c r="BZ76" s="150"/>
      <c r="CA76" s="150"/>
      <c r="CB76" s="150"/>
      <c r="CC76" s="150"/>
      <c r="CD76" s="150"/>
      <c r="CE76" s="150"/>
      <c r="CF76" s="150"/>
      <c r="CG76" s="150"/>
      <c r="CH76" s="150"/>
      <c r="CI76" s="150"/>
      <c r="CJ76" s="150"/>
      <c r="CK76" s="150"/>
      <c r="CL76" s="150"/>
      <c r="CM76" s="150"/>
      <c r="CN76" s="150"/>
      <c r="CO76" s="150"/>
      <c r="CP76" s="150"/>
      <c r="CQ76" s="150"/>
      <c r="CR76" s="150"/>
      <c r="CS76" s="150"/>
      <c r="CT76" s="150"/>
      <c r="CU76" s="150"/>
      <c r="CV76" s="150"/>
      <c r="CW76" s="150"/>
    </row>
    <row r="77" spans="1:101" ht="13.5" thickBot="1">
      <c r="A77" s="170"/>
      <c r="B77" s="171"/>
      <c r="C77" s="160"/>
      <c r="D77" s="160"/>
      <c r="E77" s="160"/>
      <c r="F77" s="160"/>
      <c r="G77" s="160"/>
      <c r="H77" s="160"/>
      <c r="I77" s="160"/>
      <c r="J77" s="160"/>
      <c r="K77" s="160"/>
      <c r="L77" s="160"/>
      <c r="M77" s="160"/>
      <c r="N77" s="160"/>
      <c r="O77" s="172" t="s">
        <v>1120</v>
      </c>
      <c r="P77" s="173"/>
      <c r="Q77" s="173"/>
      <c r="R77" s="173"/>
      <c r="S77" s="173"/>
      <c r="T77" s="173"/>
      <c r="U77" s="173"/>
      <c r="V77" s="173"/>
      <c r="W77" s="173"/>
      <c r="X77" s="173"/>
      <c r="Y77" s="173"/>
      <c r="Z77" s="164"/>
      <c r="AA77" s="160"/>
      <c r="AB77" s="172" t="s">
        <v>1121</v>
      </c>
      <c r="AC77" s="173"/>
      <c r="AD77" s="173"/>
      <c r="AE77" s="173"/>
      <c r="AF77" s="173"/>
      <c r="AG77" s="173"/>
      <c r="AH77" s="173"/>
      <c r="AI77" s="173"/>
      <c r="AJ77" s="173"/>
      <c r="AK77" s="173"/>
      <c r="AL77" s="173"/>
      <c r="AM77" s="164"/>
      <c r="AN77" s="150"/>
      <c r="AO77" s="150"/>
      <c r="AP77" s="150"/>
      <c r="AQ77" s="150"/>
      <c r="AR77" s="150"/>
      <c r="AS77" s="150"/>
      <c r="AT77" s="150"/>
      <c r="AU77" s="150"/>
      <c r="AV77" s="150"/>
      <c r="AW77" s="150"/>
      <c r="AX77" s="150"/>
      <c r="AY77" s="150"/>
      <c r="AZ77" s="150"/>
      <c r="BA77" s="150"/>
      <c r="BB77" s="150"/>
      <c r="BC77" s="150"/>
      <c r="BD77" s="150"/>
      <c r="BE77" s="150"/>
      <c r="BF77" s="150"/>
      <c r="BG77" s="150"/>
      <c r="BH77" s="150"/>
      <c r="BI77" s="150"/>
      <c r="BJ77" s="150"/>
      <c r="BK77" s="150"/>
      <c r="BL77" s="150"/>
      <c r="BM77" s="150"/>
      <c r="BN77" s="150"/>
      <c r="BO77" s="150"/>
      <c r="BP77" s="150"/>
      <c r="BQ77" s="150"/>
      <c r="BR77" s="150"/>
      <c r="BS77" s="150"/>
      <c r="BT77" s="150"/>
      <c r="BU77" s="150"/>
      <c r="BV77" s="150"/>
      <c r="BW77" s="150"/>
      <c r="BX77" s="150"/>
      <c r="BY77" s="150"/>
      <c r="BZ77" s="150"/>
      <c r="CA77" s="150"/>
      <c r="CB77" s="150"/>
      <c r="CC77" s="150"/>
      <c r="CD77" s="150"/>
      <c r="CE77" s="150"/>
      <c r="CF77" s="150"/>
      <c r="CG77" s="150"/>
      <c r="CH77" s="150"/>
      <c r="CI77" s="150"/>
      <c r="CJ77" s="150"/>
      <c r="CK77" s="150"/>
      <c r="CL77" s="150"/>
      <c r="CM77" s="150"/>
      <c r="CN77" s="150"/>
      <c r="CO77" s="150"/>
      <c r="CP77" s="150"/>
      <c r="CQ77" s="150"/>
      <c r="CR77" s="150"/>
      <c r="CS77" s="150"/>
      <c r="CT77" s="150"/>
      <c r="CU77" s="150"/>
      <c r="CV77" s="150"/>
      <c r="CW77" s="150"/>
    </row>
    <row r="78" spans="1:101" ht="102">
      <c r="A78" s="149" t="s">
        <v>71</v>
      </c>
      <c r="B78" s="148" t="s">
        <v>141</v>
      </c>
      <c r="C78" s="155" t="s">
        <v>730</v>
      </c>
      <c r="D78" s="155" t="s">
        <v>684</v>
      </c>
      <c r="E78" s="155" t="s">
        <v>685</v>
      </c>
      <c r="F78" s="155" t="s">
        <v>686</v>
      </c>
      <c r="G78" s="155" t="s">
        <v>687</v>
      </c>
      <c r="H78" s="155" t="s">
        <v>688</v>
      </c>
      <c r="I78" s="155" t="s">
        <v>689</v>
      </c>
      <c r="J78" s="155" t="s">
        <v>690</v>
      </c>
      <c r="K78" s="155" t="s">
        <v>665</v>
      </c>
      <c r="L78" s="155" t="s">
        <v>664</v>
      </c>
      <c r="M78" s="155" t="s">
        <v>691</v>
      </c>
      <c r="N78" s="155" t="s">
        <v>1122</v>
      </c>
      <c r="O78" s="155" t="s">
        <v>692</v>
      </c>
      <c r="P78" s="155" t="s">
        <v>693</v>
      </c>
      <c r="Q78" s="155" t="s">
        <v>694</v>
      </c>
      <c r="R78" s="155" t="s">
        <v>695</v>
      </c>
      <c r="S78" s="155" t="s">
        <v>696</v>
      </c>
      <c r="T78" s="155" t="s">
        <v>697</v>
      </c>
      <c r="U78" s="155" t="s">
        <v>698</v>
      </c>
      <c r="V78" s="155" t="s">
        <v>699</v>
      </c>
      <c r="W78" s="155" t="s">
        <v>700</v>
      </c>
      <c r="X78" s="155" t="s">
        <v>701</v>
      </c>
      <c r="Y78" s="155" t="s">
        <v>702</v>
      </c>
      <c r="Z78" s="155" t="s">
        <v>703</v>
      </c>
      <c r="AA78" s="155"/>
      <c r="AB78" s="155" t="s">
        <v>692</v>
      </c>
      <c r="AC78" s="155" t="s">
        <v>693</v>
      </c>
      <c r="AD78" s="155" t="s">
        <v>694</v>
      </c>
      <c r="AE78" s="155" t="s">
        <v>695</v>
      </c>
      <c r="AF78" s="155" t="s">
        <v>696</v>
      </c>
      <c r="AG78" s="155" t="s">
        <v>697</v>
      </c>
      <c r="AH78" s="155" t="s">
        <v>698</v>
      </c>
      <c r="AI78" s="155" t="s">
        <v>699</v>
      </c>
      <c r="AJ78" s="155" t="s">
        <v>700</v>
      </c>
      <c r="AK78" s="155" t="s">
        <v>701</v>
      </c>
      <c r="AL78" s="155" t="s">
        <v>702</v>
      </c>
      <c r="AM78" s="155" t="s">
        <v>703</v>
      </c>
      <c r="AN78" s="150"/>
      <c r="AO78" s="150"/>
      <c r="AP78" s="150"/>
      <c r="AQ78" s="150"/>
      <c r="AR78" s="150"/>
      <c r="AS78" s="150"/>
      <c r="AT78" s="150"/>
      <c r="AU78" s="150"/>
      <c r="AV78" s="150"/>
      <c r="AW78" s="150"/>
      <c r="AX78" s="150"/>
      <c r="AY78" s="150"/>
      <c r="AZ78" s="150"/>
      <c r="BA78" s="150"/>
      <c r="BB78" s="150"/>
      <c r="BC78" s="150"/>
      <c r="BD78" s="150"/>
      <c r="BE78" s="150"/>
      <c r="BF78" s="150"/>
      <c r="BG78" s="150"/>
      <c r="BH78" s="150"/>
      <c r="BI78" s="150"/>
      <c r="BJ78" s="150"/>
      <c r="BK78" s="150"/>
      <c r="BL78" s="150"/>
      <c r="BM78" s="150"/>
      <c r="BN78" s="150"/>
      <c r="BO78" s="150"/>
      <c r="BP78" s="150"/>
      <c r="BQ78" s="150"/>
      <c r="BR78" s="150"/>
      <c r="BS78" s="150"/>
      <c r="BT78" s="150"/>
      <c r="BU78" s="150"/>
      <c r="BV78" s="150"/>
      <c r="BW78" s="150"/>
      <c r="BX78" s="150"/>
      <c r="BY78" s="150"/>
      <c r="BZ78" s="150"/>
      <c r="CA78" s="150"/>
      <c r="CB78" s="150"/>
      <c r="CC78" s="150"/>
      <c r="CD78" s="150"/>
      <c r="CE78" s="150"/>
      <c r="CF78" s="150"/>
      <c r="CG78" s="150"/>
      <c r="CH78" s="150"/>
      <c r="CI78" s="150"/>
      <c r="CJ78" s="150"/>
      <c r="CK78" s="150"/>
      <c r="CL78" s="150"/>
      <c r="CM78" s="150"/>
      <c r="CN78" s="150"/>
      <c r="CO78" s="150"/>
      <c r="CP78" s="150"/>
      <c r="CQ78" s="150"/>
      <c r="CR78" s="150"/>
      <c r="CS78" s="150"/>
      <c r="CT78" s="150"/>
      <c r="CU78" s="150"/>
      <c r="CV78" s="150"/>
      <c r="CW78" s="150"/>
    </row>
    <row r="79" spans="1:101">
      <c r="A79" t="s">
        <v>755</v>
      </c>
      <c r="C79" s="166">
        <v>56712.144421666322</v>
      </c>
      <c r="D79" s="166">
        <v>14262.525615320008</v>
      </c>
      <c r="E79" s="166">
        <v>2852.505123064002</v>
      </c>
      <c r="F79" s="166">
        <v>17115.030738384012</v>
      </c>
      <c r="G79" s="166">
        <v>25576.630626299451</v>
      </c>
      <c r="H79" s="166">
        <v>36207.514894982174</v>
      </c>
      <c r="I79" s="166">
        <v>2643.6607325849159</v>
      </c>
      <c r="J79" s="166">
        <v>6.9974178845829513</v>
      </c>
      <c r="K79" s="166">
        <v>24.263520973207346</v>
      </c>
      <c r="L79" s="157">
        <v>1.4156483480568938</v>
      </c>
      <c r="M79" s="166">
        <v>538.7709349355564</v>
      </c>
      <c r="N79" s="166">
        <v>8.9110656443561105</v>
      </c>
      <c r="O79" s="166">
        <v>2873.9128219862409</v>
      </c>
      <c r="P79" s="166">
        <v>2723.272478897783</v>
      </c>
      <c r="Q79" s="166">
        <v>3268.3897693815652</v>
      </c>
      <c r="R79" s="166">
        <v>3105.7865008035692</v>
      </c>
      <c r="S79" s="166">
        <v>3456.6985670189101</v>
      </c>
      <c r="T79" s="166">
        <v>3862.7158893266196</v>
      </c>
      <c r="U79" s="166">
        <v>4079.554769222053</v>
      </c>
      <c r="V79" s="166">
        <v>4387.9996052415199</v>
      </c>
      <c r="W79" s="166">
        <v>3748.4667668749421</v>
      </c>
      <c r="X79" s="166">
        <v>3660.2481862642549</v>
      </c>
      <c r="Y79" s="166">
        <v>2902.5445753921672</v>
      </c>
      <c r="Z79" s="166">
        <v>2869.0192162573826</v>
      </c>
      <c r="AA79" s="166"/>
      <c r="AB79" s="166">
        <v>1086.6280132750232</v>
      </c>
      <c r="AC79" s="166">
        <v>939.94087328905277</v>
      </c>
      <c r="AD79" s="166">
        <v>1000.828868289528</v>
      </c>
      <c r="AE79" s="166">
        <v>1199.9343200460669</v>
      </c>
      <c r="AF79" s="166">
        <v>1341.3403171753644</v>
      </c>
      <c r="AG79" s="166">
        <v>1496.4434489027647</v>
      </c>
      <c r="AH79" s="166">
        <v>1843.1427959341374</v>
      </c>
      <c r="AI79" s="166">
        <v>1712.0513754979522</v>
      </c>
      <c r="AJ79" s="166">
        <v>1749.7124861775278</v>
      </c>
      <c r="AK79" s="166">
        <v>1290.2800601626318</v>
      </c>
      <c r="AL79" s="166">
        <v>1024.7738251639407</v>
      </c>
      <c r="AM79" s="150">
        <v>1088.458891085322</v>
      </c>
      <c r="AN79" s="150"/>
      <c r="AO79" s="150"/>
      <c r="AP79" s="150"/>
      <c r="AQ79" s="150"/>
      <c r="AR79" s="150"/>
      <c r="AS79" s="150"/>
      <c r="AT79" s="150"/>
      <c r="AU79" s="150"/>
      <c r="AV79" s="150"/>
      <c r="AW79" s="150"/>
      <c r="AX79" s="150"/>
      <c r="AY79" s="150"/>
      <c r="AZ79" s="150"/>
      <c r="BA79" s="150"/>
      <c r="BB79" s="150"/>
      <c r="BC79" s="150"/>
      <c r="BD79" s="150"/>
      <c r="BE79" s="150"/>
      <c r="BF79" s="150"/>
      <c r="BG79" s="150"/>
      <c r="BH79" s="150"/>
      <c r="BI79" s="150"/>
      <c r="BJ79" s="150"/>
      <c r="BK79" s="150"/>
      <c r="BL79" s="150"/>
      <c r="BM79" s="150"/>
      <c r="BN79" s="150"/>
      <c r="BO79" s="150"/>
      <c r="BP79" s="150"/>
      <c r="BQ79" s="150"/>
      <c r="BR79" s="150"/>
      <c r="BS79" s="150"/>
      <c r="BT79" s="150"/>
      <c r="BU79" s="150"/>
      <c r="BV79" s="150"/>
      <c r="BW79" s="150"/>
      <c r="BX79" s="150"/>
      <c r="BY79" s="150"/>
      <c r="BZ79" s="150"/>
      <c r="CA79" s="150"/>
      <c r="CB79" s="150"/>
      <c r="CC79" s="150"/>
      <c r="CD79" s="150"/>
      <c r="CE79" s="150"/>
      <c r="CF79" s="150"/>
      <c r="CG79" s="150"/>
      <c r="CH79" s="150"/>
      <c r="CI79" s="150"/>
      <c r="CJ79" s="150"/>
      <c r="CK79" s="150"/>
      <c r="CL79" s="150"/>
      <c r="CM79" s="150"/>
      <c r="CN79" s="150"/>
      <c r="CO79" s="150"/>
      <c r="CP79" s="150"/>
      <c r="CQ79" s="150"/>
      <c r="CR79" s="150"/>
      <c r="CS79" s="150"/>
      <c r="CT79" s="150"/>
      <c r="CU79" s="150"/>
      <c r="CV79" s="150"/>
      <c r="CW79" s="150"/>
    </row>
    <row r="80" spans="1:101">
      <c r="C80" s="150"/>
      <c r="D80" s="150"/>
      <c r="E80" s="150"/>
      <c r="F80" s="150"/>
      <c r="G80" s="150"/>
      <c r="H80" s="150"/>
      <c r="I80" s="150"/>
      <c r="J80" s="150"/>
      <c r="K80" s="150"/>
      <c r="L80" s="150"/>
      <c r="M80" s="150"/>
      <c r="N80" s="150"/>
      <c r="O80" s="150"/>
      <c r="P80" s="150"/>
      <c r="Q80" s="150"/>
      <c r="R80" s="150"/>
      <c r="S80" s="150"/>
      <c r="T80" s="150"/>
      <c r="U80" s="150"/>
      <c r="V80" s="150"/>
      <c r="W80" s="150"/>
      <c r="X80" s="150"/>
      <c r="Y80" s="150"/>
      <c r="Z80" s="150"/>
      <c r="AA80" s="150"/>
      <c r="AB80" s="150"/>
      <c r="AC80" s="150"/>
      <c r="AD80" s="150"/>
      <c r="AE80" s="150"/>
      <c r="AF80" s="150"/>
      <c r="AG80" s="150"/>
      <c r="AH80" s="150"/>
      <c r="AI80" s="150"/>
      <c r="AJ80" s="150"/>
      <c r="AK80" s="150"/>
      <c r="AL80" s="150"/>
      <c r="AM80" s="150"/>
      <c r="AN80" s="150"/>
      <c r="AO80" s="150"/>
      <c r="AP80" s="150"/>
      <c r="AQ80" s="150"/>
      <c r="AR80" s="150"/>
      <c r="AS80" s="150"/>
      <c r="AT80" s="150"/>
      <c r="AU80" s="150"/>
      <c r="AV80" s="150"/>
      <c r="AW80" s="150"/>
      <c r="AX80" s="150"/>
      <c r="AY80" s="150"/>
      <c r="AZ80" s="150"/>
      <c r="BA80" s="150"/>
      <c r="BB80" s="150"/>
      <c r="BC80" s="150"/>
      <c r="BD80" s="150"/>
      <c r="BE80" s="150"/>
      <c r="BF80" s="150"/>
      <c r="BG80" s="150"/>
      <c r="BH80" s="150"/>
      <c r="BI80" s="150"/>
      <c r="BJ80" s="150"/>
      <c r="BK80" s="150"/>
      <c r="BL80" s="150"/>
      <c r="BM80" s="150"/>
      <c r="BN80" s="150"/>
      <c r="BO80" s="150"/>
      <c r="BP80" s="150"/>
      <c r="BQ80" s="150"/>
      <c r="BR80" s="150"/>
      <c r="BS80" s="150"/>
      <c r="BT80" s="150"/>
      <c r="BU80" s="150"/>
      <c r="BV80" s="150"/>
      <c r="BW80" s="150"/>
      <c r="BX80" s="150"/>
      <c r="BY80" s="150"/>
      <c r="BZ80" s="150"/>
      <c r="CA80" s="150"/>
      <c r="CB80" s="150"/>
      <c r="CC80" s="150"/>
      <c r="CD80" s="150"/>
      <c r="CE80" s="150"/>
      <c r="CF80" s="150"/>
      <c r="CG80" s="150"/>
      <c r="CH80" s="150"/>
      <c r="CI80" s="150"/>
      <c r="CJ80" s="150"/>
      <c r="CK80" s="150"/>
      <c r="CL80" s="150"/>
      <c r="CM80" s="150"/>
      <c r="CN80" s="150"/>
      <c r="CO80" s="150"/>
      <c r="CP80" s="150"/>
      <c r="CQ80" s="150"/>
      <c r="CR80" s="150"/>
      <c r="CS80" s="150"/>
      <c r="CT80" s="150"/>
      <c r="CU80" s="150"/>
      <c r="CV80" s="150"/>
      <c r="CW80" s="150"/>
    </row>
  </sheetData>
  <sortState ref="A78:AL79">
    <sortCondition descending="1" ref="L78"/>
  </sortState>
  <dataConsolidate/>
  <mergeCells count="3">
    <mergeCell ref="O6:P6"/>
    <mergeCell ref="I6:N6"/>
    <mergeCell ref="R6:T6"/>
  </mergeCells>
  <phoneticPr fontId="6" type="noConversion"/>
  <pageMargins left="0.75" right="0.75" top="1" bottom="1" header="0.5" footer="0.5"/>
  <pageSetup orientation="portrait" r:id="rId1"/>
  <headerFooter alignWithMargins="0"/>
  <drawing r:id="rId2"/>
  <legacyDrawing r:id="rId3"/>
</worksheet>
</file>

<file path=xl/worksheets/sheet8.xml><?xml version="1.0" encoding="utf-8"?>
<worksheet xmlns="http://schemas.openxmlformats.org/spreadsheetml/2006/main" xmlns:r="http://schemas.openxmlformats.org/officeDocument/2006/relationships">
  <sheetPr codeName="Sheet5">
    <tabColor rgb="FFFFC000"/>
  </sheetPr>
  <dimension ref="A1:AD190"/>
  <sheetViews>
    <sheetView workbookViewId="0">
      <selection activeCell="A3" sqref="A3"/>
    </sheetView>
  </sheetViews>
  <sheetFormatPr defaultRowHeight="12.75"/>
  <cols>
    <col min="1" max="1" width="65.140625" bestFit="1" customWidth="1"/>
    <col min="2" max="2" width="14.140625" customWidth="1"/>
    <col min="3" max="3" width="22" customWidth="1"/>
    <col min="4" max="4" width="30" customWidth="1"/>
    <col min="5" max="5" width="27.5703125" customWidth="1"/>
    <col min="6" max="6" width="12.42578125" customWidth="1"/>
    <col min="7" max="7" width="20" customWidth="1"/>
    <col min="8" max="8" width="14.42578125" customWidth="1"/>
    <col min="9" max="9" width="16.140625" customWidth="1"/>
    <col min="10" max="10" width="16" customWidth="1"/>
    <col min="11" max="11" width="15.28515625" customWidth="1"/>
    <col min="12" max="12" width="37.140625" customWidth="1"/>
    <col min="13" max="13" width="28.28515625" customWidth="1"/>
    <col min="14" max="14" width="30.140625" customWidth="1"/>
    <col min="15" max="16" width="82.5703125" customWidth="1"/>
    <col min="21" max="21" width="22.7109375" bestFit="1" customWidth="1"/>
    <col min="22" max="22" width="25.85546875" bestFit="1" customWidth="1"/>
    <col min="23" max="23" width="44" bestFit="1" customWidth="1"/>
    <col min="24" max="24" width="61.7109375" bestFit="1" customWidth="1"/>
    <col min="25" max="25" width="18.85546875" customWidth="1"/>
    <col min="26" max="26" width="18.28515625" customWidth="1"/>
    <col min="27" max="27" width="43.7109375" bestFit="1" customWidth="1"/>
    <col min="28" max="28" width="44.85546875" bestFit="1" customWidth="1"/>
    <col min="29" max="29" width="14.85546875" bestFit="1" customWidth="1"/>
    <col min="30" max="30" width="45" bestFit="1" customWidth="1"/>
  </cols>
  <sheetData>
    <row r="1" spans="1:30" ht="13.5" thickBot="1">
      <c r="A1" s="120">
        <v>1</v>
      </c>
      <c r="B1" s="120">
        <v>2</v>
      </c>
      <c r="C1" s="120">
        <v>3</v>
      </c>
      <c r="D1" s="120">
        <v>4</v>
      </c>
      <c r="E1" s="120">
        <v>5</v>
      </c>
      <c r="F1" s="120">
        <v>6</v>
      </c>
      <c r="G1" s="120">
        <v>7</v>
      </c>
      <c r="H1" s="120">
        <v>8</v>
      </c>
      <c r="I1" s="120">
        <v>16</v>
      </c>
      <c r="J1" s="120">
        <v>17</v>
      </c>
      <c r="K1" s="120">
        <v>18</v>
      </c>
      <c r="L1" s="120">
        <v>19</v>
      </c>
      <c r="M1" s="120">
        <v>20</v>
      </c>
      <c r="N1" s="120">
        <v>21</v>
      </c>
      <c r="O1" s="120">
        <v>22</v>
      </c>
      <c r="P1" s="120">
        <v>23</v>
      </c>
      <c r="Q1" s="120"/>
      <c r="R1" s="34"/>
      <c r="S1" s="34"/>
      <c r="T1" s="34"/>
      <c r="U1" s="23" t="s">
        <v>221</v>
      </c>
      <c r="V1" s="34"/>
      <c r="W1" s="34"/>
      <c r="X1" s="34"/>
      <c r="Y1" s="34"/>
      <c r="Z1" s="34"/>
      <c r="AA1" s="34"/>
      <c r="AB1" s="34"/>
      <c r="AC1" s="34"/>
      <c r="AD1" s="34"/>
    </row>
    <row r="2" spans="1:30" ht="39" thickBot="1">
      <c r="A2" s="121" t="s">
        <v>108</v>
      </c>
      <c r="B2" s="121" t="s">
        <v>98</v>
      </c>
      <c r="C2" s="121" t="s">
        <v>219</v>
      </c>
      <c r="D2" s="121" t="s">
        <v>71</v>
      </c>
      <c r="E2" s="121" t="s">
        <v>220</v>
      </c>
      <c r="F2" s="121" t="s">
        <v>102</v>
      </c>
      <c r="G2" s="121" t="s">
        <v>213</v>
      </c>
      <c r="H2" s="121" t="s">
        <v>214</v>
      </c>
      <c r="I2" s="121" t="s">
        <v>99</v>
      </c>
      <c r="J2" s="121" t="s">
        <v>100</v>
      </c>
      <c r="K2" s="121" t="s">
        <v>101</v>
      </c>
      <c r="L2" s="121" t="s">
        <v>84</v>
      </c>
      <c r="M2" s="121" t="s">
        <v>215</v>
      </c>
      <c r="N2" s="121" t="s">
        <v>216</v>
      </c>
      <c r="O2" s="121" t="s">
        <v>83</v>
      </c>
      <c r="P2" s="122" t="s">
        <v>93</v>
      </c>
      <c r="Q2" s="34"/>
      <c r="R2" s="34"/>
      <c r="S2" s="34"/>
      <c r="T2" s="34"/>
      <c r="U2" s="123" t="s">
        <v>222</v>
      </c>
      <c r="V2" s="123" t="s">
        <v>223</v>
      </c>
      <c r="W2" s="123" t="s">
        <v>19</v>
      </c>
      <c r="X2" s="123" t="s">
        <v>224</v>
      </c>
      <c r="Y2" s="123" t="s">
        <v>213</v>
      </c>
      <c r="Z2" s="123" t="s">
        <v>214</v>
      </c>
      <c r="AA2" s="123" t="s">
        <v>99</v>
      </c>
      <c r="AB2" s="123" t="s">
        <v>100</v>
      </c>
      <c r="AC2" s="123" t="s">
        <v>101</v>
      </c>
      <c r="AD2" s="123" t="s">
        <v>225</v>
      </c>
    </row>
    <row r="3" spans="1:30" ht="25.5">
      <c r="A3" s="124" t="s">
        <v>122</v>
      </c>
      <c r="B3" s="125" t="s">
        <v>74</v>
      </c>
      <c r="C3" s="125" t="s">
        <v>244</v>
      </c>
      <c r="D3" s="125" t="s">
        <v>228</v>
      </c>
      <c r="E3" s="125" t="s">
        <v>568</v>
      </c>
      <c r="F3" s="125" t="s">
        <v>188</v>
      </c>
      <c r="G3" s="125" t="s">
        <v>230</v>
      </c>
      <c r="H3" s="125" t="s">
        <v>231</v>
      </c>
      <c r="I3" s="125" t="s">
        <v>232</v>
      </c>
      <c r="J3" s="125" t="s">
        <v>531</v>
      </c>
      <c r="K3" s="125" t="s">
        <v>234</v>
      </c>
      <c r="L3" s="124"/>
      <c r="M3" s="124"/>
      <c r="N3" s="124"/>
      <c r="O3" s="125" t="s">
        <v>235</v>
      </c>
      <c r="P3" s="126" t="s">
        <v>236</v>
      </c>
      <c r="Q3" s="34"/>
      <c r="R3" s="34"/>
      <c r="S3" s="34"/>
      <c r="T3" s="34"/>
      <c r="U3" s="127" t="s">
        <v>226</v>
      </c>
      <c r="V3" s="127" t="s">
        <v>237</v>
      </c>
      <c r="W3" s="127" t="s">
        <v>238</v>
      </c>
      <c r="X3" s="127" t="s">
        <v>239</v>
      </c>
      <c r="Y3" s="128" t="s">
        <v>240</v>
      </c>
      <c r="Z3" s="128" t="s">
        <v>241</v>
      </c>
      <c r="AA3" s="129" t="s">
        <v>242</v>
      </c>
      <c r="AB3" s="130" t="s">
        <v>243</v>
      </c>
      <c r="AC3" s="127" t="s">
        <v>234</v>
      </c>
      <c r="AD3" s="127" t="s">
        <v>235</v>
      </c>
    </row>
    <row r="4" spans="1:30" ht="25.5">
      <c r="A4" s="124" t="s">
        <v>123</v>
      </c>
      <c r="B4" s="125" t="s">
        <v>74</v>
      </c>
      <c r="C4" s="125" t="s">
        <v>261</v>
      </c>
      <c r="D4" s="125" t="s">
        <v>282</v>
      </c>
      <c r="E4" s="125" t="s">
        <v>242</v>
      </c>
      <c r="F4" s="125" t="s">
        <v>181</v>
      </c>
      <c r="G4" s="125" t="s">
        <v>230</v>
      </c>
      <c r="H4" s="125" t="s">
        <v>231</v>
      </c>
      <c r="I4" s="125" t="s">
        <v>232</v>
      </c>
      <c r="J4" s="125" t="s">
        <v>531</v>
      </c>
      <c r="K4" s="125" t="s">
        <v>234</v>
      </c>
      <c r="L4" s="124"/>
      <c r="M4" s="124"/>
      <c r="N4" s="124"/>
      <c r="O4" s="125" t="s">
        <v>235</v>
      </c>
      <c r="P4" s="126"/>
      <c r="Q4" s="34"/>
      <c r="R4" s="34"/>
      <c r="S4" s="34"/>
      <c r="T4" s="34"/>
      <c r="U4" s="127" t="s">
        <v>75</v>
      </c>
      <c r="V4" s="127" t="s">
        <v>244</v>
      </c>
      <c r="W4" s="127" t="s">
        <v>245</v>
      </c>
      <c r="X4" s="127" t="s">
        <v>246</v>
      </c>
      <c r="Y4" s="128" t="s">
        <v>247</v>
      </c>
      <c r="Z4" s="128" t="s">
        <v>248</v>
      </c>
      <c r="AA4" s="127" t="s">
        <v>249</v>
      </c>
      <c r="AB4" s="127" t="s">
        <v>250</v>
      </c>
      <c r="AC4" s="127" t="s">
        <v>251</v>
      </c>
      <c r="AD4" s="127" t="s">
        <v>252</v>
      </c>
    </row>
    <row r="5" spans="1:30">
      <c r="A5" s="124"/>
      <c r="B5" s="125"/>
      <c r="C5" s="125"/>
      <c r="D5" s="125"/>
      <c r="E5" s="125"/>
      <c r="F5" s="125"/>
      <c r="G5" s="125"/>
      <c r="H5" s="125"/>
      <c r="I5" s="125"/>
      <c r="J5" s="125"/>
      <c r="K5" s="125"/>
      <c r="L5" s="124"/>
      <c r="M5" s="124"/>
      <c r="N5" s="124"/>
      <c r="O5" s="125"/>
      <c r="P5" s="126"/>
      <c r="Q5" s="34"/>
      <c r="R5" s="34"/>
      <c r="S5" s="34"/>
      <c r="T5" s="34"/>
      <c r="U5" s="127" t="s">
        <v>76</v>
      </c>
      <c r="V5" s="127" t="s">
        <v>253</v>
      </c>
      <c r="W5" s="127" t="s">
        <v>254</v>
      </c>
      <c r="X5" s="127" t="s">
        <v>255</v>
      </c>
      <c r="Y5" s="128" t="s">
        <v>256</v>
      </c>
      <c r="Z5" s="128" t="s">
        <v>257</v>
      </c>
      <c r="AA5" s="127" t="s">
        <v>258</v>
      </c>
      <c r="AB5" s="130" t="s">
        <v>279</v>
      </c>
      <c r="AC5" s="127" t="s">
        <v>259</v>
      </c>
      <c r="AD5" s="127" t="s">
        <v>260</v>
      </c>
    </row>
    <row r="6" spans="1:30">
      <c r="A6" s="124"/>
      <c r="B6" s="125"/>
      <c r="C6" s="125"/>
      <c r="D6" s="125"/>
      <c r="E6" s="125"/>
      <c r="F6" s="125"/>
      <c r="G6" s="125"/>
      <c r="H6" s="125"/>
      <c r="I6" s="125"/>
      <c r="J6" s="125"/>
      <c r="K6" s="125"/>
      <c r="L6" s="124"/>
      <c r="M6" s="124"/>
      <c r="N6" s="124"/>
      <c r="O6" s="125"/>
      <c r="P6" s="126"/>
      <c r="Q6" s="34"/>
      <c r="R6" s="34"/>
      <c r="S6" s="34"/>
      <c r="T6" s="34"/>
      <c r="U6" s="127" t="s">
        <v>242</v>
      </c>
      <c r="V6" s="127" t="s">
        <v>261</v>
      </c>
      <c r="W6" s="127" t="s">
        <v>262</v>
      </c>
      <c r="X6" s="127" t="s">
        <v>263</v>
      </c>
      <c r="Y6" s="128" t="s">
        <v>230</v>
      </c>
      <c r="Z6" s="128" t="s">
        <v>231</v>
      </c>
      <c r="AA6" s="127" t="s">
        <v>264</v>
      </c>
      <c r="AB6" s="130" t="s">
        <v>298</v>
      </c>
      <c r="AC6" s="129" t="s">
        <v>242</v>
      </c>
      <c r="AD6" s="127" t="s">
        <v>265</v>
      </c>
    </row>
    <row r="7" spans="1:30">
      <c r="A7" s="124"/>
      <c r="B7" s="125"/>
      <c r="C7" s="125"/>
      <c r="D7" s="125"/>
      <c r="E7" s="125"/>
      <c r="F7" s="125"/>
      <c r="G7" s="125"/>
      <c r="H7" s="125"/>
      <c r="I7" s="125"/>
      <c r="J7" s="125"/>
      <c r="K7" s="125"/>
      <c r="L7" s="124"/>
      <c r="M7" s="124"/>
      <c r="N7" s="124"/>
      <c r="O7" s="125"/>
      <c r="P7" s="126"/>
      <c r="Q7" s="34"/>
      <c r="R7" s="34"/>
      <c r="S7" s="34"/>
      <c r="T7" s="34"/>
      <c r="U7" s="127" t="s">
        <v>74</v>
      </c>
      <c r="V7" s="127" t="s">
        <v>227</v>
      </c>
      <c r="W7" s="127" t="s">
        <v>266</v>
      </c>
      <c r="X7" s="127" t="s">
        <v>267</v>
      </c>
      <c r="Y7" s="128" t="s">
        <v>268</v>
      </c>
      <c r="Z7" s="128" t="s">
        <v>269</v>
      </c>
      <c r="AA7" s="127" t="s">
        <v>270</v>
      </c>
      <c r="AB7" s="130" t="s">
        <v>318</v>
      </c>
      <c r="AC7" s="36"/>
      <c r="AD7" s="127" t="s">
        <v>271</v>
      </c>
    </row>
    <row r="8" spans="1:30">
      <c r="A8" s="124"/>
      <c r="B8" s="125"/>
      <c r="C8" s="125"/>
      <c r="D8" s="125"/>
      <c r="E8" s="125"/>
      <c r="F8" s="125"/>
      <c r="G8" s="125"/>
      <c r="H8" s="125"/>
      <c r="I8" s="125"/>
      <c r="J8" s="125"/>
      <c r="K8" s="125"/>
      <c r="L8" s="124"/>
      <c r="M8" s="124"/>
      <c r="N8" s="124"/>
      <c r="O8" s="125"/>
      <c r="P8" s="126"/>
      <c r="Q8" s="34"/>
      <c r="R8" s="34"/>
      <c r="S8" s="34"/>
      <c r="T8" s="34"/>
      <c r="U8" s="127" t="s">
        <v>272</v>
      </c>
      <c r="V8" s="127" t="s">
        <v>273</v>
      </c>
      <c r="W8" s="127" t="s">
        <v>274</v>
      </c>
      <c r="X8" s="127" t="s">
        <v>275</v>
      </c>
      <c r="Y8" s="128" t="s">
        <v>276</v>
      </c>
      <c r="Z8" s="128" t="s">
        <v>277</v>
      </c>
      <c r="AA8" s="127" t="s">
        <v>278</v>
      </c>
      <c r="AB8" s="127" t="s">
        <v>330</v>
      </c>
      <c r="AC8" s="36"/>
      <c r="AD8" s="127" t="s">
        <v>280</v>
      </c>
    </row>
    <row r="9" spans="1:30">
      <c r="A9" s="124"/>
      <c r="B9" s="125"/>
      <c r="C9" s="125"/>
      <c r="D9" s="125"/>
      <c r="E9" s="125"/>
      <c r="F9" s="125"/>
      <c r="G9" s="125"/>
      <c r="H9" s="125"/>
      <c r="I9" s="125"/>
      <c r="J9" s="125"/>
      <c r="K9" s="125"/>
      <c r="L9" s="124"/>
      <c r="M9" s="124"/>
      <c r="N9" s="124"/>
      <c r="O9" s="125"/>
      <c r="P9" s="126"/>
      <c r="Q9" s="34"/>
      <c r="R9" s="34"/>
      <c r="S9" s="34"/>
      <c r="T9" s="34"/>
      <c r="U9" s="36"/>
      <c r="V9" s="127" t="s">
        <v>281</v>
      </c>
      <c r="W9" s="127" t="s">
        <v>282</v>
      </c>
      <c r="X9" s="127" t="s">
        <v>283</v>
      </c>
      <c r="Y9" s="129" t="s">
        <v>242</v>
      </c>
      <c r="Z9" s="129" t="s">
        <v>242</v>
      </c>
      <c r="AA9" s="36" t="s">
        <v>232</v>
      </c>
      <c r="AB9" s="130" t="s">
        <v>339</v>
      </c>
      <c r="AC9" s="36"/>
      <c r="AD9" s="127" t="s">
        <v>284</v>
      </c>
    </row>
    <row r="10" spans="1:30">
      <c r="A10" s="124"/>
      <c r="B10" s="125"/>
      <c r="C10" s="125"/>
      <c r="D10" s="125"/>
      <c r="E10" s="125"/>
      <c r="F10" s="125"/>
      <c r="G10" s="125"/>
      <c r="H10" s="125"/>
      <c r="I10" s="125"/>
      <c r="J10" s="125"/>
      <c r="K10" s="125"/>
      <c r="L10" s="124"/>
      <c r="M10" s="124"/>
      <c r="N10" s="124"/>
      <c r="O10" s="125"/>
      <c r="P10" s="126"/>
      <c r="Q10" s="34"/>
      <c r="R10" s="34"/>
      <c r="S10" s="34"/>
      <c r="T10" s="34"/>
      <c r="U10" s="36"/>
      <c r="V10" s="127" t="s">
        <v>285</v>
      </c>
      <c r="W10" s="127" t="s">
        <v>286</v>
      </c>
      <c r="X10" s="127" t="s">
        <v>287</v>
      </c>
      <c r="Y10" s="36"/>
      <c r="Z10" s="36"/>
      <c r="AA10" s="127" t="s">
        <v>288</v>
      </c>
      <c r="AB10" s="130" t="s">
        <v>348</v>
      </c>
      <c r="AC10" s="36"/>
      <c r="AD10" s="127" t="s">
        <v>289</v>
      </c>
    </row>
    <row r="11" spans="1:30">
      <c r="A11" s="124"/>
      <c r="B11" s="125"/>
      <c r="C11" s="125"/>
      <c r="D11" s="125"/>
      <c r="E11" s="125"/>
      <c r="F11" s="125"/>
      <c r="G11" s="125"/>
      <c r="H11" s="125"/>
      <c r="I11" s="125"/>
      <c r="J11" s="125"/>
      <c r="K11" s="125"/>
      <c r="L11" s="124"/>
      <c r="M11" s="124"/>
      <c r="N11" s="124"/>
      <c r="O11" s="125"/>
      <c r="P11" s="126"/>
      <c r="Q11" s="34"/>
      <c r="R11" s="34"/>
      <c r="S11" s="34"/>
      <c r="T11" s="34"/>
      <c r="U11" s="36"/>
      <c r="V11" s="129" t="s">
        <v>242</v>
      </c>
      <c r="W11" s="127" t="s">
        <v>290</v>
      </c>
      <c r="X11" s="127" t="s">
        <v>291</v>
      </c>
      <c r="Y11" s="36"/>
      <c r="Z11" s="36"/>
      <c r="AA11" s="127" t="s">
        <v>292</v>
      </c>
      <c r="AB11" s="130" t="s">
        <v>351</v>
      </c>
      <c r="AC11" s="36"/>
      <c r="AD11" s="127" t="s">
        <v>293</v>
      </c>
    </row>
    <row r="12" spans="1:30">
      <c r="A12" s="124"/>
      <c r="B12" s="125"/>
      <c r="C12" s="125"/>
      <c r="D12" s="125"/>
      <c r="E12" s="125"/>
      <c r="F12" s="125"/>
      <c r="G12" s="125"/>
      <c r="H12" s="125"/>
      <c r="I12" s="125"/>
      <c r="J12" s="125"/>
      <c r="K12" s="125"/>
      <c r="L12" s="124"/>
      <c r="M12" s="124"/>
      <c r="N12" s="124"/>
      <c r="O12" s="125"/>
      <c r="P12" s="126"/>
      <c r="Q12" s="34"/>
      <c r="R12" s="34"/>
      <c r="S12" s="34"/>
      <c r="T12" s="34"/>
      <c r="U12" s="36"/>
      <c r="V12" s="127" t="s">
        <v>294</v>
      </c>
      <c r="W12" s="127" t="s">
        <v>295</v>
      </c>
      <c r="X12" s="127" t="s">
        <v>296</v>
      </c>
      <c r="Y12" s="36"/>
      <c r="Z12" s="36"/>
      <c r="AA12" s="127" t="s">
        <v>297</v>
      </c>
      <c r="AB12" s="127" t="s">
        <v>354</v>
      </c>
      <c r="AC12" s="36"/>
      <c r="AD12" s="127" t="s">
        <v>299</v>
      </c>
    </row>
    <row r="13" spans="1:30">
      <c r="A13" s="124"/>
      <c r="B13" s="125"/>
      <c r="C13" s="125"/>
      <c r="D13" s="125"/>
      <c r="E13" s="125"/>
      <c r="F13" s="125"/>
      <c r="G13" s="125"/>
      <c r="H13" s="125"/>
      <c r="I13" s="125"/>
      <c r="J13" s="125"/>
      <c r="K13" s="125"/>
      <c r="L13" s="124"/>
      <c r="M13" s="124"/>
      <c r="N13" s="124"/>
      <c r="O13" s="125"/>
      <c r="P13" s="126"/>
      <c r="Q13" s="34"/>
      <c r="R13" s="34"/>
      <c r="S13" s="34"/>
      <c r="T13" s="34"/>
      <c r="U13" s="36"/>
      <c r="V13" s="127" t="s">
        <v>300</v>
      </c>
      <c r="W13" s="127" t="s">
        <v>301</v>
      </c>
      <c r="X13" s="127" t="s">
        <v>302</v>
      </c>
      <c r="Y13" s="36"/>
      <c r="Z13" s="36"/>
      <c r="AA13" s="127" t="s">
        <v>303</v>
      </c>
      <c r="AB13" s="130" t="s">
        <v>362</v>
      </c>
      <c r="AC13" s="36"/>
      <c r="AD13" s="127" t="s">
        <v>304</v>
      </c>
    </row>
    <row r="14" spans="1:30">
      <c r="A14" s="124"/>
      <c r="B14" s="125"/>
      <c r="C14" s="125"/>
      <c r="D14" s="125"/>
      <c r="E14" s="125"/>
      <c r="F14" s="125"/>
      <c r="G14" s="125"/>
      <c r="H14" s="125"/>
      <c r="I14" s="125"/>
      <c r="J14" s="125"/>
      <c r="K14" s="125"/>
      <c r="L14" s="124"/>
      <c r="M14" s="124"/>
      <c r="N14" s="124"/>
      <c r="O14" s="125"/>
      <c r="P14" s="126"/>
      <c r="Q14" s="34"/>
      <c r="R14" s="34"/>
      <c r="S14" s="34"/>
      <c r="T14" s="34"/>
      <c r="U14" s="36"/>
      <c r="V14" s="127" t="s">
        <v>305</v>
      </c>
      <c r="W14" s="130" t="s">
        <v>306</v>
      </c>
      <c r="X14" s="127" t="s">
        <v>307</v>
      </c>
      <c r="Y14" s="36"/>
      <c r="Z14" s="36"/>
      <c r="AA14" s="127" t="s">
        <v>308</v>
      </c>
      <c r="AB14" s="130" t="s">
        <v>368</v>
      </c>
      <c r="AC14" s="36"/>
      <c r="AD14" s="127" t="s">
        <v>309</v>
      </c>
    </row>
    <row r="15" spans="1:30">
      <c r="A15" s="124"/>
      <c r="B15" s="125"/>
      <c r="C15" s="125"/>
      <c r="D15" s="125"/>
      <c r="E15" s="125"/>
      <c r="F15" s="125"/>
      <c r="G15" s="125"/>
      <c r="H15" s="125"/>
      <c r="I15" s="125"/>
      <c r="J15" s="125"/>
      <c r="K15" s="125"/>
      <c r="L15" s="124"/>
      <c r="M15" s="124"/>
      <c r="N15" s="124"/>
      <c r="O15" s="125"/>
      <c r="P15" s="126"/>
      <c r="Q15" s="34"/>
      <c r="R15" s="34"/>
      <c r="S15" s="34"/>
      <c r="T15" s="34"/>
      <c r="U15" s="131"/>
      <c r="V15" s="127" t="s">
        <v>310</v>
      </c>
      <c r="W15" s="127" t="s">
        <v>311</v>
      </c>
      <c r="X15" s="130" t="s">
        <v>312</v>
      </c>
      <c r="Y15" s="131"/>
      <c r="Z15" s="131"/>
      <c r="AA15" s="127" t="s">
        <v>313</v>
      </c>
      <c r="AB15" s="130" t="s">
        <v>371</v>
      </c>
      <c r="AC15" s="131"/>
      <c r="AD15" s="131"/>
    </row>
    <row r="16" spans="1:30">
      <c r="A16" s="124"/>
      <c r="B16" s="125"/>
      <c r="C16" s="125"/>
      <c r="D16" s="125"/>
      <c r="E16" s="125"/>
      <c r="F16" s="125"/>
      <c r="G16" s="125"/>
      <c r="H16" s="125"/>
      <c r="I16" s="125"/>
      <c r="J16" s="125"/>
      <c r="K16" s="125"/>
      <c r="L16" s="124"/>
      <c r="M16" s="124"/>
      <c r="N16" s="124"/>
      <c r="O16" s="125"/>
      <c r="P16" s="126"/>
      <c r="Q16" s="34"/>
      <c r="R16" s="34"/>
      <c r="S16" s="34"/>
      <c r="T16" s="34"/>
      <c r="U16" s="131"/>
      <c r="V16" s="130" t="s">
        <v>314</v>
      </c>
      <c r="W16" s="130" t="s">
        <v>315</v>
      </c>
      <c r="X16" s="130" t="s">
        <v>316</v>
      </c>
      <c r="Y16" s="131"/>
      <c r="Z16" s="131"/>
      <c r="AA16" s="130" t="s">
        <v>317</v>
      </c>
      <c r="AB16" s="127" t="s">
        <v>380</v>
      </c>
      <c r="AC16" s="131"/>
      <c r="AD16" s="131"/>
    </row>
    <row r="17" spans="1:30">
      <c r="A17" s="124"/>
      <c r="B17" s="125"/>
      <c r="C17" s="125"/>
      <c r="D17" s="125"/>
      <c r="E17" s="125"/>
      <c r="F17" s="125"/>
      <c r="G17" s="125"/>
      <c r="H17" s="125"/>
      <c r="I17" s="125"/>
      <c r="J17" s="125"/>
      <c r="K17" s="125"/>
      <c r="L17" s="124"/>
      <c r="M17" s="124"/>
      <c r="N17" s="124"/>
      <c r="O17" s="125"/>
      <c r="P17" s="126"/>
      <c r="Q17" s="34"/>
      <c r="R17" s="34"/>
      <c r="S17" s="34"/>
      <c r="T17" s="34"/>
      <c r="U17" s="131"/>
      <c r="V17" s="130" t="s">
        <v>319</v>
      </c>
      <c r="W17" s="130" t="s">
        <v>320</v>
      </c>
      <c r="X17" s="130" t="s">
        <v>321</v>
      </c>
      <c r="Y17" s="131"/>
      <c r="Z17" s="131"/>
      <c r="AA17" s="130" t="s">
        <v>322</v>
      </c>
      <c r="AB17" s="130" t="s">
        <v>388</v>
      </c>
      <c r="AC17" s="131"/>
      <c r="AD17" s="131"/>
    </row>
    <row r="18" spans="1:30">
      <c r="A18" s="124"/>
      <c r="B18" s="125"/>
      <c r="C18" s="125"/>
      <c r="D18" s="125"/>
      <c r="E18" s="125"/>
      <c r="F18" s="125"/>
      <c r="G18" s="125"/>
      <c r="H18" s="125"/>
      <c r="I18" s="125"/>
      <c r="J18" s="125"/>
      <c r="K18" s="125"/>
      <c r="L18" s="124"/>
      <c r="M18" s="124"/>
      <c r="N18" s="124"/>
      <c r="O18" s="125"/>
      <c r="P18" s="126"/>
      <c r="Q18" s="34"/>
      <c r="R18" s="34"/>
      <c r="S18" s="34"/>
      <c r="T18" s="34"/>
      <c r="U18" s="131"/>
      <c r="V18" s="130" t="s">
        <v>323</v>
      </c>
      <c r="W18" s="130" t="s">
        <v>324</v>
      </c>
      <c r="X18" s="130" t="s">
        <v>325</v>
      </c>
      <c r="Y18" s="131"/>
      <c r="Z18" s="131"/>
      <c r="AA18" s="131"/>
      <c r="AB18" s="130" t="s">
        <v>397</v>
      </c>
      <c r="AC18" s="131"/>
      <c r="AD18" s="131"/>
    </row>
    <row r="19" spans="1:30">
      <c r="A19" s="124"/>
      <c r="B19" s="125"/>
      <c r="C19" s="125"/>
      <c r="D19" s="125"/>
      <c r="E19" s="125"/>
      <c r="F19" s="125"/>
      <c r="G19" s="125"/>
      <c r="H19" s="125"/>
      <c r="I19" s="125"/>
      <c r="J19" s="125"/>
      <c r="K19" s="125"/>
      <c r="L19" s="124"/>
      <c r="M19" s="124"/>
      <c r="N19" s="124"/>
      <c r="O19" s="125"/>
      <c r="P19" s="126"/>
      <c r="Q19" s="34"/>
      <c r="R19" s="34"/>
      <c r="S19" s="34"/>
      <c r="T19" s="34"/>
      <c r="U19" s="131"/>
      <c r="V19" s="130"/>
      <c r="W19" s="130" t="s">
        <v>326</v>
      </c>
      <c r="X19" s="130" t="s">
        <v>327</v>
      </c>
      <c r="Y19" s="131"/>
      <c r="Z19" s="131"/>
      <c r="AA19" s="131"/>
      <c r="AB19" s="130" t="s">
        <v>406</v>
      </c>
      <c r="AC19" s="131"/>
      <c r="AD19" s="131"/>
    </row>
    <row r="20" spans="1:30">
      <c r="A20" s="124"/>
      <c r="B20" s="125"/>
      <c r="C20" s="125"/>
      <c r="D20" s="125"/>
      <c r="E20" s="125"/>
      <c r="F20" s="125"/>
      <c r="G20" s="125"/>
      <c r="H20" s="125"/>
      <c r="I20" s="125"/>
      <c r="J20" s="125"/>
      <c r="K20" s="125"/>
      <c r="L20" s="124"/>
      <c r="M20" s="124"/>
      <c r="N20" s="124"/>
      <c r="O20" s="125"/>
      <c r="P20" s="126"/>
      <c r="Q20" s="34"/>
      <c r="R20" s="34"/>
      <c r="S20" s="34"/>
      <c r="T20" s="34"/>
      <c r="U20" s="131"/>
      <c r="V20" s="130"/>
      <c r="W20" s="130" t="s">
        <v>328</v>
      </c>
      <c r="X20" s="130" t="s">
        <v>329</v>
      </c>
      <c r="Y20" s="131"/>
      <c r="Z20" s="131"/>
      <c r="AA20" s="131"/>
      <c r="AB20" s="127" t="s">
        <v>415</v>
      </c>
      <c r="AC20" s="131"/>
      <c r="AD20" s="131"/>
    </row>
    <row r="21" spans="1:30">
      <c r="A21" s="124"/>
      <c r="B21" s="125"/>
      <c r="C21" s="125"/>
      <c r="D21" s="125"/>
      <c r="E21" s="125"/>
      <c r="F21" s="125"/>
      <c r="G21" s="125"/>
      <c r="H21" s="125"/>
      <c r="I21" s="125"/>
      <c r="J21" s="125"/>
      <c r="K21" s="125"/>
      <c r="L21" s="124"/>
      <c r="M21" s="124"/>
      <c r="N21" s="124"/>
      <c r="O21" s="125"/>
      <c r="P21" s="126"/>
      <c r="Q21" s="34"/>
      <c r="R21" s="34"/>
      <c r="S21" s="34"/>
      <c r="T21" s="34"/>
      <c r="U21" s="131"/>
      <c r="V21" s="130"/>
      <c r="W21" s="130" t="s">
        <v>331</v>
      </c>
      <c r="X21" s="130" t="s">
        <v>332</v>
      </c>
      <c r="Y21" s="131"/>
      <c r="Z21" s="131"/>
      <c r="AA21" s="131"/>
      <c r="AB21" s="130" t="s">
        <v>419</v>
      </c>
      <c r="AC21" s="131"/>
      <c r="AD21" s="131"/>
    </row>
    <row r="22" spans="1:30">
      <c r="A22" s="124"/>
      <c r="B22" s="125"/>
      <c r="C22" s="125"/>
      <c r="D22" s="125"/>
      <c r="E22" s="125"/>
      <c r="F22" s="125"/>
      <c r="G22" s="125"/>
      <c r="H22" s="125"/>
      <c r="I22" s="125"/>
      <c r="J22" s="125"/>
      <c r="K22" s="125"/>
      <c r="L22" s="124"/>
      <c r="M22" s="124"/>
      <c r="N22" s="124"/>
      <c r="O22" s="125"/>
      <c r="P22" s="126"/>
      <c r="Q22" s="34"/>
      <c r="R22" s="34"/>
      <c r="S22" s="34"/>
      <c r="T22" s="34"/>
      <c r="U22" s="131"/>
      <c r="V22" s="130"/>
      <c r="W22" s="130" t="s">
        <v>333</v>
      </c>
      <c r="X22" s="130" t="s">
        <v>334</v>
      </c>
      <c r="Y22" s="131"/>
      <c r="Z22" s="131"/>
      <c r="AA22" s="131"/>
      <c r="AB22" s="130" t="s">
        <v>421</v>
      </c>
      <c r="AC22" s="131"/>
      <c r="AD22" s="131"/>
    </row>
    <row r="23" spans="1:30">
      <c r="A23" s="124"/>
      <c r="B23" s="125"/>
      <c r="C23" s="125"/>
      <c r="D23" s="125"/>
      <c r="E23" s="125"/>
      <c r="F23" s="125"/>
      <c r="G23" s="125"/>
      <c r="H23" s="125"/>
      <c r="I23" s="125"/>
      <c r="J23" s="125"/>
      <c r="K23" s="125"/>
      <c r="L23" s="124"/>
      <c r="M23" s="124"/>
      <c r="N23" s="124"/>
      <c r="O23" s="125"/>
      <c r="P23" s="126"/>
      <c r="Q23" s="34"/>
      <c r="R23" s="34"/>
      <c r="S23" s="34"/>
      <c r="T23" s="34"/>
      <c r="U23" s="131"/>
      <c r="V23" s="130"/>
      <c r="W23" s="130" t="s">
        <v>335</v>
      </c>
      <c r="X23" s="130" t="s">
        <v>336</v>
      </c>
      <c r="Y23" s="131"/>
      <c r="Z23" s="131"/>
      <c r="AA23" s="131"/>
      <c r="AB23" s="130" t="s">
        <v>424</v>
      </c>
      <c r="AC23" s="131"/>
      <c r="AD23" s="131"/>
    </row>
    <row r="24" spans="1:30">
      <c r="A24" s="124"/>
      <c r="B24" s="125"/>
      <c r="C24" s="125"/>
      <c r="D24" s="125"/>
      <c r="E24" s="125"/>
      <c r="F24" s="125"/>
      <c r="G24" s="125"/>
      <c r="H24" s="125"/>
      <c r="I24" s="125"/>
      <c r="J24" s="125"/>
      <c r="K24" s="125"/>
      <c r="L24" s="124"/>
      <c r="M24" s="124"/>
      <c r="N24" s="124"/>
      <c r="O24" s="125"/>
      <c r="P24" s="126"/>
      <c r="Q24" s="34"/>
      <c r="R24" s="34"/>
      <c r="S24" s="34"/>
      <c r="T24" s="34"/>
      <c r="U24" s="131"/>
      <c r="V24" s="130"/>
      <c r="W24" s="130" t="s">
        <v>337</v>
      </c>
      <c r="X24" s="130" t="s">
        <v>338</v>
      </c>
      <c r="Y24" s="131"/>
      <c r="Z24" s="131"/>
      <c r="AA24" s="131"/>
      <c r="AB24" s="127" t="s">
        <v>427</v>
      </c>
      <c r="AC24" s="131"/>
      <c r="AD24" s="131"/>
    </row>
    <row r="25" spans="1:30">
      <c r="A25" s="124"/>
      <c r="B25" s="125"/>
      <c r="C25" s="125"/>
      <c r="D25" s="125"/>
      <c r="E25" s="125"/>
      <c r="F25" s="125"/>
      <c r="G25" s="125"/>
      <c r="H25" s="125"/>
      <c r="I25" s="125"/>
      <c r="J25" s="125"/>
      <c r="K25" s="125"/>
      <c r="L25" s="124"/>
      <c r="M25" s="124"/>
      <c r="N25" s="124"/>
      <c r="O25" s="125"/>
      <c r="P25" s="126"/>
      <c r="Q25" s="34"/>
      <c r="R25" s="34"/>
      <c r="S25" s="34"/>
      <c r="T25" s="34"/>
      <c r="U25" s="131"/>
      <c r="V25" s="130"/>
      <c r="W25" s="130" t="s">
        <v>340</v>
      </c>
      <c r="X25" s="130" t="s">
        <v>341</v>
      </c>
      <c r="Y25" s="131"/>
      <c r="Z25" s="131"/>
      <c r="AA25" s="131"/>
      <c r="AB25" s="130" t="s">
        <v>428</v>
      </c>
      <c r="AC25" s="131"/>
      <c r="AD25" s="131"/>
    </row>
    <row r="26" spans="1:30">
      <c r="A26" s="124"/>
      <c r="B26" s="125"/>
      <c r="C26" s="125"/>
      <c r="D26" s="125"/>
      <c r="E26" s="125"/>
      <c r="F26" s="125"/>
      <c r="G26" s="125"/>
      <c r="H26" s="125"/>
      <c r="I26" s="125"/>
      <c r="J26" s="125"/>
      <c r="K26" s="125"/>
      <c r="L26" s="124"/>
      <c r="M26" s="124"/>
      <c r="N26" s="124"/>
      <c r="O26" s="125"/>
      <c r="P26" s="126"/>
      <c r="Q26" s="34"/>
      <c r="R26" s="34"/>
      <c r="S26" s="34"/>
      <c r="T26" s="34"/>
      <c r="U26" s="131"/>
      <c r="V26" s="130"/>
      <c r="W26" s="130" t="s">
        <v>342</v>
      </c>
      <c r="X26" s="130" t="s">
        <v>343</v>
      </c>
      <c r="Y26" s="131"/>
      <c r="Z26" s="131"/>
      <c r="AA26" s="131"/>
      <c r="AB26" s="130" t="s">
        <v>433</v>
      </c>
      <c r="AC26" s="131"/>
      <c r="AD26" s="131"/>
    </row>
    <row r="27" spans="1:30">
      <c r="A27" s="124"/>
      <c r="B27" s="125"/>
      <c r="C27" s="125"/>
      <c r="D27" s="125"/>
      <c r="E27" s="125"/>
      <c r="F27" s="125"/>
      <c r="G27" s="125"/>
      <c r="H27" s="125"/>
      <c r="I27" s="125"/>
      <c r="J27" s="125"/>
      <c r="K27" s="125"/>
      <c r="L27" s="124"/>
      <c r="M27" s="124"/>
      <c r="N27" s="124"/>
      <c r="O27" s="125"/>
      <c r="P27" s="126"/>
      <c r="Q27" s="34"/>
      <c r="R27" s="34"/>
      <c r="S27" s="34"/>
      <c r="T27" s="34"/>
      <c r="U27" s="131"/>
      <c r="V27" s="130"/>
      <c r="W27" s="130" t="s">
        <v>344</v>
      </c>
      <c r="X27" s="130" t="s">
        <v>345</v>
      </c>
      <c r="Y27" s="131"/>
      <c r="Z27" s="131"/>
      <c r="AA27" s="131"/>
      <c r="AB27" s="130" t="s">
        <v>437</v>
      </c>
      <c r="AC27" s="131"/>
      <c r="AD27" s="131"/>
    </row>
    <row r="28" spans="1:30">
      <c r="A28" s="124"/>
      <c r="B28" s="125"/>
      <c r="C28" s="125"/>
      <c r="D28" s="125"/>
      <c r="E28" s="125"/>
      <c r="F28" s="125"/>
      <c r="G28" s="125"/>
      <c r="H28" s="125"/>
      <c r="I28" s="125"/>
      <c r="J28" s="125"/>
      <c r="K28" s="125"/>
      <c r="L28" s="124"/>
      <c r="M28" s="124"/>
      <c r="N28" s="124"/>
      <c r="O28" s="125"/>
      <c r="P28" s="126"/>
      <c r="Q28" s="34"/>
      <c r="R28" s="34"/>
      <c r="S28" s="34"/>
      <c r="T28" s="34"/>
      <c r="U28" s="131"/>
      <c r="V28" s="130"/>
      <c r="W28" s="130" t="s">
        <v>346</v>
      </c>
      <c r="X28" s="130" t="s">
        <v>347</v>
      </c>
      <c r="Y28" s="131"/>
      <c r="Z28" s="131"/>
      <c r="AA28" s="131"/>
      <c r="AB28" s="130" t="s">
        <v>439</v>
      </c>
      <c r="AC28" s="131"/>
      <c r="AD28" s="131"/>
    </row>
    <row r="29" spans="1:30">
      <c r="A29" s="124"/>
      <c r="B29" s="125"/>
      <c r="C29" s="125"/>
      <c r="D29" s="125"/>
      <c r="E29" s="125"/>
      <c r="F29" s="125"/>
      <c r="G29" s="125"/>
      <c r="H29" s="125"/>
      <c r="I29" s="125"/>
      <c r="J29" s="125"/>
      <c r="K29" s="125"/>
      <c r="L29" s="124"/>
      <c r="M29" s="124"/>
      <c r="N29" s="124"/>
      <c r="O29" s="125"/>
      <c r="P29" s="126"/>
      <c r="Q29" s="34"/>
      <c r="R29" s="34"/>
      <c r="S29" s="34"/>
      <c r="T29" s="34"/>
      <c r="U29" s="131"/>
      <c r="V29" s="130"/>
      <c r="W29" s="130" t="s">
        <v>349</v>
      </c>
      <c r="X29" s="130" t="s">
        <v>350</v>
      </c>
      <c r="Y29" s="131"/>
      <c r="Z29" s="131"/>
      <c r="AA29" s="131"/>
      <c r="AB29" s="130" t="s">
        <v>444</v>
      </c>
      <c r="AC29" s="131"/>
      <c r="AD29" s="131"/>
    </row>
    <row r="30" spans="1:30">
      <c r="A30" s="124"/>
      <c r="B30" s="125"/>
      <c r="C30" s="125"/>
      <c r="D30" s="125"/>
      <c r="E30" s="125"/>
      <c r="F30" s="125"/>
      <c r="G30" s="125"/>
      <c r="H30" s="125"/>
      <c r="I30" s="125"/>
      <c r="J30" s="125"/>
      <c r="K30" s="125"/>
      <c r="L30" s="124"/>
      <c r="M30" s="124"/>
      <c r="N30" s="124"/>
      <c r="O30" s="125"/>
      <c r="P30" s="126"/>
      <c r="Q30" s="34"/>
      <c r="R30" s="34"/>
      <c r="S30" s="34"/>
      <c r="T30" s="34"/>
      <c r="U30" s="131"/>
      <c r="V30" s="130"/>
      <c r="W30" s="130" t="s">
        <v>352</v>
      </c>
      <c r="X30" s="130" t="s">
        <v>353</v>
      </c>
      <c r="Y30" s="131"/>
      <c r="Z30" s="131"/>
      <c r="AA30" s="131"/>
      <c r="AB30" s="127" t="s">
        <v>449</v>
      </c>
      <c r="AC30" s="131"/>
      <c r="AD30" s="131"/>
    </row>
    <row r="31" spans="1:30">
      <c r="A31" s="124"/>
      <c r="B31" s="125"/>
      <c r="C31" s="125"/>
      <c r="D31" s="125"/>
      <c r="E31" s="125"/>
      <c r="F31" s="125"/>
      <c r="G31" s="125"/>
      <c r="H31" s="125"/>
      <c r="I31" s="125"/>
      <c r="J31" s="125"/>
      <c r="K31" s="125"/>
      <c r="L31" s="124"/>
      <c r="M31" s="124"/>
      <c r="N31" s="124"/>
      <c r="O31" s="125"/>
      <c r="P31" s="126"/>
      <c r="Q31" s="34"/>
      <c r="R31" s="34"/>
      <c r="S31" s="34"/>
      <c r="T31" s="34"/>
      <c r="U31" s="131"/>
      <c r="V31" s="130"/>
      <c r="W31" s="130" t="s">
        <v>355</v>
      </c>
      <c r="X31" s="130" t="s">
        <v>356</v>
      </c>
      <c r="Y31" s="131"/>
      <c r="Z31" s="131"/>
      <c r="AA31" s="131"/>
      <c r="AB31" s="130" t="s">
        <v>453</v>
      </c>
      <c r="AC31" s="131"/>
      <c r="AD31" s="131"/>
    </row>
    <row r="32" spans="1:30">
      <c r="A32" s="124"/>
      <c r="B32" s="125"/>
      <c r="C32" s="125"/>
      <c r="D32" s="125"/>
      <c r="E32" s="125"/>
      <c r="F32" s="125"/>
      <c r="G32" s="125"/>
      <c r="H32" s="125"/>
      <c r="I32" s="125"/>
      <c r="J32" s="125"/>
      <c r="K32" s="125"/>
      <c r="L32" s="124"/>
      <c r="M32" s="124"/>
      <c r="N32" s="124"/>
      <c r="O32" s="125"/>
      <c r="P32" s="126"/>
      <c r="Q32" s="34"/>
      <c r="R32" s="34"/>
      <c r="S32" s="34"/>
      <c r="T32" s="34"/>
      <c r="U32" s="131"/>
      <c r="V32" s="130"/>
      <c r="W32" s="130" t="s">
        <v>228</v>
      </c>
      <c r="X32" s="130" t="s">
        <v>357</v>
      </c>
      <c r="Y32" s="131"/>
      <c r="Z32" s="131"/>
      <c r="AA32" s="131"/>
      <c r="AB32" s="130" t="s">
        <v>458</v>
      </c>
      <c r="AC32" s="131"/>
      <c r="AD32" s="131"/>
    </row>
    <row r="33" spans="1:30">
      <c r="A33" s="124"/>
      <c r="B33" s="125"/>
      <c r="C33" s="125"/>
      <c r="D33" s="125"/>
      <c r="E33" s="125"/>
      <c r="F33" s="125"/>
      <c r="G33" s="125"/>
      <c r="H33" s="125"/>
      <c r="I33" s="125"/>
      <c r="J33" s="125"/>
      <c r="K33" s="125"/>
      <c r="L33" s="124"/>
      <c r="M33" s="124"/>
      <c r="N33" s="124"/>
      <c r="O33" s="125"/>
      <c r="P33" s="126"/>
      <c r="Q33" s="34"/>
      <c r="R33" s="34"/>
      <c r="S33" s="34"/>
      <c r="T33" s="34"/>
      <c r="U33" s="131"/>
      <c r="V33" s="130"/>
      <c r="W33" s="130" t="s">
        <v>358</v>
      </c>
      <c r="X33" s="130" t="s">
        <v>359</v>
      </c>
      <c r="Y33" s="131"/>
      <c r="Z33" s="131"/>
      <c r="AA33" s="131"/>
      <c r="AB33" s="130" t="s">
        <v>460</v>
      </c>
      <c r="AC33" s="131"/>
      <c r="AD33" s="131"/>
    </row>
    <row r="34" spans="1:30">
      <c r="A34" s="124"/>
      <c r="B34" s="125"/>
      <c r="C34" s="125"/>
      <c r="D34" s="125"/>
      <c r="E34" s="125"/>
      <c r="F34" s="125"/>
      <c r="G34" s="125"/>
      <c r="H34" s="125"/>
      <c r="I34" s="125"/>
      <c r="J34" s="125"/>
      <c r="K34" s="125"/>
      <c r="L34" s="124"/>
      <c r="M34" s="124"/>
      <c r="N34" s="124"/>
      <c r="O34" s="125"/>
      <c r="P34" s="126"/>
      <c r="Q34" s="34"/>
      <c r="R34" s="34"/>
      <c r="S34" s="34"/>
      <c r="T34" s="34"/>
      <c r="U34" s="131"/>
      <c r="V34" s="130"/>
      <c r="W34" s="130" t="s">
        <v>360</v>
      </c>
      <c r="X34" s="130" t="s">
        <v>361</v>
      </c>
      <c r="Y34" s="131"/>
      <c r="Z34" s="131"/>
      <c r="AA34" s="131"/>
      <c r="AB34" s="127" t="s">
        <v>464</v>
      </c>
      <c r="AC34" s="131"/>
      <c r="AD34" s="131"/>
    </row>
    <row r="35" spans="1:30">
      <c r="A35" s="124"/>
      <c r="B35" s="125"/>
      <c r="C35" s="125"/>
      <c r="D35" s="125"/>
      <c r="E35" s="125"/>
      <c r="F35" s="125"/>
      <c r="G35" s="125"/>
      <c r="H35" s="125"/>
      <c r="I35" s="125"/>
      <c r="J35" s="125"/>
      <c r="K35" s="125"/>
      <c r="L35" s="124"/>
      <c r="M35" s="124"/>
      <c r="N35" s="124"/>
      <c r="O35" s="125"/>
      <c r="P35" s="126"/>
      <c r="Q35" s="34"/>
      <c r="R35" s="34"/>
      <c r="S35" s="34"/>
      <c r="T35" s="34"/>
      <c r="U35" s="131"/>
      <c r="V35" s="130"/>
      <c r="W35" s="129" t="s">
        <v>242</v>
      </c>
      <c r="X35" s="130" t="s">
        <v>363</v>
      </c>
      <c r="Y35" s="131"/>
      <c r="Z35" s="131"/>
      <c r="AA35" s="131"/>
      <c r="AB35" s="130" t="s">
        <v>469</v>
      </c>
      <c r="AC35" s="131"/>
      <c r="AD35" s="131"/>
    </row>
    <row r="36" spans="1:30">
      <c r="A36" s="124"/>
      <c r="B36" s="125"/>
      <c r="C36" s="125"/>
      <c r="D36" s="125"/>
      <c r="E36" s="125"/>
      <c r="F36" s="125"/>
      <c r="G36" s="125"/>
      <c r="H36" s="125"/>
      <c r="I36" s="125"/>
      <c r="J36" s="125"/>
      <c r="K36" s="125"/>
      <c r="L36" s="124"/>
      <c r="M36" s="124"/>
      <c r="N36" s="124"/>
      <c r="O36" s="125"/>
      <c r="P36" s="126"/>
      <c r="Q36" s="34"/>
      <c r="R36" s="34"/>
      <c r="S36" s="34"/>
      <c r="T36" s="34"/>
      <c r="U36" s="131"/>
      <c r="V36" s="130"/>
      <c r="W36" s="130" t="s">
        <v>364</v>
      </c>
      <c r="X36" s="130" t="s">
        <v>365</v>
      </c>
      <c r="Y36" s="131"/>
      <c r="Z36" s="131"/>
      <c r="AA36" s="131"/>
      <c r="AB36" s="130" t="s">
        <v>475</v>
      </c>
      <c r="AC36" s="131"/>
      <c r="AD36" s="131"/>
    </row>
    <row r="37" spans="1:30">
      <c r="A37" s="124"/>
      <c r="B37" s="125"/>
      <c r="C37" s="125"/>
      <c r="D37" s="125"/>
      <c r="E37" s="125"/>
      <c r="F37" s="125"/>
      <c r="G37" s="125"/>
      <c r="H37" s="125"/>
      <c r="I37" s="125"/>
      <c r="J37" s="125"/>
      <c r="K37" s="125"/>
      <c r="L37" s="124"/>
      <c r="M37" s="124"/>
      <c r="N37" s="124"/>
      <c r="O37" s="125"/>
      <c r="P37" s="126"/>
      <c r="Q37" s="34"/>
      <c r="R37" s="34"/>
      <c r="S37" s="34"/>
      <c r="T37" s="34"/>
      <c r="U37" s="131"/>
      <c r="V37" s="130"/>
      <c r="W37" s="130" t="s">
        <v>366</v>
      </c>
      <c r="X37" s="130" t="s">
        <v>367</v>
      </c>
      <c r="Y37" s="131"/>
      <c r="Z37" s="131"/>
      <c r="AA37" s="131"/>
      <c r="AB37" s="130" t="s">
        <v>479</v>
      </c>
      <c r="AC37" s="131"/>
      <c r="AD37" s="131"/>
    </row>
    <row r="38" spans="1:30">
      <c r="A38" s="124"/>
      <c r="B38" s="125"/>
      <c r="C38" s="125"/>
      <c r="D38" s="125"/>
      <c r="E38" s="125"/>
      <c r="F38" s="125"/>
      <c r="G38" s="125"/>
      <c r="H38" s="125"/>
      <c r="I38" s="125"/>
      <c r="J38" s="125"/>
      <c r="K38" s="125"/>
      <c r="L38" s="124"/>
      <c r="M38" s="124"/>
      <c r="N38" s="124"/>
      <c r="O38" s="125"/>
      <c r="P38" s="126"/>
      <c r="Q38" s="34"/>
      <c r="R38" s="34"/>
      <c r="S38" s="34"/>
      <c r="T38" s="34"/>
      <c r="U38" s="131"/>
      <c r="V38" s="130"/>
      <c r="W38" s="130" t="s">
        <v>369</v>
      </c>
      <c r="X38" s="130" t="s">
        <v>370</v>
      </c>
      <c r="Y38" s="131"/>
      <c r="Z38" s="131"/>
      <c r="AA38" s="131"/>
      <c r="AB38" s="127" t="s">
        <v>482</v>
      </c>
      <c r="AC38" s="131"/>
      <c r="AD38" s="131"/>
    </row>
    <row r="39" spans="1:30">
      <c r="A39" s="124"/>
      <c r="B39" s="125"/>
      <c r="C39" s="125"/>
      <c r="D39" s="125"/>
      <c r="E39" s="125"/>
      <c r="F39" s="125"/>
      <c r="G39" s="125"/>
      <c r="H39" s="125"/>
      <c r="I39" s="125"/>
      <c r="J39" s="125"/>
      <c r="K39" s="125"/>
      <c r="L39" s="124"/>
      <c r="M39" s="124"/>
      <c r="N39" s="124"/>
      <c r="O39" s="125"/>
      <c r="P39" s="126"/>
      <c r="Q39" s="34"/>
      <c r="R39" s="34"/>
      <c r="S39" s="34"/>
      <c r="T39" s="34"/>
      <c r="U39" s="131"/>
      <c r="V39" s="130"/>
      <c r="W39" s="130" t="s">
        <v>372</v>
      </c>
      <c r="X39" s="130" t="s">
        <v>373</v>
      </c>
      <c r="Y39" s="131"/>
      <c r="Z39" s="131"/>
      <c r="AA39" s="131"/>
      <c r="AB39" s="130" t="s">
        <v>484</v>
      </c>
      <c r="AC39" s="131"/>
      <c r="AD39" s="131"/>
    </row>
    <row r="40" spans="1:30">
      <c r="A40" s="124"/>
      <c r="B40" s="125"/>
      <c r="C40" s="125"/>
      <c r="D40" s="125"/>
      <c r="E40" s="125"/>
      <c r="F40" s="125"/>
      <c r="G40" s="125"/>
      <c r="H40" s="125"/>
      <c r="I40" s="125"/>
      <c r="J40" s="125"/>
      <c r="K40" s="125"/>
      <c r="L40" s="124"/>
      <c r="M40" s="124"/>
      <c r="N40" s="124"/>
      <c r="O40" s="125"/>
      <c r="P40" s="126"/>
      <c r="Q40" s="34"/>
      <c r="R40" s="34"/>
      <c r="S40" s="34"/>
      <c r="T40" s="34"/>
      <c r="U40" s="131"/>
      <c r="V40" s="130"/>
      <c r="W40" s="130" t="s">
        <v>374</v>
      </c>
      <c r="X40" s="130" t="s">
        <v>375</v>
      </c>
      <c r="Y40" s="131"/>
      <c r="Z40" s="131"/>
      <c r="AA40" s="131"/>
      <c r="AB40" s="130" t="s">
        <v>242</v>
      </c>
      <c r="AC40" s="131"/>
      <c r="AD40" s="131"/>
    </row>
    <row r="41" spans="1:30">
      <c r="A41" s="124"/>
      <c r="B41" s="125"/>
      <c r="C41" s="125"/>
      <c r="D41" s="125"/>
      <c r="E41" s="125"/>
      <c r="F41" s="125"/>
      <c r="G41" s="125"/>
      <c r="H41" s="125"/>
      <c r="I41" s="125"/>
      <c r="J41" s="125"/>
      <c r="K41" s="125"/>
      <c r="L41" s="124"/>
      <c r="M41" s="124"/>
      <c r="N41" s="124"/>
      <c r="O41" s="125"/>
      <c r="P41" s="126"/>
      <c r="Q41" s="34"/>
      <c r="R41" s="34"/>
      <c r="S41" s="34"/>
      <c r="T41" s="34"/>
      <c r="U41" s="131"/>
      <c r="V41" s="130"/>
      <c r="W41" s="130" t="s">
        <v>376</v>
      </c>
      <c r="X41" s="130" t="s">
        <v>377</v>
      </c>
      <c r="Y41" s="131"/>
      <c r="Z41" s="131"/>
      <c r="AA41" s="131"/>
      <c r="AB41" s="130" t="s">
        <v>489</v>
      </c>
      <c r="AC41" s="131"/>
      <c r="AD41" s="131"/>
    </row>
    <row r="42" spans="1:30">
      <c r="A42" s="124"/>
      <c r="B42" s="125"/>
      <c r="C42" s="125"/>
      <c r="D42" s="125"/>
      <c r="E42" s="125"/>
      <c r="F42" s="125"/>
      <c r="G42" s="125"/>
      <c r="H42" s="125"/>
      <c r="I42" s="125"/>
      <c r="J42" s="125"/>
      <c r="K42" s="125"/>
      <c r="L42" s="124"/>
      <c r="M42" s="124"/>
      <c r="N42" s="124"/>
      <c r="O42" s="125"/>
      <c r="P42" s="126"/>
      <c r="Q42" s="34"/>
      <c r="R42" s="34"/>
      <c r="S42" s="34"/>
      <c r="T42" s="34"/>
      <c r="U42" s="131"/>
      <c r="V42" s="130"/>
      <c r="W42" s="130" t="s">
        <v>378</v>
      </c>
      <c r="X42" s="130" t="s">
        <v>379</v>
      </c>
      <c r="Y42" s="131"/>
      <c r="Z42" s="131"/>
      <c r="AA42" s="131"/>
      <c r="AB42" s="127" t="s">
        <v>491</v>
      </c>
      <c r="AC42" s="131"/>
      <c r="AD42" s="131"/>
    </row>
    <row r="43" spans="1:30">
      <c r="A43" s="124"/>
      <c r="B43" s="125"/>
      <c r="C43" s="125"/>
      <c r="D43" s="125"/>
      <c r="E43" s="125"/>
      <c r="F43" s="125"/>
      <c r="G43" s="125"/>
      <c r="H43" s="125"/>
      <c r="I43" s="125"/>
      <c r="J43" s="125"/>
      <c r="K43" s="125"/>
      <c r="L43" s="124"/>
      <c r="M43" s="124"/>
      <c r="N43" s="124"/>
      <c r="O43" s="125"/>
      <c r="P43" s="126"/>
      <c r="Q43" s="34"/>
      <c r="R43" s="34"/>
      <c r="S43" s="34"/>
      <c r="T43" s="34"/>
      <c r="U43" s="131"/>
      <c r="V43" s="130"/>
      <c r="W43" s="130" t="s">
        <v>381</v>
      </c>
      <c r="X43" s="130" t="s">
        <v>382</v>
      </c>
      <c r="Y43" s="131"/>
      <c r="Z43" s="131"/>
      <c r="AA43" s="131"/>
      <c r="AB43" s="130" t="s">
        <v>493</v>
      </c>
      <c r="AC43" s="131"/>
      <c r="AD43" s="131"/>
    </row>
    <row r="44" spans="1:30">
      <c r="A44" s="124"/>
      <c r="B44" s="125"/>
      <c r="C44" s="125"/>
      <c r="D44" s="125"/>
      <c r="E44" s="125"/>
      <c r="F44" s="125"/>
      <c r="G44" s="125"/>
      <c r="H44" s="125"/>
      <c r="I44" s="125"/>
      <c r="J44" s="125"/>
      <c r="K44" s="125"/>
      <c r="L44" s="124"/>
      <c r="M44" s="124"/>
      <c r="N44" s="124"/>
      <c r="O44" s="125"/>
      <c r="P44" s="126"/>
      <c r="Q44" s="34"/>
      <c r="R44" s="34"/>
      <c r="S44" s="34"/>
      <c r="T44" s="34"/>
      <c r="U44" s="131"/>
      <c r="V44" s="130"/>
      <c r="W44" s="130" t="s">
        <v>383</v>
      </c>
      <c r="X44" s="130" t="s">
        <v>290</v>
      </c>
      <c r="Y44" s="131"/>
      <c r="Z44" s="131"/>
      <c r="AA44" s="131"/>
      <c r="AB44" s="130" t="s">
        <v>498</v>
      </c>
      <c r="AC44" s="131"/>
      <c r="AD44" s="131"/>
    </row>
    <row r="45" spans="1:30">
      <c r="A45" s="124"/>
      <c r="B45" s="125"/>
      <c r="C45" s="125"/>
      <c r="D45" s="125"/>
      <c r="E45" s="125"/>
      <c r="F45" s="125"/>
      <c r="G45" s="125"/>
      <c r="H45" s="125"/>
      <c r="I45" s="125"/>
      <c r="J45" s="125"/>
      <c r="K45" s="125"/>
      <c r="L45" s="124"/>
      <c r="M45" s="124"/>
      <c r="N45" s="124"/>
      <c r="O45" s="125"/>
      <c r="P45" s="126"/>
      <c r="Q45" s="34"/>
      <c r="R45" s="34"/>
      <c r="S45" s="34"/>
      <c r="T45" s="34"/>
      <c r="U45" s="131"/>
      <c r="V45" s="130"/>
      <c r="W45" s="130" t="s">
        <v>384</v>
      </c>
      <c r="X45" s="130" t="s">
        <v>385</v>
      </c>
      <c r="Y45" s="131"/>
      <c r="Z45" s="131"/>
      <c r="AA45" s="131"/>
      <c r="AB45" s="130" t="s">
        <v>503</v>
      </c>
      <c r="AC45" s="131"/>
      <c r="AD45" s="131"/>
    </row>
    <row r="46" spans="1:30">
      <c r="A46" s="124"/>
      <c r="B46" s="125"/>
      <c r="C46" s="125"/>
      <c r="D46" s="125"/>
      <c r="E46" s="125"/>
      <c r="F46" s="125"/>
      <c r="G46" s="125"/>
      <c r="H46" s="125"/>
      <c r="I46" s="125"/>
      <c r="J46" s="125"/>
      <c r="K46" s="125"/>
      <c r="L46" s="124"/>
      <c r="M46" s="124"/>
      <c r="N46" s="124"/>
      <c r="O46" s="125"/>
      <c r="P46" s="126"/>
      <c r="Q46" s="34"/>
      <c r="R46" s="34"/>
      <c r="S46" s="34"/>
      <c r="T46" s="34"/>
      <c r="U46" s="131"/>
      <c r="V46" s="130"/>
      <c r="W46" s="130" t="s">
        <v>386</v>
      </c>
      <c r="X46" s="130" t="s">
        <v>387</v>
      </c>
      <c r="Y46" s="131"/>
      <c r="Z46" s="131"/>
      <c r="AA46" s="131"/>
      <c r="AB46" s="127" t="s">
        <v>309</v>
      </c>
      <c r="AC46" s="131"/>
      <c r="AD46" s="131"/>
    </row>
    <row r="47" spans="1:30">
      <c r="A47" s="124"/>
      <c r="B47" s="125"/>
      <c r="C47" s="125"/>
      <c r="D47" s="125"/>
      <c r="E47" s="125"/>
      <c r="F47" s="125"/>
      <c r="G47" s="125"/>
      <c r="H47" s="125"/>
      <c r="I47" s="125"/>
      <c r="J47" s="125"/>
      <c r="K47" s="125"/>
      <c r="L47" s="124"/>
      <c r="M47" s="124"/>
      <c r="N47" s="124"/>
      <c r="O47" s="125"/>
      <c r="P47" s="126"/>
      <c r="Q47" s="34"/>
      <c r="R47" s="34"/>
      <c r="S47" s="34"/>
      <c r="T47" s="34"/>
      <c r="U47" s="131"/>
      <c r="V47" s="130"/>
      <c r="W47" s="130" t="s">
        <v>389</v>
      </c>
      <c r="X47" s="130" t="s">
        <v>390</v>
      </c>
      <c r="Y47" s="131"/>
      <c r="Z47" s="131"/>
      <c r="AA47" s="131"/>
      <c r="AB47" s="130" t="s">
        <v>510</v>
      </c>
      <c r="AC47" s="131"/>
      <c r="AD47" s="131"/>
    </row>
    <row r="48" spans="1:30">
      <c r="A48" s="124"/>
      <c r="B48" s="125"/>
      <c r="C48" s="125"/>
      <c r="D48" s="125"/>
      <c r="E48" s="125"/>
      <c r="F48" s="125"/>
      <c r="G48" s="125"/>
      <c r="H48" s="125"/>
      <c r="I48" s="125"/>
      <c r="J48" s="125"/>
      <c r="K48" s="125"/>
      <c r="L48" s="124"/>
      <c r="M48" s="124"/>
      <c r="N48" s="124"/>
      <c r="O48" s="125"/>
      <c r="P48" s="126"/>
      <c r="Q48" s="34"/>
      <c r="R48" s="34"/>
      <c r="S48" s="34"/>
      <c r="T48" s="34"/>
      <c r="U48" s="131"/>
      <c r="V48" s="130"/>
      <c r="W48" s="130" t="s">
        <v>391</v>
      </c>
      <c r="X48" s="130" t="s">
        <v>392</v>
      </c>
      <c r="Y48" s="131"/>
      <c r="Z48" s="131"/>
      <c r="AA48" s="131"/>
      <c r="AB48" s="130" t="s">
        <v>513</v>
      </c>
      <c r="AC48" s="131"/>
      <c r="AD48" s="131"/>
    </row>
    <row r="49" spans="1:30">
      <c r="A49" s="124"/>
      <c r="B49" s="125"/>
      <c r="C49" s="125"/>
      <c r="D49" s="125"/>
      <c r="E49" s="125"/>
      <c r="F49" s="125"/>
      <c r="G49" s="125"/>
      <c r="H49" s="125"/>
      <c r="I49" s="125"/>
      <c r="J49" s="125"/>
      <c r="K49" s="125"/>
      <c r="L49" s="124"/>
      <c r="M49" s="124"/>
      <c r="N49" s="124"/>
      <c r="O49" s="125"/>
      <c r="P49" s="126"/>
      <c r="Q49" s="34"/>
      <c r="R49" s="34"/>
      <c r="S49" s="34"/>
      <c r="T49" s="34"/>
      <c r="U49" s="131"/>
      <c r="V49" s="130"/>
      <c r="W49" s="130" t="s">
        <v>393</v>
      </c>
      <c r="X49" s="130" t="s">
        <v>394</v>
      </c>
      <c r="Y49" s="131"/>
      <c r="Z49" s="131"/>
      <c r="AA49" s="131"/>
      <c r="AB49" s="130" t="s">
        <v>515</v>
      </c>
      <c r="AC49" s="131"/>
      <c r="AD49" s="131"/>
    </row>
    <row r="50" spans="1:30">
      <c r="A50" s="124"/>
      <c r="B50" s="125"/>
      <c r="C50" s="125"/>
      <c r="D50" s="125"/>
      <c r="E50" s="125"/>
      <c r="F50" s="125"/>
      <c r="G50" s="125"/>
      <c r="H50" s="125"/>
      <c r="I50" s="125"/>
      <c r="J50" s="125"/>
      <c r="K50" s="125"/>
      <c r="L50" s="124"/>
      <c r="M50" s="124"/>
      <c r="N50" s="124"/>
      <c r="O50" s="125"/>
      <c r="P50" s="126"/>
      <c r="Q50" s="34"/>
      <c r="R50" s="34"/>
      <c r="S50" s="34"/>
      <c r="T50" s="34"/>
      <c r="U50" s="131"/>
      <c r="V50" s="130"/>
      <c r="W50" s="130" t="s">
        <v>395</v>
      </c>
      <c r="X50" s="130" t="s">
        <v>396</v>
      </c>
      <c r="Y50" s="131"/>
      <c r="Z50" s="131"/>
      <c r="AA50" s="131"/>
      <c r="AB50" s="127" t="s">
        <v>517</v>
      </c>
      <c r="AC50" s="131"/>
      <c r="AD50" s="131"/>
    </row>
    <row r="51" spans="1:30">
      <c r="A51" s="34"/>
      <c r="B51" s="34"/>
      <c r="C51" s="34"/>
      <c r="D51" s="34"/>
      <c r="E51" s="34"/>
      <c r="F51" s="34"/>
      <c r="G51" s="34"/>
      <c r="H51" s="34"/>
      <c r="I51" s="34"/>
      <c r="J51" s="34"/>
      <c r="K51" s="34"/>
      <c r="L51" s="34"/>
      <c r="M51" s="34"/>
      <c r="N51" s="34"/>
      <c r="O51" s="34"/>
      <c r="P51" s="34"/>
      <c r="Q51" s="34"/>
      <c r="R51" s="34"/>
      <c r="S51" s="34"/>
      <c r="T51" s="34"/>
      <c r="U51" s="131"/>
      <c r="V51" s="130"/>
      <c r="W51" s="130" t="s">
        <v>398</v>
      </c>
      <c r="X51" s="130" t="s">
        <v>399</v>
      </c>
      <c r="Y51" s="131"/>
      <c r="Z51" s="131"/>
      <c r="AA51" s="131"/>
      <c r="AB51" s="130" t="s">
        <v>519</v>
      </c>
      <c r="AC51" s="131"/>
      <c r="AD51" s="131"/>
    </row>
    <row r="52" spans="1:30">
      <c r="A52" s="34"/>
      <c r="B52" s="34"/>
      <c r="C52" s="34"/>
      <c r="D52" s="34"/>
      <c r="E52" s="34"/>
      <c r="F52" s="34"/>
      <c r="G52" s="34"/>
      <c r="H52" s="34"/>
      <c r="I52" s="34"/>
      <c r="J52" s="34"/>
      <c r="K52" s="34"/>
      <c r="L52" s="34"/>
      <c r="M52" s="34"/>
      <c r="N52" s="34"/>
      <c r="O52" s="34"/>
      <c r="P52" s="34"/>
      <c r="Q52" s="34"/>
      <c r="R52" s="34"/>
      <c r="S52" s="34"/>
      <c r="T52" s="34"/>
      <c r="U52" s="131"/>
      <c r="V52" s="130"/>
      <c r="W52" s="130" t="s">
        <v>400</v>
      </c>
      <c r="X52" s="130" t="s">
        <v>401</v>
      </c>
      <c r="Y52" s="131"/>
      <c r="Z52" s="131"/>
      <c r="AA52" s="131"/>
      <c r="AB52" s="130" t="s">
        <v>522</v>
      </c>
      <c r="AC52" s="131"/>
      <c r="AD52" s="131"/>
    </row>
    <row r="53" spans="1:30">
      <c r="A53" s="34"/>
      <c r="B53" s="34"/>
      <c r="C53" s="34"/>
      <c r="D53" s="34"/>
      <c r="E53" s="34"/>
      <c r="F53" s="34"/>
      <c r="G53" s="34"/>
      <c r="H53" s="34"/>
      <c r="I53" s="34"/>
      <c r="J53" s="34"/>
      <c r="K53" s="34"/>
      <c r="L53" s="34"/>
      <c r="M53" s="34"/>
      <c r="N53" s="34"/>
      <c r="O53" s="34"/>
      <c r="P53" s="34"/>
      <c r="Q53" s="34"/>
      <c r="R53" s="34"/>
      <c r="S53" s="34"/>
      <c r="T53" s="34"/>
      <c r="U53" s="131"/>
      <c r="V53" s="130"/>
      <c r="W53" s="130" t="s">
        <v>402</v>
      </c>
      <c r="X53" s="130" t="s">
        <v>403</v>
      </c>
      <c r="Y53" s="131"/>
      <c r="Z53" s="131"/>
      <c r="AA53" s="131"/>
      <c r="AB53" s="130" t="s">
        <v>524</v>
      </c>
      <c r="AC53" s="131"/>
      <c r="AD53" s="131"/>
    </row>
    <row r="54" spans="1:30">
      <c r="A54" s="34"/>
      <c r="B54" s="34"/>
      <c r="C54" s="34"/>
      <c r="D54" s="34"/>
      <c r="E54" s="34"/>
      <c r="F54" s="34"/>
      <c r="G54" s="34"/>
      <c r="H54" s="34"/>
      <c r="I54" s="34"/>
      <c r="J54" s="34"/>
      <c r="K54" s="34"/>
      <c r="L54" s="34"/>
      <c r="M54" s="34"/>
      <c r="N54" s="34"/>
      <c r="O54" s="34"/>
      <c r="P54" s="34"/>
      <c r="Q54" s="34"/>
      <c r="R54" s="34"/>
      <c r="S54" s="34"/>
      <c r="T54" s="34"/>
      <c r="U54" s="131"/>
      <c r="V54" s="130"/>
      <c r="W54" s="130" t="s">
        <v>404</v>
      </c>
      <c r="X54" s="130" t="s">
        <v>405</v>
      </c>
      <c r="Y54" s="131"/>
      <c r="Z54" s="131"/>
      <c r="AA54" s="131"/>
      <c r="AB54" s="130" t="s">
        <v>526</v>
      </c>
      <c r="AC54" s="131"/>
      <c r="AD54" s="131"/>
    </row>
    <row r="55" spans="1:30">
      <c r="A55" s="34"/>
      <c r="B55" s="34"/>
      <c r="C55" s="34"/>
      <c r="D55" s="34"/>
      <c r="E55" s="34"/>
      <c r="F55" s="34"/>
      <c r="G55" s="34"/>
      <c r="H55" s="34"/>
      <c r="I55" s="34"/>
      <c r="J55" s="34"/>
      <c r="K55" s="34"/>
      <c r="L55" s="34"/>
      <c r="M55" s="34"/>
      <c r="N55" s="34"/>
      <c r="O55" s="34"/>
      <c r="P55" s="34"/>
      <c r="Q55" s="34"/>
      <c r="R55" s="34"/>
      <c r="S55" s="34"/>
      <c r="T55" s="34"/>
      <c r="U55" s="131"/>
      <c r="V55" s="130"/>
      <c r="W55" s="130" t="s">
        <v>407</v>
      </c>
      <c r="X55" s="130" t="s">
        <v>408</v>
      </c>
      <c r="Y55" s="131"/>
      <c r="Z55" s="131"/>
      <c r="AA55" s="131"/>
      <c r="AB55" s="130" t="s">
        <v>531</v>
      </c>
      <c r="AC55" s="131"/>
      <c r="AD55" s="131"/>
    </row>
    <row r="56" spans="1:30">
      <c r="A56" s="34"/>
      <c r="B56" s="34"/>
      <c r="C56" s="34"/>
      <c r="D56" s="34"/>
      <c r="E56" s="34"/>
      <c r="F56" s="34"/>
      <c r="G56" s="34"/>
      <c r="H56" s="34"/>
      <c r="I56" s="34"/>
      <c r="J56" s="34"/>
      <c r="K56" s="34"/>
      <c r="L56" s="34"/>
      <c r="M56" s="34"/>
      <c r="N56" s="34"/>
      <c r="O56" s="34"/>
      <c r="P56" s="34"/>
      <c r="Q56" s="34"/>
      <c r="R56" s="34"/>
      <c r="S56" s="34"/>
      <c r="T56" s="34"/>
      <c r="U56" s="131"/>
      <c r="V56" s="130"/>
      <c r="W56" s="130" t="s">
        <v>409</v>
      </c>
      <c r="X56" s="130" t="s">
        <v>410</v>
      </c>
      <c r="Y56" s="131"/>
      <c r="Z56" s="131"/>
      <c r="AA56" s="131"/>
      <c r="AB56" s="130" t="s">
        <v>536</v>
      </c>
      <c r="AC56" s="131"/>
      <c r="AD56" s="131"/>
    </row>
    <row r="57" spans="1:30">
      <c r="A57" s="34"/>
      <c r="B57" s="34"/>
      <c r="C57" s="34"/>
      <c r="D57" s="34"/>
      <c r="E57" s="34"/>
      <c r="F57" s="34"/>
      <c r="G57" s="34"/>
      <c r="H57" s="34"/>
      <c r="I57" s="34"/>
      <c r="J57" s="34"/>
      <c r="K57" s="34"/>
      <c r="L57" s="34"/>
      <c r="M57" s="34"/>
      <c r="N57" s="34"/>
      <c r="O57" s="34"/>
      <c r="P57" s="34"/>
      <c r="Q57" s="34"/>
      <c r="R57" s="34"/>
      <c r="S57" s="34"/>
      <c r="T57" s="34"/>
      <c r="U57" s="131"/>
      <c r="V57" s="130"/>
      <c r="W57" s="130" t="s">
        <v>411</v>
      </c>
      <c r="X57" s="130" t="s">
        <v>412</v>
      </c>
      <c r="Y57" s="131"/>
      <c r="Z57" s="131"/>
      <c r="AA57" s="131"/>
      <c r="AB57" s="130" t="s">
        <v>541</v>
      </c>
      <c r="AC57" s="131"/>
      <c r="AD57" s="131"/>
    </row>
    <row r="58" spans="1:30">
      <c r="A58" s="34"/>
      <c r="B58" s="34"/>
      <c r="C58" s="34"/>
      <c r="D58" s="34"/>
      <c r="E58" s="34"/>
      <c r="F58" s="34"/>
      <c r="G58" s="34"/>
      <c r="H58" s="34"/>
      <c r="I58" s="34"/>
      <c r="J58" s="34"/>
      <c r="K58" s="34"/>
      <c r="L58" s="34"/>
      <c r="M58" s="34"/>
      <c r="N58" s="34"/>
      <c r="O58" s="34"/>
      <c r="P58" s="34"/>
      <c r="Q58" s="34"/>
      <c r="R58" s="34"/>
      <c r="S58" s="34"/>
      <c r="T58" s="34"/>
      <c r="U58" s="131"/>
      <c r="V58" s="36"/>
      <c r="W58" s="130" t="s">
        <v>413</v>
      </c>
      <c r="X58" s="130" t="s">
        <v>414</v>
      </c>
      <c r="Y58" s="131"/>
      <c r="Z58" s="131"/>
      <c r="AA58" s="131"/>
      <c r="AB58" s="130" t="s">
        <v>545</v>
      </c>
      <c r="AC58" s="131"/>
      <c r="AD58" s="131"/>
    </row>
    <row r="59" spans="1:30">
      <c r="A59" s="34"/>
      <c r="B59" s="34"/>
      <c r="C59" s="34"/>
      <c r="D59" s="34"/>
      <c r="E59" s="34"/>
      <c r="F59" s="34"/>
      <c r="G59" s="34"/>
      <c r="H59" s="34"/>
      <c r="I59" s="34"/>
      <c r="J59" s="34"/>
      <c r="K59" s="34"/>
      <c r="L59" s="34"/>
      <c r="M59" s="34"/>
      <c r="N59" s="34"/>
      <c r="O59" s="34"/>
      <c r="P59" s="34"/>
      <c r="Q59" s="34"/>
      <c r="R59" s="34"/>
      <c r="S59" s="34"/>
      <c r="T59" s="34"/>
      <c r="U59" s="131"/>
      <c r="V59" s="36"/>
      <c r="W59" s="36"/>
      <c r="X59" s="130" t="s">
        <v>416</v>
      </c>
      <c r="Y59" s="131"/>
      <c r="Z59" s="131"/>
      <c r="AA59" s="131"/>
      <c r="AB59" s="130" t="s">
        <v>550</v>
      </c>
      <c r="AC59" s="131"/>
      <c r="AD59" s="131"/>
    </row>
    <row r="60" spans="1:30">
      <c r="A60" s="34"/>
      <c r="B60" s="34"/>
      <c r="C60" s="34"/>
      <c r="D60" s="34"/>
      <c r="E60" s="34"/>
      <c r="F60" s="34"/>
      <c r="G60" s="34"/>
      <c r="H60" s="34"/>
      <c r="I60" s="34"/>
      <c r="J60" s="34"/>
      <c r="K60" s="34"/>
      <c r="L60" s="34"/>
      <c r="M60" s="34"/>
      <c r="N60" s="34"/>
      <c r="O60" s="34"/>
      <c r="P60" s="34"/>
      <c r="Q60" s="34"/>
      <c r="R60" s="34"/>
      <c r="S60" s="34"/>
      <c r="T60" s="34"/>
      <c r="U60" s="131"/>
      <c r="V60" s="36"/>
      <c r="W60" s="36"/>
      <c r="X60" s="130" t="s">
        <v>301</v>
      </c>
      <c r="Y60" s="131"/>
      <c r="Z60" s="131"/>
      <c r="AA60" s="131"/>
      <c r="AB60" s="130" t="s">
        <v>552</v>
      </c>
      <c r="AC60" s="131"/>
      <c r="AD60" s="131"/>
    </row>
    <row r="61" spans="1:30">
      <c r="A61" s="34"/>
      <c r="B61" s="34"/>
      <c r="C61" s="34"/>
      <c r="D61" s="34"/>
      <c r="E61" s="34"/>
      <c r="F61" s="34"/>
      <c r="G61" s="34"/>
      <c r="H61" s="34"/>
      <c r="I61" s="34"/>
      <c r="J61" s="34"/>
      <c r="K61" s="34"/>
      <c r="L61" s="34"/>
      <c r="M61" s="34"/>
      <c r="N61" s="34"/>
      <c r="O61" s="34"/>
      <c r="P61" s="34"/>
      <c r="Q61" s="34"/>
      <c r="R61" s="34"/>
      <c r="S61" s="34"/>
      <c r="T61" s="34"/>
      <c r="U61" s="131"/>
      <c r="V61" s="36"/>
      <c r="W61" s="36"/>
      <c r="X61" s="130" t="s">
        <v>417</v>
      </c>
      <c r="Y61" s="131"/>
      <c r="Z61" s="131"/>
      <c r="AA61" s="131"/>
      <c r="AB61" s="130" t="s">
        <v>556</v>
      </c>
      <c r="AC61" s="131"/>
      <c r="AD61" s="131"/>
    </row>
    <row r="62" spans="1:30">
      <c r="A62" s="34"/>
      <c r="B62" s="34"/>
      <c r="C62" s="34"/>
      <c r="D62" s="34"/>
      <c r="E62" s="34"/>
      <c r="F62" s="34"/>
      <c r="G62" s="34"/>
      <c r="H62" s="34"/>
      <c r="I62" s="34"/>
      <c r="J62" s="34"/>
      <c r="K62" s="34"/>
      <c r="L62" s="34"/>
      <c r="M62" s="34"/>
      <c r="N62" s="34"/>
      <c r="O62" s="34"/>
      <c r="P62" s="34"/>
      <c r="Q62" s="34"/>
      <c r="R62" s="34"/>
      <c r="S62" s="34"/>
      <c r="T62" s="34"/>
      <c r="U62" s="131"/>
      <c r="V62" s="36"/>
      <c r="W62" s="36"/>
      <c r="X62" s="130" t="s">
        <v>418</v>
      </c>
      <c r="Y62" s="131"/>
      <c r="Z62" s="131"/>
      <c r="AA62" s="131"/>
      <c r="AB62" s="130" t="s">
        <v>561</v>
      </c>
      <c r="AC62" s="131"/>
      <c r="AD62" s="131"/>
    </row>
    <row r="63" spans="1:30">
      <c r="A63" s="34"/>
      <c r="B63" s="34"/>
      <c r="C63" s="34"/>
      <c r="D63" s="34"/>
      <c r="E63" s="34"/>
      <c r="F63" s="34"/>
      <c r="G63" s="34"/>
      <c r="H63" s="34"/>
      <c r="I63" s="34"/>
      <c r="J63" s="34"/>
      <c r="K63" s="34"/>
      <c r="L63" s="34"/>
      <c r="M63" s="34"/>
      <c r="N63" s="34"/>
      <c r="O63" s="34"/>
      <c r="P63" s="34"/>
      <c r="Q63" s="34"/>
      <c r="R63" s="34"/>
      <c r="S63" s="34"/>
      <c r="T63" s="34"/>
      <c r="U63" s="131"/>
      <c r="V63" s="36"/>
      <c r="W63" s="36"/>
      <c r="X63" s="130" t="s">
        <v>315</v>
      </c>
      <c r="Y63" s="131"/>
      <c r="Z63" s="131"/>
      <c r="AA63" s="131"/>
      <c r="AB63" s="130" t="s">
        <v>233</v>
      </c>
      <c r="AC63" s="131"/>
      <c r="AD63" s="131"/>
    </row>
    <row r="64" spans="1:30">
      <c r="A64" s="34"/>
      <c r="B64" s="34"/>
      <c r="C64" s="34"/>
      <c r="D64" s="34"/>
      <c r="E64" s="34"/>
      <c r="F64" s="34"/>
      <c r="G64" s="34"/>
      <c r="H64" s="34"/>
      <c r="I64" s="34"/>
      <c r="J64" s="34"/>
      <c r="K64" s="34"/>
      <c r="L64" s="34"/>
      <c r="M64" s="34"/>
      <c r="N64" s="34"/>
      <c r="O64" s="34"/>
      <c r="P64" s="34"/>
      <c r="Q64" s="34"/>
      <c r="R64" s="34"/>
      <c r="S64" s="34"/>
      <c r="T64" s="34"/>
      <c r="U64" s="131"/>
      <c r="V64" s="36"/>
      <c r="W64" s="36"/>
      <c r="X64" s="130" t="s">
        <v>420</v>
      </c>
      <c r="Y64" s="131"/>
      <c r="Z64" s="131"/>
      <c r="AA64" s="131"/>
      <c r="AB64" s="130" t="s">
        <v>570</v>
      </c>
      <c r="AC64" s="131"/>
      <c r="AD64" s="131"/>
    </row>
    <row r="65" spans="1:30">
      <c r="A65" s="34"/>
      <c r="B65" s="34"/>
      <c r="C65" s="34"/>
      <c r="D65" s="34"/>
      <c r="E65" s="34"/>
      <c r="F65" s="34"/>
      <c r="G65" s="34"/>
      <c r="H65" s="34"/>
      <c r="I65" s="34"/>
      <c r="J65" s="34"/>
      <c r="K65" s="34"/>
      <c r="L65" s="34"/>
      <c r="M65" s="34"/>
      <c r="N65" s="34"/>
      <c r="O65" s="34"/>
      <c r="P65" s="34"/>
      <c r="Q65" s="34"/>
      <c r="R65" s="34"/>
      <c r="S65" s="34"/>
      <c r="T65" s="34"/>
      <c r="U65" s="131"/>
      <c r="V65" s="36"/>
      <c r="W65" s="36"/>
      <c r="X65" s="130" t="s">
        <v>422</v>
      </c>
      <c r="Y65" s="131"/>
      <c r="Z65" s="131"/>
      <c r="AA65" s="131"/>
      <c r="AB65" s="130" t="s">
        <v>575</v>
      </c>
      <c r="AC65" s="131"/>
      <c r="AD65" s="131"/>
    </row>
    <row r="66" spans="1:30">
      <c r="A66" s="34"/>
      <c r="B66" s="34"/>
      <c r="C66" s="34"/>
      <c r="D66" s="34"/>
      <c r="E66" s="34"/>
      <c r="F66" s="34"/>
      <c r="G66" s="34"/>
      <c r="H66" s="34"/>
      <c r="I66" s="34"/>
      <c r="J66" s="34"/>
      <c r="K66" s="34"/>
      <c r="L66" s="34"/>
      <c r="M66" s="34"/>
      <c r="N66" s="34"/>
      <c r="O66" s="34"/>
      <c r="P66" s="34"/>
      <c r="Q66" s="34"/>
      <c r="R66" s="34"/>
      <c r="S66" s="34"/>
      <c r="T66" s="34"/>
      <c r="U66" s="131"/>
      <c r="V66" s="36"/>
      <c r="W66" s="36"/>
      <c r="X66" s="130" t="s">
        <v>423</v>
      </c>
      <c r="Y66" s="131"/>
      <c r="Z66" s="131"/>
      <c r="AA66" s="131"/>
      <c r="AB66" s="130"/>
      <c r="AC66" s="131"/>
      <c r="AD66" s="131"/>
    </row>
    <row r="67" spans="1:30">
      <c r="A67" s="34"/>
      <c r="B67" s="34"/>
      <c r="C67" s="34"/>
      <c r="D67" s="34"/>
      <c r="E67" s="34"/>
      <c r="F67" s="34"/>
      <c r="G67" s="34"/>
      <c r="H67" s="34"/>
      <c r="I67" s="34"/>
      <c r="J67" s="34"/>
      <c r="K67" s="34"/>
      <c r="L67" s="34"/>
      <c r="M67" s="34"/>
      <c r="N67" s="34"/>
      <c r="O67" s="34"/>
      <c r="P67" s="34"/>
      <c r="Q67" s="34"/>
      <c r="R67" s="34"/>
      <c r="S67" s="34"/>
      <c r="T67" s="34"/>
      <c r="U67" s="131"/>
      <c r="V67" s="36"/>
      <c r="W67" s="36"/>
      <c r="X67" s="130" t="s">
        <v>425</v>
      </c>
      <c r="Y67" s="131"/>
      <c r="Z67" s="131"/>
      <c r="AA67" s="131"/>
      <c r="AB67" s="130"/>
      <c r="AC67" s="131"/>
      <c r="AD67" s="131"/>
    </row>
    <row r="68" spans="1:30">
      <c r="A68" s="34"/>
      <c r="B68" s="34"/>
      <c r="C68" s="34"/>
      <c r="D68" s="34"/>
      <c r="E68" s="34"/>
      <c r="F68" s="34"/>
      <c r="G68" s="34"/>
      <c r="H68" s="34"/>
      <c r="I68" s="34"/>
      <c r="J68" s="34"/>
      <c r="K68" s="34"/>
      <c r="L68" s="34"/>
      <c r="M68" s="34"/>
      <c r="N68" s="34"/>
      <c r="O68" s="34"/>
      <c r="P68" s="34"/>
      <c r="Q68" s="34"/>
      <c r="R68" s="34"/>
      <c r="S68" s="34"/>
      <c r="T68" s="34"/>
      <c r="U68" s="131"/>
      <c r="V68" s="36"/>
      <c r="W68" s="36"/>
      <c r="X68" s="130" t="s">
        <v>426</v>
      </c>
      <c r="Y68" s="131"/>
      <c r="Z68" s="131"/>
      <c r="AA68" s="131"/>
      <c r="AB68" s="130"/>
      <c r="AC68" s="131"/>
      <c r="AD68" s="131"/>
    </row>
    <row r="69" spans="1:30">
      <c r="A69" s="34"/>
      <c r="B69" s="34"/>
      <c r="C69" s="34"/>
      <c r="D69" s="34"/>
      <c r="E69" s="34"/>
      <c r="F69" s="34"/>
      <c r="G69" s="34"/>
      <c r="H69" s="34"/>
      <c r="I69" s="34"/>
      <c r="J69" s="34"/>
      <c r="K69" s="34"/>
      <c r="L69" s="34"/>
      <c r="M69" s="34"/>
      <c r="N69" s="34"/>
      <c r="O69" s="34"/>
      <c r="P69" s="34"/>
      <c r="Q69" s="34"/>
      <c r="R69" s="34"/>
      <c r="S69" s="34"/>
      <c r="T69" s="34"/>
      <c r="U69" s="131"/>
      <c r="V69" s="36"/>
      <c r="W69" s="36"/>
      <c r="X69" s="130" t="s">
        <v>426</v>
      </c>
      <c r="Y69" s="131"/>
      <c r="Z69" s="131"/>
      <c r="AA69" s="131"/>
      <c r="AB69" s="130"/>
      <c r="AC69" s="131"/>
      <c r="AD69" s="131"/>
    </row>
    <row r="70" spans="1:30">
      <c r="A70" s="34"/>
      <c r="B70" s="34"/>
      <c r="C70" s="34"/>
      <c r="D70" s="34"/>
      <c r="E70" s="34"/>
      <c r="F70" s="34"/>
      <c r="G70" s="34"/>
      <c r="H70" s="34"/>
      <c r="I70" s="34"/>
      <c r="J70" s="34"/>
      <c r="K70" s="34"/>
      <c r="L70" s="34"/>
      <c r="M70" s="34"/>
      <c r="N70" s="34"/>
      <c r="O70" s="34"/>
      <c r="P70" s="34"/>
      <c r="Q70" s="34"/>
      <c r="R70" s="34"/>
      <c r="S70" s="34"/>
      <c r="T70" s="34"/>
      <c r="U70" s="131"/>
      <c r="V70" s="36"/>
      <c r="W70" s="36"/>
      <c r="X70" s="130" t="s">
        <v>429</v>
      </c>
      <c r="Y70" s="131"/>
      <c r="Z70" s="131"/>
      <c r="AA70" s="131"/>
      <c r="AB70" s="130"/>
      <c r="AC70" s="131"/>
      <c r="AD70" s="131"/>
    </row>
    <row r="71" spans="1:30">
      <c r="A71" s="34"/>
      <c r="B71" s="34"/>
      <c r="C71" s="34"/>
      <c r="D71" s="34"/>
      <c r="E71" s="34"/>
      <c r="F71" s="34"/>
      <c r="G71" s="34"/>
      <c r="H71" s="34"/>
      <c r="I71" s="34"/>
      <c r="J71" s="34"/>
      <c r="K71" s="34"/>
      <c r="L71" s="34"/>
      <c r="M71" s="34"/>
      <c r="N71" s="34"/>
      <c r="O71" s="34"/>
      <c r="P71" s="34"/>
      <c r="Q71" s="34"/>
      <c r="R71" s="34"/>
      <c r="S71" s="34"/>
      <c r="T71" s="34"/>
      <c r="U71" s="131"/>
      <c r="V71" s="36"/>
      <c r="W71" s="36"/>
      <c r="X71" s="130" t="s">
        <v>430</v>
      </c>
      <c r="Y71" s="131"/>
      <c r="Z71" s="131"/>
      <c r="AA71" s="131"/>
      <c r="AB71" s="130"/>
      <c r="AC71" s="131"/>
      <c r="AD71" s="131"/>
    </row>
    <row r="72" spans="1:30">
      <c r="A72" s="34"/>
      <c r="B72" s="34"/>
      <c r="C72" s="34"/>
      <c r="D72" s="34"/>
      <c r="E72" s="34"/>
      <c r="F72" s="34"/>
      <c r="G72" s="34"/>
      <c r="H72" s="34"/>
      <c r="I72" s="34"/>
      <c r="J72" s="34"/>
      <c r="K72" s="34"/>
      <c r="L72" s="34"/>
      <c r="M72" s="34"/>
      <c r="N72" s="34"/>
      <c r="O72" s="34"/>
      <c r="P72" s="34"/>
      <c r="Q72" s="34"/>
      <c r="R72" s="34"/>
      <c r="S72" s="34"/>
      <c r="T72" s="34"/>
      <c r="U72" s="131"/>
      <c r="V72" s="36"/>
      <c r="W72" s="36"/>
      <c r="X72" s="130" t="s">
        <v>431</v>
      </c>
      <c r="Y72" s="131"/>
      <c r="Z72" s="131"/>
      <c r="AA72" s="131"/>
      <c r="AB72" s="130"/>
      <c r="AC72" s="131"/>
      <c r="AD72" s="131"/>
    </row>
    <row r="73" spans="1:30">
      <c r="A73" s="34"/>
      <c r="B73" s="34"/>
      <c r="C73" s="34"/>
      <c r="D73" s="34"/>
      <c r="E73" s="34"/>
      <c r="F73" s="34"/>
      <c r="G73" s="34"/>
      <c r="H73" s="34"/>
      <c r="I73" s="34"/>
      <c r="J73" s="34"/>
      <c r="K73" s="34"/>
      <c r="L73" s="34"/>
      <c r="M73" s="34"/>
      <c r="N73" s="34"/>
      <c r="O73" s="34"/>
      <c r="P73" s="34"/>
      <c r="Q73" s="34"/>
      <c r="R73" s="34"/>
      <c r="S73" s="34"/>
      <c r="T73" s="34"/>
      <c r="U73" s="131"/>
      <c r="V73" s="36"/>
      <c r="W73" s="36"/>
      <c r="X73" s="130" t="s">
        <v>432</v>
      </c>
      <c r="Y73" s="131"/>
      <c r="Z73" s="131"/>
      <c r="AA73" s="131"/>
      <c r="AB73" s="130"/>
      <c r="AC73" s="131"/>
      <c r="AD73" s="131"/>
    </row>
    <row r="74" spans="1:30">
      <c r="A74" s="34"/>
      <c r="B74" s="34"/>
      <c r="C74" s="34"/>
      <c r="D74" s="34"/>
      <c r="E74" s="34"/>
      <c r="F74" s="34"/>
      <c r="G74" s="34"/>
      <c r="H74" s="34"/>
      <c r="I74" s="34"/>
      <c r="J74" s="34"/>
      <c r="K74" s="34"/>
      <c r="L74" s="34"/>
      <c r="M74" s="34"/>
      <c r="N74" s="34"/>
      <c r="O74" s="34"/>
      <c r="P74" s="34"/>
      <c r="Q74" s="34"/>
      <c r="R74" s="34"/>
      <c r="S74" s="34"/>
      <c r="T74" s="34"/>
      <c r="U74" s="131"/>
      <c r="V74" s="36"/>
      <c r="W74" s="36"/>
      <c r="X74" s="130" t="s">
        <v>320</v>
      </c>
      <c r="Y74" s="131"/>
      <c r="Z74" s="131"/>
      <c r="AA74" s="131"/>
      <c r="AB74" s="130"/>
      <c r="AC74" s="131"/>
      <c r="AD74" s="131"/>
    </row>
    <row r="75" spans="1:30">
      <c r="A75" s="34"/>
      <c r="B75" s="34"/>
      <c r="C75" s="34"/>
      <c r="D75" s="34"/>
      <c r="E75" s="34"/>
      <c r="F75" s="34"/>
      <c r="G75" s="34"/>
      <c r="H75" s="34"/>
      <c r="I75" s="34"/>
      <c r="J75" s="34"/>
      <c r="K75" s="34"/>
      <c r="L75" s="34"/>
      <c r="M75" s="34"/>
      <c r="N75" s="34"/>
      <c r="O75" s="34"/>
      <c r="P75" s="34"/>
      <c r="Q75" s="34"/>
      <c r="R75" s="34"/>
      <c r="S75" s="34"/>
      <c r="T75" s="34"/>
      <c r="U75" s="131"/>
      <c r="V75" s="36"/>
      <c r="W75" s="36"/>
      <c r="X75" s="130" t="s">
        <v>434</v>
      </c>
      <c r="Y75" s="131"/>
      <c r="Z75" s="131"/>
      <c r="AA75" s="131"/>
      <c r="AB75" s="130"/>
      <c r="AC75" s="131"/>
      <c r="AD75" s="131"/>
    </row>
    <row r="76" spans="1:30">
      <c r="A76" s="34"/>
      <c r="B76" s="34"/>
      <c r="C76" s="34"/>
      <c r="D76" s="34"/>
      <c r="E76" s="34"/>
      <c r="F76" s="34"/>
      <c r="G76" s="34"/>
      <c r="H76" s="34"/>
      <c r="I76" s="34"/>
      <c r="J76" s="34"/>
      <c r="K76" s="34"/>
      <c r="L76" s="34"/>
      <c r="M76" s="34"/>
      <c r="N76" s="34"/>
      <c r="O76" s="34"/>
      <c r="P76" s="34"/>
      <c r="Q76" s="34"/>
      <c r="R76" s="34"/>
      <c r="S76" s="34"/>
      <c r="T76" s="34"/>
      <c r="U76" s="131"/>
      <c r="V76" s="36"/>
      <c r="W76" s="36"/>
      <c r="X76" s="130" t="s">
        <v>435</v>
      </c>
      <c r="Y76" s="131"/>
      <c r="Z76" s="131"/>
      <c r="AA76" s="131"/>
      <c r="AB76" s="130"/>
      <c r="AC76" s="131"/>
      <c r="AD76" s="131"/>
    </row>
    <row r="77" spans="1:30">
      <c r="A77" s="34"/>
      <c r="B77" s="34"/>
      <c r="C77" s="34"/>
      <c r="D77" s="34"/>
      <c r="E77" s="34"/>
      <c r="F77" s="34"/>
      <c r="G77" s="34"/>
      <c r="H77" s="34"/>
      <c r="I77" s="34"/>
      <c r="J77" s="34"/>
      <c r="K77" s="34"/>
      <c r="L77" s="34"/>
      <c r="M77" s="34"/>
      <c r="N77" s="34"/>
      <c r="O77" s="34"/>
      <c r="P77" s="34"/>
      <c r="Q77" s="34"/>
      <c r="R77" s="34"/>
      <c r="S77" s="34"/>
      <c r="T77" s="34"/>
      <c r="U77" s="131"/>
      <c r="V77" s="36"/>
      <c r="W77" s="36"/>
      <c r="X77" s="130" t="s">
        <v>436</v>
      </c>
      <c r="Y77" s="131"/>
      <c r="Z77" s="131"/>
      <c r="AA77" s="131"/>
      <c r="AB77" s="130"/>
      <c r="AC77" s="131"/>
      <c r="AD77" s="131"/>
    </row>
    <row r="78" spans="1:30">
      <c r="A78" s="34"/>
      <c r="B78" s="34"/>
      <c r="C78" s="34"/>
      <c r="D78" s="34"/>
      <c r="E78" s="34"/>
      <c r="F78" s="34"/>
      <c r="G78" s="34"/>
      <c r="H78" s="34"/>
      <c r="I78" s="34"/>
      <c r="J78" s="34"/>
      <c r="K78" s="34"/>
      <c r="L78" s="34"/>
      <c r="M78" s="34"/>
      <c r="N78" s="34"/>
      <c r="O78" s="34"/>
      <c r="P78" s="34"/>
      <c r="Q78" s="34"/>
      <c r="R78" s="34"/>
      <c r="S78" s="34"/>
      <c r="T78" s="34"/>
      <c r="U78" s="131"/>
      <c r="V78" s="36"/>
      <c r="W78" s="36"/>
      <c r="X78" s="130" t="s">
        <v>438</v>
      </c>
      <c r="Y78" s="131"/>
      <c r="Z78" s="131"/>
      <c r="AA78" s="131"/>
      <c r="AB78" s="130"/>
      <c r="AC78" s="131"/>
      <c r="AD78" s="131"/>
    </row>
    <row r="79" spans="1:30">
      <c r="A79" s="34"/>
      <c r="B79" s="34"/>
      <c r="C79" s="34"/>
      <c r="D79" s="34"/>
      <c r="E79" s="34"/>
      <c r="F79" s="34"/>
      <c r="G79" s="34"/>
      <c r="H79" s="34"/>
      <c r="I79" s="34"/>
      <c r="J79" s="34"/>
      <c r="K79" s="34"/>
      <c r="L79" s="34"/>
      <c r="M79" s="34"/>
      <c r="N79" s="34"/>
      <c r="O79" s="34"/>
      <c r="P79" s="34"/>
      <c r="Q79" s="34"/>
      <c r="R79" s="34"/>
      <c r="S79" s="34"/>
      <c r="T79" s="34"/>
      <c r="U79" s="131"/>
      <c r="V79" s="36"/>
      <c r="W79" s="36"/>
      <c r="X79" s="130" t="s">
        <v>440</v>
      </c>
      <c r="Y79" s="131"/>
      <c r="Z79" s="131"/>
      <c r="AA79" s="131"/>
      <c r="AB79" s="130"/>
      <c r="AC79" s="131"/>
      <c r="AD79" s="131"/>
    </row>
    <row r="80" spans="1:30">
      <c r="A80" s="34"/>
      <c r="B80" s="34"/>
      <c r="C80" s="34"/>
      <c r="D80" s="34"/>
      <c r="E80" s="34"/>
      <c r="F80" s="34"/>
      <c r="G80" s="34"/>
      <c r="H80" s="34"/>
      <c r="I80" s="34"/>
      <c r="J80" s="34"/>
      <c r="K80" s="34"/>
      <c r="L80" s="34"/>
      <c r="M80" s="34"/>
      <c r="N80" s="34"/>
      <c r="O80" s="34"/>
      <c r="P80" s="34"/>
      <c r="Q80" s="34"/>
      <c r="R80" s="34"/>
      <c r="S80" s="34"/>
      <c r="T80" s="34"/>
      <c r="U80" s="131"/>
      <c r="V80" s="36"/>
      <c r="W80" s="36"/>
      <c r="X80" s="130" t="s">
        <v>441</v>
      </c>
      <c r="Y80" s="131"/>
      <c r="Z80" s="131"/>
      <c r="AA80" s="131"/>
      <c r="AB80" s="130"/>
      <c r="AC80" s="131"/>
      <c r="AD80" s="131"/>
    </row>
    <row r="81" spans="1:30">
      <c r="A81" s="34"/>
      <c r="B81" s="34"/>
      <c r="C81" s="34"/>
      <c r="D81" s="34"/>
      <c r="E81" s="34"/>
      <c r="F81" s="34"/>
      <c r="G81" s="34"/>
      <c r="H81" s="34"/>
      <c r="I81" s="34"/>
      <c r="J81" s="34"/>
      <c r="K81" s="34"/>
      <c r="L81" s="34"/>
      <c r="M81" s="34"/>
      <c r="N81" s="34"/>
      <c r="O81" s="34"/>
      <c r="P81" s="34"/>
      <c r="Q81" s="34"/>
      <c r="R81" s="34"/>
      <c r="S81" s="34"/>
      <c r="T81" s="34"/>
      <c r="U81" s="131"/>
      <c r="V81" s="36"/>
      <c r="W81" s="36"/>
      <c r="X81" s="130" t="s">
        <v>442</v>
      </c>
      <c r="Y81" s="131"/>
      <c r="Z81" s="131"/>
      <c r="AA81" s="131"/>
      <c r="AB81" s="130"/>
      <c r="AC81" s="131"/>
      <c r="AD81" s="131"/>
    </row>
    <row r="82" spans="1:30">
      <c r="A82" s="34"/>
      <c r="B82" s="34"/>
      <c r="C82" s="34"/>
      <c r="D82" s="34"/>
      <c r="E82" s="34"/>
      <c r="F82" s="34"/>
      <c r="G82" s="34"/>
      <c r="H82" s="34"/>
      <c r="I82" s="34"/>
      <c r="J82" s="34"/>
      <c r="K82" s="34"/>
      <c r="L82" s="34"/>
      <c r="M82" s="34"/>
      <c r="N82" s="34"/>
      <c r="O82" s="34"/>
      <c r="P82" s="34"/>
      <c r="Q82" s="34"/>
      <c r="R82" s="34"/>
      <c r="S82" s="34"/>
      <c r="T82" s="34"/>
      <c r="U82" s="131"/>
      <c r="V82" s="36"/>
      <c r="W82" s="36"/>
      <c r="X82" s="130" t="s">
        <v>443</v>
      </c>
      <c r="Y82" s="131"/>
      <c r="Z82" s="131"/>
      <c r="AA82" s="131"/>
      <c r="AB82" s="130"/>
      <c r="AC82" s="131"/>
      <c r="AD82" s="131"/>
    </row>
    <row r="83" spans="1:30">
      <c r="A83" s="34"/>
      <c r="B83" s="34"/>
      <c r="C83" s="34"/>
      <c r="D83" s="34"/>
      <c r="E83" s="34"/>
      <c r="F83" s="34"/>
      <c r="G83" s="34"/>
      <c r="H83" s="34"/>
      <c r="I83" s="34"/>
      <c r="J83" s="34"/>
      <c r="K83" s="34"/>
      <c r="L83" s="34"/>
      <c r="M83" s="34"/>
      <c r="N83" s="34"/>
      <c r="O83" s="34"/>
      <c r="P83" s="34"/>
      <c r="Q83" s="34"/>
      <c r="R83" s="34"/>
      <c r="S83" s="34"/>
      <c r="T83" s="34"/>
      <c r="U83" s="131"/>
      <c r="V83" s="36"/>
      <c r="W83" s="36"/>
      <c r="X83" s="130" t="s">
        <v>445</v>
      </c>
      <c r="Y83" s="131"/>
      <c r="Z83" s="131"/>
      <c r="AA83" s="131"/>
      <c r="AB83" s="130"/>
      <c r="AC83" s="131"/>
      <c r="AD83" s="131"/>
    </row>
    <row r="84" spans="1:30">
      <c r="A84" s="34"/>
      <c r="B84" s="34"/>
      <c r="C84" s="34"/>
      <c r="D84" s="34"/>
      <c r="E84" s="34"/>
      <c r="F84" s="34"/>
      <c r="G84" s="34"/>
      <c r="H84" s="34"/>
      <c r="I84" s="34"/>
      <c r="J84" s="34"/>
      <c r="K84" s="34"/>
      <c r="L84" s="34"/>
      <c r="M84" s="34"/>
      <c r="N84" s="34"/>
      <c r="O84" s="34"/>
      <c r="P84" s="34"/>
      <c r="Q84" s="34"/>
      <c r="R84" s="34"/>
      <c r="S84" s="34"/>
      <c r="T84" s="34"/>
      <c r="U84" s="131"/>
      <c r="V84" s="36"/>
      <c r="W84" s="36"/>
      <c r="X84" s="130" t="s">
        <v>446</v>
      </c>
      <c r="Y84" s="131"/>
      <c r="Z84" s="131"/>
      <c r="AA84" s="131"/>
      <c r="AB84" s="130"/>
      <c r="AC84" s="131"/>
      <c r="AD84" s="131"/>
    </row>
    <row r="85" spans="1:30">
      <c r="A85" s="34"/>
      <c r="B85" s="34"/>
      <c r="C85" s="34"/>
      <c r="D85" s="34"/>
      <c r="E85" s="34"/>
      <c r="F85" s="34"/>
      <c r="G85" s="34"/>
      <c r="H85" s="34"/>
      <c r="I85" s="34"/>
      <c r="J85" s="34"/>
      <c r="K85" s="34"/>
      <c r="L85" s="34"/>
      <c r="M85" s="34"/>
      <c r="N85" s="34"/>
      <c r="O85" s="34"/>
      <c r="P85" s="34"/>
      <c r="Q85" s="34"/>
      <c r="R85" s="34"/>
      <c r="S85" s="34"/>
      <c r="T85" s="34"/>
      <c r="U85" s="131"/>
      <c r="V85" s="36"/>
      <c r="W85" s="36"/>
      <c r="X85" s="130" t="s">
        <v>447</v>
      </c>
      <c r="Y85" s="131"/>
      <c r="Z85" s="131"/>
      <c r="AA85" s="131"/>
      <c r="AB85" s="130"/>
      <c r="AC85" s="131"/>
      <c r="AD85" s="131"/>
    </row>
    <row r="86" spans="1:30">
      <c r="A86" s="34"/>
      <c r="B86" s="34"/>
      <c r="C86" s="34"/>
      <c r="D86" s="34"/>
      <c r="E86" s="34"/>
      <c r="F86" s="34"/>
      <c r="G86" s="34"/>
      <c r="H86" s="34"/>
      <c r="I86" s="34"/>
      <c r="J86" s="34"/>
      <c r="K86" s="34"/>
      <c r="L86" s="34"/>
      <c r="M86" s="34"/>
      <c r="N86" s="34"/>
      <c r="O86" s="34"/>
      <c r="P86" s="34"/>
      <c r="Q86" s="34"/>
      <c r="R86" s="34"/>
      <c r="S86" s="34"/>
      <c r="T86" s="34"/>
      <c r="U86" s="131"/>
      <c r="V86" s="36"/>
      <c r="W86" s="36"/>
      <c r="X86" s="130" t="s">
        <v>448</v>
      </c>
      <c r="Y86" s="131"/>
      <c r="Z86" s="131"/>
      <c r="AA86" s="131"/>
      <c r="AB86" s="130"/>
      <c r="AC86" s="131"/>
      <c r="AD86" s="131"/>
    </row>
    <row r="87" spans="1:30">
      <c r="A87" s="34"/>
      <c r="B87" s="34"/>
      <c r="C87" s="34"/>
      <c r="D87" s="34"/>
      <c r="E87" s="34"/>
      <c r="F87" s="34"/>
      <c r="G87" s="34"/>
      <c r="H87" s="34"/>
      <c r="I87" s="34"/>
      <c r="J87" s="34"/>
      <c r="K87" s="34"/>
      <c r="L87" s="34"/>
      <c r="M87" s="34"/>
      <c r="N87" s="34"/>
      <c r="O87" s="34"/>
      <c r="P87" s="34"/>
      <c r="Q87" s="34"/>
      <c r="R87" s="34"/>
      <c r="S87" s="34"/>
      <c r="T87" s="34"/>
      <c r="U87" s="131"/>
      <c r="V87" s="36"/>
      <c r="W87" s="36"/>
      <c r="X87" s="130" t="s">
        <v>450</v>
      </c>
      <c r="Y87" s="131"/>
      <c r="Z87" s="131"/>
      <c r="AA87" s="131"/>
      <c r="AB87" s="130"/>
      <c r="AC87" s="131"/>
      <c r="AD87" s="131"/>
    </row>
    <row r="88" spans="1:30">
      <c r="A88" s="34"/>
      <c r="B88" s="34"/>
      <c r="C88" s="34"/>
      <c r="D88" s="34"/>
      <c r="E88" s="34"/>
      <c r="F88" s="34"/>
      <c r="G88" s="34"/>
      <c r="H88" s="34"/>
      <c r="I88" s="34"/>
      <c r="J88" s="34"/>
      <c r="K88" s="34"/>
      <c r="L88" s="34"/>
      <c r="M88" s="34"/>
      <c r="N88" s="34"/>
      <c r="O88" s="34"/>
      <c r="P88" s="34"/>
      <c r="Q88" s="34"/>
      <c r="R88" s="34"/>
      <c r="S88" s="34"/>
      <c r="T88" s="34"/>
      <c r="U88" s="131"/>
      <c r="V88" s="36"/>
      <c r="W88" s="36"/>
      <c r="X88" s="130" t="s">
        <v>451</v>
      </c>
      <c r="Y88" s="131"/>
      <c r="Z88" s="131"/>
      <c r="AA88" s="131"/>
      <c r="AB88" s="130"/>
      <c r="AC88" s="131"/>
      <c r="AD88" s="131"/>
    </row>
    <row r="89" spans="1:30">
      <c r="A89" s="34"/>
      <c r="B89" s="34"/>
      <c r="C89" s="34"/>
      <c r="D89" s="34"/>
      <c r="E89" s="34"/>
      <c r="F89" s="34"/>
      <c r="G89" s="34"/>
      <c r="H89" s="34"/>
      <c r="I89" s="34"/>
      <c r="J89" s="34"/>
      <c r="K89" s="34"/>
      <c r="L89" s="34"/>
      <c r="M89" s="34"/>
      <c r="N89" s="34"/>
      <c r="O89" s="34"/>
      <c r="P89" s="34"/>
      <c r="Q89" s="34"/>
      <c r="R89" s="34"/>
      <c r="S89" s="34"/>
      <c r="T89" s="34"/>
      <c r="U89" s="131"/>
      <c r="V89" s="36"/>
      <c r="W89" s="36"/>
      <c r="X89" s="130" t="s">
        <v>452</v>
      </c>
      <c r="Y89" s="131"/>
      <c r="Z89" s="131"/>
      <c r="AA89" s="131"/>
      <c r="AB89" s="130"/>
      <c r="AC89" s="131"/>
      <c r="AD89" s="131"/>
    </row>
    <row r="90" spans="1:30">
      <c r="A90" s="34"/>
      <c r="B90" s="34"/>
      <c r="C90" s="34"/>
      <c r="D90" s="34"/>
      <c r="E90" s="34"/>
      <c r="F90" s="34"/>
      <c r="G90" s="34"/>
      <c r="H90" s="34"/>
      <c r="I90" s="34"/>
      <c r="J90" s="34"/>
      <c r="K90" s="34"/>
      <c r="L90" s="34"/>
      <c r="M90" s="34"/>
      <c r="N90" s="34"/>
      <c r="O90" s="34"/>
      <c r="P90" s="34"/>
      <c r="Q90" s="34"/>
      <c r="R90" s="34"/>
      <c r="S90" s="34"/>
      <c r="T90" s="34"/>
      <c r="U90" s="131"/>
      <c r="V90" s="36"/>
      <c r="W90" s="36"/>
      <c r="X90" s="130" t="s">
        <v>340</v>
      </c>
      <c r="Y90" s="131"/>
      <c r="Z90" s="131"/>
      <c r="AA90" s="131"/>
      <c r="AB90" s="130"/>
      <c r="AC90" s="131"/>
      <c r="AD90" s="131"/>
    </row>
    <row r="91" spans="1:30">
      <c r="A91" s="34"/>
      <c r="B91" s="34"/>
      <c r="C91" s="34"/>
      <c r="D91" s="34"/>
      <c r="E91" s="34"/>
      <c r="F91" s="34"/>
      <c r="G91" s="34"/>
      <c r="H91" s="34"/>
      <c r="I91" s="34"/>
      <c r="J91" s="34"/>
      <c r="K91" s="34"/>
      <c r="L91" s="34"/>
      <c r="M91" s="34"/>
      <c r="N91" s="34"/>
      <c r="O91" s="34"/>
      <c r="P91" s="34"/>
      <c r="Q91" s="34"/>
      <c r="R91" s="34"/>
      <c r="S91" s="34"/>
      <c r="T91" s="34"/>
      <c r="U91" s="131"/>
      <c r="V91" s="36"/>
      <c r="W91" s="36"/>
      <c r="X91" s="130" t="s">
        <v>454</v>
      </c>
      <c r="Y91" s="131"/>
      <c r="Z91" s="131"/>
      <c r="AA91" s="131"/>
      <c r="AB91" s="130"/>
      <c r="AC91" s="131"/>
      <c r="AD91" s="131"/>
    </row>
    <row r="92" spans="1:30">
      <c r="A92" s="34"/>
      <c r="B92" s="34"/>
      <c r="C92" s="34"/>
      <c r="D92" s="34"/>
      <c r="E92" s="34"/>
      <c r="F92" s="34"/>
      <c r="G92" s="34"/>
      <c r="H92" s="34"/>
      <c r="I92" s="34"/>
      <c r="J92" s="34"/>
      <c r="K92" s="34"/>
      <c r="L92" s="34"/>
      <c r="M92" s="34"/>
      <c r="N92" s="34"/>
      <c r="O92" s="34"/>
      <c r="P92" s="34"/>
      <c r="Q92" s="34"/>
      <c r="R92" s="34"/>
      <c r="S92" s="34"/>
      <c r="T92" s="34"/>
      <c r="U92" s="131"/>
      <c r="V92" s="36"/>
      <c r="W92" s="36"/>
      <c r="X92" s="130" t="s">
        <v>455</v>
      </c>
      <c r="Y92" s="131"/>
      <c r="Z92" s="131"/>
      <c r="AA92" s="131"/>
      <c r="AB92" s="130"/>
      <c r="AC92" s="131"/>
      <c r="AD92" s="131"/>
    </row>
    <row r="93" spans="1:30">
      <c r="A93" s="34"/>
      <c r="B93" s="34"/>
      <c r="C93" s="34"/>
      <c r="D93" s="34"/>
      <c r="E93" s="34"/>
      <c r="F93" s="34"/>
      <c r="G93" s="34"/>
      <c r="H93" s="34"/>
      <c r="I93" s="34"/>
      <c r="J93" s="34"/>
      <c r="K93" s="34"/>
      <c r="L93" s="34"/>
      <c r="M93" s="34"/>
      <c r="N93" s="34"/>
      <c r="O93" s="34"/>
      <c r="P93" s="34"/>
      <c r="Q93" s="34"/>
      <c r="R93" s="34"/>
      <c r="S93" s="34"/>
      <c r="T93" s="34"/>
      <c r="U93" s="131"/>
      <c r="V93" s="36"/>
      <c r="W93" s="36"/>
      <c r="X93" s="130" t="s">
        <v>456</v>
      </c>
      <c r="Y93" s="131"/>
      <c r="Z93" s="131"/>
      <c r="AA93" s="131"/>
      <c r="AB93" s="130"/>
      <c r="AC93" s="131"/>
      <c r="AD93" s="131"/>
    </row>
    <row r="94" spans="1:30">
      <c r="A94" s="34"/>
      <c r="B94" s="34"/>
      <c r="C94" s="34"/>
      <c r="D94" s="34"/>
      <c r="E94" s="34"/>
      <c r="F94" s="34"/>
      <c r="G94" s="34"/>
      <c r="H94" s="34"/>
      <c r="I94" s="34"/>
      <c r="J94" s="34"/>
      <c r="K94" s="34"/>
      <c r="L94" s="34"/>
      <c r="M94" s="34"/>
      <c r="N94" s="34"/>
      <c r="O94" s="34"/>
      <c r="P94" s="34"/>
      <c r="Q94" s="34"/>
      <c r="R94" s="34"/>
      <c r="S94" s="34"/>
      <c r="T94" s="34"/>
      <c r="U94" s="131"/>
      <c r="V94" s="36"/>
      <c r="W94" s="36"/>
      <c r="X94" s="130" t="s">
        <v>457</v>
      </c>
      <c r="Y94" s="131"/>
      <c r="Z94" s="131"/>
      <c r="AA94" s="131"/>
      <c r="AB94" s="130"/>
      <c r="AC94" s="131"/>
      <c r="AD94" s="131"/>
    </row>
    <row r="95" spans="1:30">
      <c r="A95" s="34"/>
      <c r="B95" s="34"/>
      <c r="C95" s="34"/>
      <c r="D95" s="34"/>
      <c r="E95" s="34"/>
      <c r="F95" s="34"/>
      <c r="G95" s="34"/>
      <c r="H95" s="34"/>
      <c r="I95" s="34"/>
      <c r="J95" s="34"/>
      <c r="K95" s="34"/>
      <c r="L95" s="34"/>
      <c r="M95" s="34"/>
      <c r="N95" s="34"/>
      <c r="O95" s="34"/>
      <c r="P95" s="34"/>
      <c r="Q95" s="34"/>
      <c r="R95" s="34"/>
      <c r="S95" s="34"/>
      <c r="T95" s="34"/>
      <c r="U95" s="131"/>
      <c r="V95" s="36"/>
      <c r="W95" s="36"/>
      <c r="X95" s="130" t="s">
        <v>459</v>
      </c>
      <c r="Y95" s="131"/>
      <c r="Z95" s="131"/>
      <c r="AA95" s="131"/>
      <c r="AB95" s="130"/>
      <c r="AC95" s="131"/>
      <c r="AD95" s="131"/>
    </row>
    <row r="96" spans="1:30">
      <c r="A96" s="34"/>
      <c r="B96" s="34"/>
      <c r="C96" s="34"/>
      <c r="D96" s="34"/>
      <c r="E96" s="34"/>
      <c r="F96" s="34"/>
      <c r="G96" s="34"/>
      <c r="H96" s="34"/>
      <c r="I96" s="34"/>
      <c r="J96" s="34"/>
      <c r="K96" s="34"/>
      <c r="L96" s="34"/>
      <c r="M96" s="34"/>
      <c r="N96" s="34"/>
      <c r="O96" s="34"/>
      <c r="P96" s="34"/>
      <c r="Q96" s="34"/>
      <c r="R96" s="34"/>
      <c r="S96" s="34"/>
      <c r="T96" s="34"/>
      <c r="U96" s="131"/>
      <c r="V96" s="36"/>
      <c r="W96" s="36"/>
      <c r="X96" s="130" t="s">
        <v>461</v>
      </c>
      <c r="Y96" s="131"/>
      <c r="Z96" s="131"/>
      <c r="AA96" s="131"/>
      <c r="AB96" s="130"/>
      <c r="AC96" s="131"/>
      <c r="AD96" s="131"/>
    </row>
    <row r="97" spans="1:30">
      <c r="A97" s="34"/>
      <c r="B97" s="34"/>
      <c r="C97" s="34"/>
      <c r="D97" s="34"/>
      <c r="E97" s="34"/>
      <c r="F97" s="34"/>
      <c r="G97" s="34"/>
      <c r="H97" s="34"/>
      <c r="I97" s="34"/>
      <c r="J97" s="34"/>
      <c r="K97" s="34"/>
      <c r="L97" s="34"/>
      <c r="M97" s="34"/>
      <c r="N97" s="34"/>
      <c r="O97" s="34"/>
      <c r="P97" s="34"/>
      <c r="Q97" s="34"/>
      <c r="R97" s="34"/>
      <c r="S97" s="34"/>
      <c r="T97" s="34"/>
      <c r="U97" s="131"/>
      <c r="V97" s="36"/>
      <c r="W97" s="36"/>
      <c r="X97" s="130" t="s">
        <v>462</v>
      </c>
      <c r="Y97" s="131"/>
      <c r="Z97" s="131"/>
      <c r="AA97" s="131"/>
      <c r="AB97" s="130"/>
      <c r="AC97" s="131"/>
      <c r="AD97" s="131"/>
    </row>
    <row r="98" spans="1:30">
      <c r="A98" s="34"/>
      <c r="B98" s="34"/>
      <c r="C98" s="34"/>
      <c r="D98" s="34"/>
      <c r="E98" s="34"/>
      <c r="F98" s="34"/>
      <c r="G98" s="34"/>
      <c r="H98" s="34"/>
      <c r="I98" s="34"/>
      <c r="J98" s="34"/>
      <c r="K98" s="34"/>
      <c r="L98" s="34"/>
      <c r="M98" s="34"/>
      <c r="N98" s="34"/>
      <c r="O98" s="34"/>
      <c r="P98" s="34"/>
      <c r="Q98" s="34"/>
      <c r="R98" s="34"/>
      <c r="S98" s="34"/>
      <c r="T98" s="34"/>
      <c r="U98" s="131"/>
      <c r="V98" s="36"/>
      <c r="W98" s="36"/>
      <c r="X98" s="130" t="s">
        <v>342</v>
      </c>
      <c r="Y98" s="131"/>
      <c r="Z98" s="131"/>
      <c r="AA98" s="131"/>
      <c r="AB98" s="130"/>
      <c r="AC98" s="131"/>
      <c r="AD98" s="131"/>
    </row>
    <row r="99" spans="1:30">
      <c r="A99" s="34"/>
      <c r="B99" s="34"/>
      <c r="C99" s="34"/>
      <c r="D99" s="34"/>
      <c r="E99" s="34"/>
      <c r="F99" s="34"/>
      <c r="G99" s="34"/>
      <c r="H99" s="34"/>
      <c r="I99" s="34"/>
      <c r="J99" s="34"/>
      <c r="K99" s="34"/>
      <c r="L99" s="34"/>
      <c r="M99" s="34"/>
      <c r="N99" s="34"/>
      <c r="O99" s="34"/>
      <c r="P99" s="34"/>
      <c r="Q99" s="34"/>
      <c r="R99" s="34"/>
      <c r="S99" s="34"/>
      <c r="T99" s="34"/>
      <c r="U99" s="131"/>
      <c r="V99" s="36"/>
      <c r="W99" s="36"/>
      <c r="X99" s="130" t="s">
        <v>463</v>
      </c>
      <c r="Y99" s="131"/>
      <c r="Z99" s="131"/>
      <c r="AA99" s="131"/>
      <c r="AB99" s="130"/>
      <c r="AC99" s="131"/>
      <c r="AD99" s="131"/>
    </row>
    <row r="100" spans="1:30">
      <c r="A100" s="34"/>
      <c r="B100" s="34"/>
      <c r="C100" s="34"/>
      <c r="D100" s="34"/>
      <c r="E100" s="34"/>
      <c r="F100" s="34"/>
      <c r="G100" s="34"/>
      <c r="H100" s="34"/>
      <c r="I100" s="34"/>
      <c r="J100" s="34"/>
      <c r="K100" s="34"/>
      <c r="L100" s="34"/>
      <c r="M100" s="34"/>
      <c r="N100" s="34"/>
      <c r="O100" s="34"/>
      <c r="P100" s="34"/>
      <c r="Q100" s="34"/>
      <c r="R100" s="34"/>
      <c r="S100" s="34"/>
      <c r="T100" s="34"/>
      <c r="U100" s="131"/>
      <c r="V100" s="36"/>
      <c r="W100" s="36"/>
      <c r="X100" s="130" t="s">
        <v>465</v>
      </c>
      <c r="Y100" s="131"/>
      <c r="Z100" s="131"/>
      <c r="AA100" s="131"/>
      <c r="AB100" s="130"/>
      <c r="AC100" s="131"/>
      <c r="AD100" s="131"/>
    </row>
    <row r="101" spans="1:30">
      <c r="A101" s="34"/>
      <c r="B101" s="34"/>
      <c r="C101" s="34"/>
      <c r="D101" s="34"/>
      <c r="E101" s="34"/>
      <c r="F101" s="34"/>
      <c r="G101" s="34"/>
      <c r="H101" s="34"/>
      <c r="I101" s="34"/>
      <c r="J101" s="34"/>
      <c r="K101" s="34"/>
      <c r="L101" s="34"/>
      <c r="M101" s="34"/>
      <c r="N101" s="34"/>
      <c r="O101" s="34"/>
      <c r="P101" s="34"/>
      <c r="Q101" s="34"/>
      <c r="R101" s="34"/>
      <c r="S101" s="34"/>
      <c r="T101" s="34"/>
      <c r="U101" s="131"/>
      <c r="V101" s="36"/>
      <c r="W101" s="36"/>
      <c r="X101" s="130" t="s">
        <v>466</v>
      </c>
      <c r="Y101" s="131"/>
      <c r="Z101" s="131"/>
      <c r="AA101" s="131"/>
      <c r="AB101" s="130"/>
      <c r="AC101" s="131"/>
      <c r="AD101" s="131"/>
    </row>
    <row r="102" spans="1:30">
      <c r="A102" s="34"/>
      <c r="B102" s="34"/>
      <c r="C102" s="34"/>
      <c r="D102" s="34"/>
      <c r="E102" s="34"/>
      <c r="F102" s="34"/>
      <c r="G102" s="34"/>
      <c r="H102" s="34"/>
      <c r="I102" s="34"/>
      <c r="J102" s="34"/>
      <c r="K102" s="34"/>
      <c r="L102" s="34"/>
      <c r="M102" s="34"/>
      <c r="N102" s="34"/>
      <c r="O102" s="34"/>
      <c r="P102" s="34"/>
      <c r="Q102" s="34"/>
      <c r="R102" s="34"/>
      <c r="S102" s="34"/>
      <c r="T102" s="34"/>
      <c r="U102" s="131"/>
      <c r="V102" s="36"/>
      <c r="W102" s="36"/>
      <c r="X102" s="130" t="s">
        <v>467</v>
      </c>
      <c r="Y102" s="131"/>
      <c r="Z102" s="131"/>
      <c r="AA102" s="131"/>
      <c r="AB102" s="130"/>
      <c r="AC102" s="131"/>
      <c r="AD102" s="131"/>
    </row>
    <row r="103" spans="1:30">
      <c r="A103" s="34"/>
      <c r="B103" s="34"/>
      <c r="C103" s="34"/>
      <c r="D103" s="34"/>
      <c r="E103" s="34"/>
      <c r="F103" s="34"/>
      <c r="G103" s="34"/>
      <c r="H103" s="34"/>
      <c r="I103" s="34"/>
      <c r="J103" s="34"/>
      <c r="K103" s="34"/>
      <c r="L103" s="34"/>
      <c r="M103" s="34"/>
      <c r="N103" s="34"/>
      <c r="O103" s="34"/>
      <c r="P103" s="34"/>
      <c r="Q103" s="34"/>
      <c r="R103" s="34"/>
      <c r="S103" s="34"/>
      <c r="T103" s="34"/>
      <c r="U103" s="131"/>
      <c r="V103" s="36"/>
      <c r="W103" s="36"/>
      <c r="X103" s="130" t="s">
        <v>468</v>
      </c>
      <c r="Y103" s="131"/>
      <c r="Z103" s="131"/>
      <c r="AA103" s="131"/>
      <c r="AB103" s="130"/>
      <c r="AC103" s="131"/>
      <c r="AD103" s="131"/>
    </row>
    <row r="104" spans="1:30">
      <c r="A104" s="34"/>
      <c r="B104" s="34"/>
      <c r="C104" s="34"/>
      <c r="D104" s="34"/>
      <c r="E104" s="34"/>
      <c r="F104" s="34"/>
      <c r="G104" s="34"/>
      <c r="H104" s="34"/>
      <c r="I104" s="34"/>
      <c r="J104" s="34"/>
      <c r="K104" s="34"/>
      <c r="L104" s="34"/>
      <c r="M104" s="34"/>
      <c r="N104" s="34"/>
      <c r="O104" s="34"/>
      <c r="P104" s="34"/>
      <c r="Q104" s="34"/>
      <c r="R104" s="34"/>
      <c r="S104" s="34"/>
      <c r="T104" s="34"/>
      <c r="U104" s="131"/>
      <c r="V104" s="36"/>
      <c r="W104" s="36"/>
      <c r="X104" s="130" t="s">
        <v>344</v>
      </c>
      <c r="Y104" s="131"/>
      <c r="Z104" s="131"/>
      <c r="AA104" s="131"/>
      <c r="AB104" s="130"/>
      <c r="AC104" s="131"/>
      <c r="AD104" s="131"/>
    </row>
    <row r="105" spans="1:30">
      <c r="A105" s="34"/>
      <c r="B105" s="34"/>
      <c r="C105" s="34"/>
      <c r="D105" s="34"/>
      <c r="E105" s="34"/>
      <c r="F105" s="34"/>
      <c r="G105" s="34"/>
      <c r="H105" s="34"/>
      <c r="I105" s="34"/>
      <c r="J105" s="34"/>
      <c r="K105" s="34"/>
      <c r="L105" s="34"/>
      <c r="M105" s="34"/>
      <c r="N105" s="34"/>
      <c r="O105" s="34"/>
      <c r="P105" s="34"/>
      <c r="Q105" s="34"/>
      <c r="R105" s="34"/>
      <c r="S105" s="34"/>
      <c r="T105" s="34"/>
      <c r="U105" s="131"/>
      <c r="V105" s="36"/>
      <c r="W105" s="36"/>
      <c r="X105" s="130" t="s">
        <v>470</v>
      </c>
      <c r="Y105" s="131"/>
      <c r="Z105" s="131"/>
      <c r="AA105" s="131"/>
      <c r="AB105" s="130"/>
      <c r="AC105" s="131"/>
      <c r="AD105" s="131"/>
    </row>
    <row r="106" spans="1:30">
      <c r="A106" s="34"/>
      <c r="B106" s="34"/>
      <c r="C106" s="34"/>
      <c r="D106" s="34"/>
      <c r="E106" s="34"/>
      <c r="F106" s="34"/>
      <c r="G106" s="34"/>
      <c r="H106" s="34"/>
      <c r="I106" s="34"/>
      <c r="J106" s="34"/>
      <c r="K106" s="34"/>
      <c r="L106" s="34"/>
      <c r="M106" s="34"/>
      <c r="N106" s="34"/>
      <c r="O106" s="34"/>
      <c r="P106" s="34"/>
      <c r="Q106" s="34"/>
      <c r="R106" s="34"/>
      <c r="S106" s="34"/>
      <c r="T106" s="34"/>
      <c r="U106" s="131"/>
      <c r="V106" s="36"/>
      <c r="W106" s="36"/>
      <c r="X106" s="130" t="s">
        <v>471</v>
      </c>
      <c r="Y106" s="131"/>
      <c r="Z106" s="131"/>
      <c r="AA106" s="131"/>
      <c r="AB106" s="130"/>
      <c r="AC106" s="131"/>
      <c r="AD106" s="131"/>
    </row>
    <row r="107" spans="1:30">
      <c r="A107" s="34"/>
      <c r="B107" s="34"/>
      <c r="C107" s="34"/>
      <c r="D107" s="34"/>
      <c r="E107" s="34"/>
      <c r="F107" s="34"/>
      <c r="G107" s="34"/>
      <c r="H107" s="34"/>
      <c r="I107" s="34"/>
      <c r="J107" s="34"/>
      <c r="K107" s="34"/>
      <c r="L107" s="34"/>
      <c r="M107" s="34"/>
      <c r="N107" s="34"/>
      <c r="O107" s="34"/>
      <c r="P107" s="34"/>
      <c r="Q107" s="34"/>
      <c r="R107" s="34"/>
      <c r="S107" s="34"/>
      <c r="T107" s="34"/>
      <c r="U107" s="131"/>
      <c r="V107" s="36"/>
      <c r="W107" s="36"/>
      <c r="X107" s="130" t="s">
        <v>472</v>
      </c>
      <c r="Y107" s="131"/>
      <c r="Z107" s="131"/>
      <c r="AA107" s="131"/>
      <c r="AB107" s="130"/>
      <c r="AC107" s="131"/>
      <c r="AD107" s="131"/>
    </row>
    <row r="108" spans="1:30">
      <c r="A108" s="34"/>
      <c r="B108" s="34"/>
      <c r="C108" s="34"/>
      <c r="D108" s="34"/>
      <c r="E108" s="34"/>
      <c r="F108" s="34"/>
      <c r="G108" s="34"/>
      <c r="H108" s="34"/>
      <c r="I108" s="34"/>
      <c r="J108" s="34"/>
      <c r="K108" s="34"/>
      <c r="L108" s="34"/>
      <c r="M108" s="34"/>
      <c r="N108" s="34"/>
      <c r="O108" s="34"/>
      <c r="P108" s="34"/>
      <c r="Q108" s="34"/>
      <c r="R108" s="34"/>
      <c r="S108" s="34"/>
      <c r="T108" s="34"/>
      <c r="U108" s="131"/>
      <c r="V108" s="36"/>
      <c r="W108" s="36"/>
      <c r="X108" s="130" t="s">
        <v>473</v>
      </c>
      <c r="Y108" s="131"/>
      <c r="Z108" s="131"/>
      <c r="AA108" s="131"/>
      <c r="AB108" s="130"/>
      <c r="AC108" s="131"/>
      <c r="AD108" s="131"/>
    </row>
    <row r="109" spans="1:30">
      <c r="A109" s="34"/>
      <c r="B109" s="34"/>
      <c r="C109" s="34"/>
      <c r="D109" s="34"/>
      <c r="E109" s="34"/>
      <c r="F109" s="34"/>
      <c r="G109" s="34"/>
      <c r="H109" s="34"/>
      <c r="I109" s="34"/>
      <c r="J109" s="34"/>
      <c r="K109" s="34"/>
      <c r="L109" s="34"/>
      <c r="M109" s="34"/>
      <c r="N109" s="34"/>
      <c r="O109" s="34"/>
      <c r="P109" s="34"/>
      <c r="Q109" s="34"/>
      <c r="R109" s="34"/>
      <c r="S109" s="34"/>
      <c r="T109" s="34"/>
      <c r="U109" s="131"/>
      <c r="V109" s="36"/>
      <c r="W109" s="36"/>
      <c r="X109" s="130" t="s">
        <v>474</v>
      </c>
      <c r="Y109" s="131"/>
      <c r="Z109" s="131"/>
      <c r="AA109" s="131"/>
      <c r="AB109" s="130"/>
      <c r="AC109" s="131"/>
      <c r="AD109" s="131"/>
    </row>
    <row r="110" spans="1:30">
      <c r="A110" s="34"/>
      <c r="B110" s="34"/>
      <c r="C110" s="34"/>
      <c r="D110" s="34"/>
      <c r="E110" s="34"/>
      <c r="F110" s="34"/>
      <c r="G110" s="34"/>
      <c r="H110" s="34"/>
      <c r="I110" s="34"/>
      <c r="J110" s="34"/>
      <c r="K110" s="34"/>
      <c r="L110" s="34"/>
      <c r="M110" s="34"/>
      <c r="N110" s="34"/>
      <c r="O110" s="34"/>
      <c r="P110" s="34"/>
      <c r="Q110" s="34"/>
      <c r="R110" s="34"/>
      <c r="S110" s="34"/>
      <c r="T110" s="34"/>
      <c r="U110" s="131"/>
      <c r="V110" s="36"/>
      <c r="W110" s="36"/>
      <c r="X110" s="130" t="s">
        <v>476</v>
      </c>
      <c r="Y110" s="131"/>
      <c r="Z110" s="131"/>
      <c r="AA110" s="131"/>
      <c r="AB110" s="130"/>
      <c r="AC110" s="131"/>
      <c r="AD110" s="131"/>
    </row>
    <row r="111" spans="1:30">
      <c r="A111" s="34"/>
      <c r="B111" s="34"/>
      <c r="C111" s="34"/>
      <c r="D111" s="34"/>
      <c r="E111" s="34"/>
      <c r="F111" s="34"/>
      <c r="G111" s="34"/>
      <c r="H111" s="34"/>
      <c r="I111" s="34"/>
      <c r="J111" s="34"/>
      <c r="K111" s="34"/>
      <c r="L111" s="34"/>
      <c r="M111" s="34"/>
      <c r="N111" s="34"/>
      <c r="O111" s="34"/>
      <c r="P111" s="34"/>
      <c r="Q111" s="34"/>
      <c r="R111" s="34"/>
      <c r="S111" s="34"/>
      <c r="T111" s="34"/>
      <c r="U111" s="131"/>
      <c r="V111" s="36"/>
      <c r="W111" s="36"/>
      <c r="X111" s="130" t="s">
        <v>349</v>
      </c>
      <c r="Y111" s="131"/>
      <c r="Z111" s="131"/>
      <c r="AA111" s="131"/>
      <c r="AB111" s="130"/>
      <c r="AC111" s="131"/>
      <c r="AD111" s="131"/>
    </row>
    <row r="112" spans="1:30">
      <c r="A112" s="34"/>
      <c r="B112" s="34"/>
      <c r="C112" s="34"/>
      <c r="D112" s="34"/>
      <c r="E112" s="34"/>
      <c r="F112" s="34"/>
      <c r="G112" s="34"/>
      <c r="H112" s="34"/>
      <c r="I112" s="34"/>
      <c r="J112" s="34"/>
      <c r="K112" s="34"/>
      <c r="L112" s="34"/>
      <c r="M112" s="34"/>
      <c r="N112" s="34"/>
      <c r="O112" s="34"/>
      <c r="P112" s="34"/>
      <c r="Q112" s="34"/>
      <c r="R112" s="34"/>
      <c r="S112" s="34"/>
      <c r="T112" s="34"/>
      <c r="U112" s="131"/>
      <c r="V112" s="36"/>
      <c r="W112" s="36"/>
      <c r="X112" s="130" t="s">
        <v>477</v>
      </c>
      <c r="Y112" s="131"/>
      <c r="Z112" s="131"/>
      <c r="AA112" s="131"/>
      <c r="AB112" s="130"/>
      <c r="AC112" s="131"/>
      <c r="AD112" s="131"/>
    </row>
    <row r="113" spans="1:30">
      <c r="A113" s="34"/>
      <c r="B113" s="34"/>
      <c r="C113" s="34"/>
      <c r="D113" s="34"/>
      <c r="E113" s="34"/>
      <c r="F113" s="34"/>
      <c r="G113" s="34"/>
      <c r="H113" s="34"/>
      <c r="I113" s="34"/>
      <c r="J113" s="34"/>
      <c r="K113" s="34"/>
      <c r="L113" s="34"/>
      <c r="M113" s="34"/>
      <c r="N113" s="34"/>
      <c r="O113" s="34"/>
      <c r="P113" s="34"/>
      <c r="Q113" s="34"/>
      <c r="R113" s="34"/>
      <c r="S113" s="34"/>
      <c r="T113" s="34"/>
      <c r="U113" s="131"/>
      <c r="V113" s="36"/>
      <c r="W113" s="36"/>
      <c r="X113" s="130" t="s">
        <v>478</v>
      </c>
      <c r="Y113" s="131"/>
      <c r="Z113" s="131"/>
      <c r="AA113" s="131"/>
      <c r="AB113" s="130"/>
      <c r="AC113" s="131"/>
      <c r="AD113" s="131"/>
    </row>
    <row r="114" spans="1:30">
      <c r="A114" s="34"/>
      <c r="B114" s="34"/>
      <c r="C114" s="34"/>
      <c r="D114" s="34"/>
      <c r="E114" s="34"/>
      <c r="F114" s="34"/>
      <c r="G114" s="34"/>
      <c r="H114" s="34"/>
      <c r="I114" s="34"/>
      <c r="J114" s="34"/>
      <c r="K114" s="34"/>
      <c r="L114" s="34"/>
      <c r="M114" s="34"/>
      <c r="N114" s="34"/>
      <c r="O114" s="34"/>
      <c r="P114" s="34"/>
      <c r="Q114" s="34"/>
      <c r="R114" s="34"/>
      <c r="S114" s="34"/>
      <c r="T114" s="34"/>
      <c r="U114" s="131"/>
      <c r="V114" s="36"/>
      <c r="W114" s="36"/>
      <c r="X114" s="130" t="s">
        <v>480</v>
      </c>
      <c r="Y114" s="131"/>
      <c r="Z114" s="131"/>
      <c r="AA114" s="131"/>
      <c r="AB114" s="130"/>
      <c r="AC114" s="131"/>
      <c r="AD114" s="131"/>
    </row>
    <row r="115" spans="1:30">
      <c r="A115" s="34"/>
      <c r="B115" s="34"/>
      <c r="C115" s="34"/>
      <c r="D115" s="34"/>
      <c r="E115" s="34"/>
      <c r="F115" s="34"/>
      <c r="G115" s="34"/>
      <c r="H115" s="34"/>
      <c r="I115" s="34"/>
      <c r="J115" s="34"/>
      <c r="K115" s="34"/>
      <c r="L115" s="34"/>
      <c r="M115" s="34"/>
      <c r="N115" s="34"/>
      <c r="O115" s="34"/>
      <c r="P115" s="34"/>
      <c r="Q115" s="34"/>
      <c r="R115" s="34"/>
      <c r="S115" s="34"/>
      <c r="T115" s="34"/>
      <c r="U115" s="131"/>
      <c r="V115" s="36"/>
      <c r="W115" s="36"/>
      <c r="X115" s="130" t="s">
        <v>481</v>
      </c>
      <c r="Y115" s="131"/>
      <c r="Z115" s="131"/>
      <c r="AA115" s="131"/>
      <c r="AB115" s="130"/>
      <c r="AC115" s="131"/>
      <c r="AD115" s="131"/>
    </row>
    <row r="116" spans="1:30">
      <c r="A116" s="34"/>
      <c r="B116" s="34"/>
      <c r="C116" s="34"/>
      <c r="D116" s="34"/>
      <c r="E116" s="34"/>
      <c r="F116" s="34"/>
      <c r="G116" s="34"/>
      <c r="H116" s="34"/>
      <c r="I116" s="34"/>
      <c r="J116" s="34"/>
      <c r="K116" s="34"/>
      <c r="L116" s="34"/>
      <c r="M116" s="34"/>
      <c r="N116" s="34"/>
      <c r="O116" s="34"/>
      <c r="P116" s="34"/>
      <c r="Q116" s="34"/>
      <c r="R116" s="34"/>
      <c r="S116" s="34"/>
      <c r="T116" s="34"/>
      <c r="U116" s="131"/>
      <c r="V116" s="36"/>
      <c r="W116" s="36"/>
      <c r="X116" s="130" t="s">
        <v>483</v>
      </c>
      <c r="Y116" s="131"/>
      <c r="Z116" s="131"/>
      <c r="AA116" s="131"/>
      <c r="AB116" s="130"/>
      <c r="AC116" s="131"/>
      <c r="AD116" s="131"/>
    </row>
    <row r="117" spans="1:30">
      <c r="A117" s="34"/>
      <c r="B117" s="34"/>
      <c r="C117" s="34"/>
      <c r="D117" s="34"/>
      <c r="E117" s="34"/>
      <c r="F117" s="34"/>
      <c r="G117" s="34"/>
      <c r="H117" s="34"/>
      <c r="I117" s="34"/>
      <c r="J117" s="34"/>
      <c r="K117" s="34"/>
      <c r="L117" s="34"/>
      <c r="M117" s="34"/>
      <c r="N117" s="34"/>
      <c r="O117" s="34"/>
      <c r="P117" s="34"/>
      <c r="Q117" s="34"/>
      <c r="R117" s="34"/>
      <c r="S117" s="34"/>
      <c r="T117" s="34"/>
      <c r="U117" s="131"/>
      <c r="V117" s="36"/>
      <c r="W117" s="36"/>
      <c r="X117" s="130" t="s">
        <v>485</v>
      </c>
      <c r="Y117" s="131"/>
      <c r="Z117" s="131"/>
      <c r="AA117" s="131"/>
      <c r="AB117" s="130"/>
      <c r="AC117" s="131"/>
      <c r="AD117" s="131"/>
    </row>
    <row r="118" spans="1:30">
      <c r="A118" s="34"/>
      <c r="B118" s="34"/>
      <c r="C118" s="34"/>
      <c r="D118" s="34"/>
      <c r="E118" s="34"/>
      <c r="F118" s="34"/>
      <c r="G118" s="34"/>
      <c r="H118" s="34"/>
      <c r="I118" s="34"/>
      <c r="J118" s="34"/>
      <c r="K118" s="34"/>
      <c r="L118" s="34"/>
      <c r="M118" s="34"/>
      <c r="N118" s="34"/>
      <c r="O118" s="34"/>
      <c r="P118" s="34"/>
      <c r="Q118" s="34"/>
      <c r="R118" s="34"/>
      <c r="S118" s="34"/>
      <c r="T118" s="34"/>
      <c r="U118" s="131"/>
      <c r="V118" s="36"/>
      <c r="W118" s="36"/>
      <c r="X118" s="130" t="s">
        <v>486</v>
      </c>
      <c r="Y118" s="131"/>
      <c r="Z118" s="131"/>
      <c r="AA118" s="131"/>
      <c r="AB118" s="130"/>
      <c r="AC118" s="131"/>
      <c r="AD118" s="131"/>
    </row>
    <row r="119" spans="1:30">
      <c r="A119" s="34"/>
      <c r="B119" s="34"/>
      <c r="C119" s="34"/>
      <c r="D119" s="34"/>
      <c r="E119" s="34"/>
      <c r="F119" s="34"/>
      <c r="G119" s="34"/>
      <c r="H119" s="34"/>
      <c r="I119" s="34"/>
      <c r="J119" s="34"/>
      <c r="K119" s="34"/>
      <c r="L119" s="34"/>
      <c r="M119" s="34"/>
      <c r="N119" s="34"/>
      <c r="O119" s="34"/>
      <c r="P119" s="34"/>
      <c r="Q119" s="34"/>
      <c r="R119" s="34"/>
      <c r="S119" s="34"/>
      <c r="T119" s="34"/>
      <c r="U119" s="131"/>
      <c r="V119" s="36"/>
      <c r="W119" s="36"/>
      <c r="X119" s="130" t="s">
        <v>228</v>
      </c>
      <c r="Y119" s="131"/>
      <c r="Z119" s="131"/>
      <c r="AA119" s="131"/>
      <c r="AB119" s="130"/>
      <c r="AC119" s="131"/>
      <c r="AD119" s="131"/>
    </row>
    <row r="120" spans="1:30">
      <c r="A120" s="34"/>
      <c r="B120" s="34"/>
      <c r="C120" s="34"/>
      <c r="D120" s="34"/>
      <c r="E120" s="34"/>
      <c r="F120" s="34"/>
      <c r="G120" s="34"/>
      <c r="H120" s="34"/>
      <c r="I120" s="34"/>
      <c r="J120" s="34"/>
      <c r="K120" s="34"/>
      <c r="L120" s="34"/>
      <c r="M120" s="34"/>
      <c r="N120" s="34"/>
      <c r="O120" s="34"/>
      <c r="P120" s="34"/>
      <c r="Q120" s="34"/>
      <c r="R120" s="34"/>
      <c r="S120" s="34"/>
      <c r="T120" s="34"/>
      <c r="U120" s="131"/>
      <c r="V120" s="36"/>
      <c r="W120" s="36"/>
      <c r="X120" s="130" t="s">
        <v>229</v>
      </c>
      <c r="Y120" s="131"/>
      <c r="Z120" s="131"/>
      <c r="AA120" s="131"/>
      <c r="AB120" s="130"/>
      <c r="AC120" s="131"/>
      <c r="AD120" s="131"/>
    </row>
    <row r="121" spans="1:30">
      <c r="A121" s="34"/>
      <c r="B121" s="34"/>
      <c r="C121" s="34"/>
      <c r="D121" s="34"/>
      <c r="E121" s="34"/>
      <c r="F121" s="34"/>
      <c r="G121" s="34"/>
      <c r="H121" s="34"/>
      <c r="I121" s="34"/>
      <c r="J121" s="34"/>
      <c r="K121" s="34"/>
      <c r="L121" s="34"/>
      <c r="M121" s="34"/>
      <c r="N121" s="34"/>
      <c r="O121" s="34"/>
      <c r="P121" s="34"/>
      <c r="Q121" s="34"/>
      <c r="R121" s="34"/>
      <c r="S121" s="34"/>
      <c r="T121" s="34"/>
      <c r="U121" s="131"/>
      <c r="V121" s="36"/>
      <c r="W121" s="36"/>
      <c r="X121" s="130" t="s">
        <v>487</v>
      </c>
      <c r="Y121" s="131"/>
      <c r="Z121" s="131"/>
      <c r="AA121" s="131"/>
      <c r="AB121" s="130"/>
      <c r="AC121" s="131"/>
      <c r="AD121" s="131"/>
    </row>
    <row r="122" spans="1:30">
      <c r="A122" s="34"/>
      <c r="B122" s="34"/>
      <c r="C122" s="34"/>
      <c r="D122" s="34"/>
      <c r="E122" s="34"/>
      <c r="F122" s="34"/>
      <c r="G122" s="34"/>
      <c r="H122" s="34"/>
      <c r="I122" s="34"/>
      <c r="J122" s="34"/>
      <c r="K122" s="34"/>
      <c r="L122" s="34"/>
      <c r="M122" s="34"/>
      <c r="N122" s="34"/>
      <c r="O122" s="34"/>
      <c r="P122" s="34"/>
      <c r="Q122" s="34"/>
      <c r="R122" s="34"/>
      <c r="S122" s="34"/>
      <c r="T122" s="34"/>
      <c r="U122" s="131"/>
      <c r="V122" s="36"/>
      <c r="W122" s="36"/>
      <c r="X122" s="130" t="s">
        <v>488</v>
      </c>
      <c r="Y122" s="131"/>
      <c r="Z122" s="131"/>
      <c r="AA122" s="131"/>
      <c r="AB122" s="130"/>
      <c r="AC122" s="131"/>
      <c r="AD122" s="131"/>
    </row>
    <row r="123" spans="1:30">
      <c r="A123" s="34"/>
      <c r="B123" s="34"/>
      <c r="C123" s="34"/>
      <c r="D123" s="34"/>
      <c r="E123" s="34"/>
      <c r="F123" s="34"/>
      <c r="G123" s="34"/>
      <c r="H123" s="34"/>
      <c r="I123" s="34"/>
      <c r="J123" s="34"/>
      <c r="K123" s="34"/>
      <c r="L123" s="34"/>
      <c r="M123" s="34"/>
      <c r="N123" s="34"/>
      <c r="O123" s="34"/>
      <c r="P123" s="34"/>
      <c r="Q123" s="34"/>
      <c r="R123" s="34"/>
      <c r="S123" s="34"/>
      <c r="T123" s="34"/>
      <c r="U123" s="131"/>
      <c r="V123" s="36"/>
      <c r="W123" s="36"/>
      <c r="X123" s="130" t="s">
        <v>490</v>
      </c>
      <c r="Y123" s="131"/>
      <c r="Z123" s="131"/>
      <c r="AA123" s="131"/>
      <c r="AB123" s="130"/>
      <c r="AC123" s="131"/>
      <c r="AD123" s="131"/>
    </row>
    <row r="124" spans="1:30">
      <c r="A124" s="34"/>
      <c r="B124" s="34"/>
      <c r="C124" s="34"/>
      <c r="D124" s="34"/>
      <c r="E124" s="34"/>
      <c r="F124" s="34"/>
      <c r="G124" s="34"/>
      <c r="H124" s="34"/>
      <c r="I124" s="34"/>
      <c r="J124" s="34"/>
      <c r="K124" s="34"/>
      <c r="L124" s="34"/>
      <c r="M124" s="34"/>
      <c r="N124" s="34"/>
      <c r="O124" s="34"/>
      <c r="P124" s="34"/>
      <c r="Q124" s="34"/>
      <c r="R124" s="34"/>
      <c r="S124" s="34"/>
      <c r="T124" s="34"/>
      <c r="U124" s="131"/>
      <c r="V124" s="36"/>
      <c r="W124" s="36"/>
      <c r="X124" s="130" t="s">
        <v>492</v>
      </c>
      <c r="Y124" s="131"/>
      <c r="Z124" s="131"/>
      <c r="AA124" s="131"/>
      <c r="AB124" s="130"/>
      <c r="AC124" s="131"/>
      <c r="AD124" s="131"/>
    </row>
    <row r="125" spans="1:30">
      <c r="A125" s="34"/>
      <c r="B125" s="34"/>
      <c r="C125" s="34"/>
      <c r="D125" s="34"/>
      <c r="E125" s="34"/>
      <c r="F125" s="34"/>
      <c r="G125" s="34"/>
      <c r="H125" s="34"/>
      <c r="I125" s="34"/>
      <c r="J125" s="34"/>
      <c r="K125" s="34"/>
      <c r="L125" s="34"/>
      <c r="M125" s="34"/>
      <c r="N125" s="34"/>
      <c r="O125" s="34"/>
      <c r="P125" s="34"/>
      <c r="Q125" s="34"/>
      <c r="R125" s="34"/>
      <c r="S125" s="34"/>
      <c r="T125" s="34"/>
      <c r="U125" s="131"/>
      <c r="V125" s="36"/>
      <c r="W125" s="36"/>
      <c r="X125" s="130" t="s">
        <v>494</v>
      </c>
      <c r="Y125" s="131"/>
      <c r="Z125" s="131"/>
      <c r="AA125" s="131"/>
      <c r="AB125" s="130"/>
      <c r="AC125" s="131"/>
      <c r="AD125" s="131"/>
    </row>
    <row r="126" spans="1:30">
      <c r="A126" s="34"/>
      <c r="B126" s="34"/>
      <c r="C126" s="34"/>
      <c r="D126" s="34"/>
      <c r="E126" s="34"/>
      <c r="F126" s="34"/>
      <c r="G126" s="34"/>
      <c r="H126" s="34"/>
      <c r="I126" s="34"/>
      <c r="J126" s="34"/>
      <c r="K126" s="34"/>
      <c r="L126" s="34"/>
      <c r="M126" s="34"/>
      <c r="N126" s="34"/>
      <c r="O126" s="34"/>
      <c r="P126" s="34"/>
      <c r="Q126" s="34"/>
      <c r="R126" s="34"/>
      <c r="S126" s="34"/>
      <c r="T126" s="34"/>
      <c r="U126" s="131"/>
      <c r="V126" s="36"/>
      <c r="W126" s="36"/>
      <c r="X126" s="130" t="s">
        <v>495</v>
      </c>
      <c r="Y126" s="131"/>
      <c r="Z126" s="131"/>
      <c r="AA126" s="131"/>
      <c r="AB126" s="130"/>
      <c r="AC126" s="131"/>
      <c r="AD126" s="131"/>
    </row>
    <row r="127" spans="1:30">
      <c r="A127" s="34"/>
      <c r="B127" s="34"/>
      <c r="C127" s="34"/>
      <c r="D127" s="34"/>
      <c r="E127" s="34"/>
      <c r="F127" s="34"/>
      <c r="G127" s="34"/>
      <c r="H127" s="34"/>
      <c r="I127" s="34"/>
      <c r="J127" s="34"/>
      <c r="K127" s="34"/>
      <c r="L127" s="34"/>
      <c r="M127" s="34"/>
      <c r="N127" s="34"/>
      <c r="O127" s="34"/>
      <c r="P127" s="34"/>
      <c r="Q127" s="34"/>
      <c r="R127" s="34"/>
      <c r="S127" s="34"/>
      <c r="T127" s="34"/>
      <c r="U127" s="131"/>
      <c r="V127" s="36"/>
      <c r="W127" s="36"/>
      <c r="X127" s="130" t="s">
        <v>496</v>
      </c>
      <c r="Y127" s="131"/>
      <c r="Z127" s="131"/>
      <c r="AA127" s="131"/>
      <c r="AB127" s="130"/>
      <c r="AC127" s="131"/>
      <c r="AD127" s="131"/>
    </row>
    <row r="128" spans="1:30">
      <c r="A128" s="34"/>
      <c r="B128" s="34"/>
      <c r="C128" s="34"/>
      <c r="D128" s="34"/>
      <c r="E128" s="34"/>
      <c r="F128" s="34"/>
      <c r="G128" s="34"/>
      <c r="H128" s="34"/>
      <c r="I128" s="34"/>
      <c r="J128" s="34"/>
      <c r="K128" s="34"/>
      <c r="L128" s="34"/>
      <c r="M128" s="34"/>
      <c r="N128" s="34"/>
      <c r="O128" s="34"/>
      <c r="P128" s="34"/>
      <c r="Q128" s="34"/>
      <c r="R128" s="34"/>
      <c r="S128" s="34"/>
      <c r="T128" s="34"/>
      <c r="U128" s="131"/>
      <c r="V128" s="36"/>
      <c r="W128" s="36"/>
      <c r="X128" s="130" t="s">
        <v>497</v>
      </c>
      <c r="Y128" s="131"/>
      <c r="Z128" s="131"/>
      <c r="AA128" s="131"/>
      <c r="AB128" s="130"/>
      <c r="AC128" s="131"/>
      <c r="AD128" s="131"/>
    </row>
    <row r="129" spans="1:30">
      <c r="A129" s="34"/>
      <c r="B129" s="34"/>
      <c r="C129" s="34"/>
      <c r="D129" s="34"/>
      <c r="E129" s="34"/>
      <c r="F129" s="34"/>
      <c r="G129" s="34"/>
      <c r="H129" s="34"/>
      <c r="I129" s="34"/>
      <c r="J129" s="34"/>
      <c r="K129" s="34"/>
      <c r="L129" s="34"/>
      <c r="M129" s="34"/>
      <c r="N129" s="34"/>
      <c r="O129" s="34"/>
      <c r="P129" s="34"/>
      <c r="Q129" s="34"/>
      <c r="R129" s="34"/>
      <c r="S129" s="34"/>
      <c r="T129" s="34"/>
      <c r="U129" s="131"/>
      <c r="V129" s="36"/>
      <c r="W129" s="36"/>
      <c r="X129" s="130" t="s">
        <v>499</v>
      </c>
      <c r="Y129" s="131"/>
      <c r="Z129" s="131"/>
      <c r="AA129" s="131"/>
      <c r="AB129" s="130"/>
      <c r="AC129" s="131"/>
      <c r="AD129" s="131"/>
    </row>
    <row r="130" spans="1:30">
      <c r="A130" s="34"/>
      <c r="B130" s="34"/>
      <c r="C130" s="34"/>
      <c r="D130" s="34"/>
      <c r="E130" s="34"/>
      <c r="F130" s="34"/>
      <c r="G130" s="34"/>
      <c r="H130" s="34"/>
      <c r="I130" s="34"/>
      <c r="J130" s="34"/>
      <c r="K130" s="34"/>
      <c r="L130" s="34"/>
      <c r="M130" s="34"/>
      <c r="N130" s="34"/>
      <c r="O130" s="34"/>
      <c r="P130" s="34"/>
      <c r="Q130" s="34"/>
      <c r="R130" s="34"/>
      <c r="S130" s="34"/>
      <c r="T130" s="34"/>
      <c r="U130" s="131"/>
      <c r="V130" s="36"/>
      <c r="W130" s="36"/>
      <c r="X130" s="130" t="s">
        <v>500</v>
      </c>
      <c r="Y130" s="131"/>
      <c r="Z130" s="131"/>
      <c r="AA130" s="131"/>
      <c r="AB130" s="130"/>
      <c r="AC130" s="131"/>
      <c r="AD130" s="131"/>
    </row>
    <row r="131" spans="1:30">
      <c r="A131" s="34"/>
      <c r="B131" s="34"/>
      <c r="C131" s="34"/>
      <c r="D131" s="34"/>
      <c r="E131" s="34"/>
      <c r="F131" s="34"/>
      <c r="G131" s="34"/>
      <c r="H131" s="34"/>
      <c r="I131" s="34"/>
      <c r="J131" s="34"/>
      <c r="K131" s="34"/>
      <c r="L131" s="34"/>
      <c r="M131" s="34"/>
      <c r="N131" s="34"/>
      <c r="O131" s="34"/>
      <c r="P131" s="34"/>
      <c r="Q131" s="34"/>
      <c r="R131" s="34"/>
      <c r="S131" s="34"/>
      <c r="T131" s="34"/>
      <c r="U131" s="131"/>
      <c r="V131" s="36"/>
      <c r="W131" s="36"/>
      <c r="X131" s="130" t="s">
        <v>501</v>
      </c>
      <c r="Y131" s="131"/>
      <c r="Z131" s="131"/>
      <c r="AA131" s="131"/>
      <c r="AB131" s="130"/>
      <c r="AC131" s="131"/>
      <c r="AD131" s="131"/>
    </row>
    <row r="132" spans="1:30">
      <c r="A132" s="34"/>
      <c r="B132" s="34"/>
      <c r="C132" s="34"/>
      <c r="D132" s="34"/>
      <c r="E132" s="34"/>
      <c r="F132" s="34"/>
      <c r="G132" s="34"/>
      <c r="H132" s="34"/>
      <c r="I132" s="34"/>
      <c r="J132" s="34"/>
      <c r="K132" s="34"/>
      <c r="L132" s="34"/>
      <c r="M132" s="34"/>
      <c r="N132" s="34"/>
      <c r="O132" s="34"/>
      <c r="P132" s="34"/>
      <c r="Q132" s="34"/>
      <c r="R132" s="34"/>
      <c r="S132" s="34"/>
      <c r="T132" s="34"/>
      <c r="U132" s="131"/>
      <c r="V132" s="36"/>
      <c r="W132" s="36"/>
      <c r="X132" s="130" t="s">
        <v>502</v>
      </c>
      <c r="Y132" s="131"/>
      <c r="Z132" s="131"/>
      <c r="AA132" s="131"/>
      <c r="AB132" s="130"/>
      <c r="AC132" s="131"/>
      <c r="AD132" s="131"/>
    </row>
    <row r="133" spans="1:30">
      <c r="A133" s="34"/>
      <c r="B133" s="34"/>
      <c r="C133" s="34"/>
      <c r="D133" s="34"/>
      <c r="E133" s="34"/>
      <c r="F133" s="34"/>
      <c r="G133" s="34"/>
      <c r="H133" s="34"/>
      <c r="I133" s="34"/>
      <c r="J133" s="34"/>
      <c r="K133" s="34"/>
      <c r="L133" s="34"/>
      <c r="M133" s="34"/>
      <c r="N133" s="34"/>
      <c r="O133" s="34"/>
      <c r="P133" s="34"/>
      <c r="Q133" s="34"/>
      <c r="R133" s="34"/>
      <c r="S133" s="34"/>
      <c r="T133" s="34"/>
      <c r="U133" s="131"/>
      <c r="V133" s="36"/>
      <c r="W133" s="36"/>
      <c r="X133" s="130" t="s">
        <v>504</v>
      </c>
      <c r="Y133" s="131"/>
      <c r="Z133" s="131"/>
      <c r="AA133" s="131"/>
      <c r="AB133" s="130"/>
      <c r="AC133" s="131"/>
      <c r="AD133" s="131"/>
    </row>
    <row r="134" spans="1:30">
      <c r="A134" s="34"/>
      <c r="B134" s="34"/>
      <c r="C134" s="34"/>
      <c r="D134" s="34"/>
      <c r="E134" s="34"/>
      <c r="F134" s="34"/>
      <c r="G134" s="34"/>
      <c r="H134" s="34"/>
      <c r="I134" s="34"/>
      <c r="J134" s="34"/>
      <c r="K134" s="34"/>
      <c r="L134" s="34"/>
      <c r="M134" s="34"/>
      <c r="N134" s="34"/>
      <c r="O134" s="34"/>
      <c r="P134" s="34"/>
      <c r="Q134" s="34"/>
      <c r="R134" s="34"/>
      <c r="S134" s="34"/>
      <c r="T134" s="34"/>
      <c r="U134" s="131"/>
      <c r="V134" s="36"/>
      <c r="W134" s="36"/>
      <c r="X134" s="130" t="s">
        <v>505</v>
      </c>
      <c r="Y134" s="131"/>
      <c r="Z134" s="131"/>
      <c r="AA134" s="131"/>
      <c r="AB134" s="130"/>
      <c r="AC134" s="131"/>
      <c r="AD134" s="131"/>
    </row>
    <row r="135" spans="1:30">
      <c r="A135" s="34"/>
      <c r="B135" s="34"/>
      <c r="C135" s="34"/>
      <c r="D135" s="34"/>
      <c r="E135" s="34"/>
      <c r="F135" s="34"/>
      <c r="G135" s="34"/>
      <c r="H135" s="34"/>
      <c r="I135" s="34"/>
      <c r="J135" s="34"/>
      <c r="K135" s="34"/>
      <c r="L135" s="34"/>
      <c r="M135" s="34"/>
      <c r="N135" s="34"/>
      <c r="O135" s="34"/>
      <c r="P135" s="34"/>
      <c r="Q135" s="34"/>
      <c r="R135" s="34"/>
      <c r="S135" s="34"/>
      <c r="T135" s="34"/>
      <c r="U135" s="131"/>
      <c r="V135" s="36"/>
      <c r="W135" s="36"/>
      <c r="X135" s="130" t="s">
        <v>506</v>
      </c>
      <c r="Y135" s="131"/>
      <c r="Z135" s="131"/>
      <c r="AA135" s="131"/>
      <c r="AB135" s="130"/>
      <c r="AC135" s="131"/>
      <c r="AD135" s="131"/>
    </row>
    <row r="136" spans="1:30">
      <c r="A136" s="34"/>
      <c r="B136" s="34"/>
      <c r="C136" s="34"/>
      <c r="D136" s="34"/>
      <c r="E136" s="34"/>
      <c r="F136" s="34"/>
      <c r="G136" s="34"/>
      <c r="H136" s="34"/>
      <c r="I136" s="34"/>
      <c r="J136" s="34"/>
      <c r="K136" s="34"/>
      <c r="L136" s="34"/>
      <c r="M136" s="34"/>
      <c r="N136" s="34"/>
      <c r="O136" s="34"/>
      <c r="P136" s="34"/>
      <c r="Q136" s="34"/>
      <c r="R136" s="34"/>
      <c r="S136" s="34"/>
      <c r="T136" s="34"/>
      <c r="U136" s="131"/>
      <c r="V136" s="36"/>
      <c r="W136" s="36"/>
      <c r="X136" s="130" t="s">
        <v>507</v>
      </c>
      <c r="Y136" s="131"/>
      <c r="Z136" s="131"/>
      <c r="AA136" s="131"/>
      <c r="AB136" s="130"/>
      <c r="AC136" s="131"/>
      <c r="AD136" s="131"/>
    </row>
    <row r="137" spans="1:30">
      <c r="A137" s="34"/>
      <c r="B137" s="34"/>
      <c r="C137" s="34"/>
      <c r="D137" s="34"/>
      <c r="E137" s="34"/>
      <c r="F137" s="34"/>
      <c r="G137" s="34"/>
      <c r="H137" s="34"/>
      <c r="I137" s="34"/>
      <c r="J137" s="34"/>
      <c r="K137" s="34"/>
      <c r="L137" s="34"/>
      <c r="M137" s="34"/>
      <c r="N137" s="34"/>
      <c r="O137" s="34"/>
      <c r="P137" s="34"/>
      <c r="Q137" s="34"/>
      <c r="R137" s="34"/>
      <c r="S137" s="34"/>
      <c r="T137" s="34"/>
      <c r="U137" s="131"/>
      <c r="V137" s="36"/>
      <c r="W137" s="36"/>
      <c r="X137" s="129" t="s">
        <v>242</v>
      </c>
      <c r="Y137" s="131"/>
      <c r="Z137" s="131"/>
      <c r="AA137" s="131"/>
      <c r="AB137" s="130"/>
      <c r="AC137" s="131"/>
      <c r="AD137" s="131"/>
    </row>
    <row r="138" spans="1:30">
      <c r="A138" s="34"/>
      <c r="B138" s="34"/>
      <c r="C138" s="34"/>
      <c r="D138" s="34"/>
      <c r="E138" s="34"/>
      <c r="F138" s="34"/>
      <c r="G138" s="34"/>
      <c r="H138" s="34"/>
      <c r="I138" s="34"/>
      <c r="J138" s="34"/>
      <c r="K138" s="34"/>
      <c r="L138" s="34"/>
      <c r="M138" s="34"/>
      <c r="N138" s="34"/>
      <c r="O138" s="34"/>
      <c r="P138" s="34"/>
      <c r="Q138" s="34"/>
      <c r="R138" s="34"/>
      <c r="S138" s="34"/>
      <c r="T138" s="34"/>
      <c r="U138" s="131"/>
      <c r="V138" s="36"/>
      <c r="W138" s="36"/>
      <c r="X138" s="130" t="s">
        <v>508</v>
      </c>
      <c r="Y138" s="131"/>
      <c r="Z138" s="131"/>
      <c r="AA138" s="131"/>
      <c r="AB138" s="130"/>
      <c r="AC138" s="131"/>
      <c r="AD138" s="131"/>
    </row>
    <row r="139" spans="1:30">
      <c r="A139" s="34"/>
      <c r="B139" s="34"/>
      <c r="C139" s="34"/>
      <c r="D139" s="34"/>
      <c r="E139" s="34"/>
      <c r="F139" s="34"/>
      <c r="G139" s="34"/>
      <c r="H139" s="34"/>
      <c r="I139" s="34"/>
      <c r="J139" s="34"/>
      <c r="K139" s="34"/>
      <c r="L139" s="34"/>
      <c r="M139" s="34"/>
      <c r="N139" s="34"/>
      <c r="O139" s="34"/>
      <c r="P139" s="34"/>
      <c r="Q139" s="34"/>
      <c r="R139" s="34"/>
      <c r="S139" s="34"/>
      <c r="T139" s="34"/>
      <c r="U139" s="131"/>
      <c r="V139" s="36"/>
      <c r="W139" s="36"/>
      <c r="X139" s="130" t="s">
        <v>509</v>
      </c>
      <c r="Y139" s="131"/>
      <c r="Z139" s="131"/>
      <c r="AA139" s="131"/>
      <c r="AB139" s="130"/>
      <c r="AC139" s="131"/>
      <c r="AD139" s="131"/>
    </row>
    <row r="140" spans="1:30">
      <c r="A140" s="34"/>
      <c r="B140" s="34"/>
      <c r="C140" s="34"/>
      <c r="D140" s="34"/>
      <c r="E140" s="34"/>
      <c r="F140" s="34"/>
      <c r="G140" s="34"/>
      <c r="H140" s="34"/>
      <c r="I140" s="34"/>
      <c r="J140" s="34"/>
      <c r="K140" s="34"/>
      <c r="L140" s="34"/>
      <c r="M140" s="34"/>
      <c r="N140" s="34"/>
      <c r="O140" s="34"/>
      <c r="P140" s="34"/>
      <c r="Q140" s="34"/>
      <c r="R140" s="34"/>
      <c r="S140" s="34"/>
      <c r="T140" s="34"/>
      <c r="U140" s="131"/>
      <c r="V140" s="36"/>
      <c r="W140" s="36"/>
      <c r="X140" s="130" t="s">
        <v>366</v>
      </c>
      <c r="Y140" s="131"/>
      <c r="Z140" s="131"/>
      <c r="AA140" s="131"/>
      <c r="AB140" s="130"/>
      <c r="AC140" s="131"/>
      <c r="AD140" s="131"/>
    </row>
    <row r="141" spans="1:30">
      <c r="A141" s="34"/>
      <c r="B141" s="34"/>
      <c r="C141" s="34"/>
      <c r="D141" s="34"/>
      <c r="E141" s="34"/>
      <c r="F141" s="34"/>
      <c r="G141" s="34"/>
      <c r="H141" s="34"/>
      <c r="I141" s="34"/>
      <c r="J141" s="34"/>
      <c r="K141" s="34"/>
      <c r="L141" s="34"/>
      <c r="M141" s="34"/>
      <c r="N141" s="34"/>
      <c r="O141" s="34"/>
      <c r="P141" s="34"/>
      <c r="Q141" s="34"/>
      <c r="R141" s="34"/>
      <c r="S141" s="34"/>
      <c r="T141" s="34"/>
      <c r="U141" s="131"/>
      <c r="V141" s="36"/>
      <c r="W141" s="36"/>
      <c r="X141" s="130" t="s">
        <v>511</v>
      </c>
      <c r="Y141" s="131"/>
      <c r="Z141" s="131"/>
      <c r="AA141" s="131"/>
      <c r="AB141" s="130"/>
      <c r="AC141" s="131"/>
      <c r="AD141" s="131"/>
    </row>
    <row r="142" spans="1:30">
      <c r="A142" s="34"/>
      <c r="B142" s="34"/>
      <c r="C142" s="34"/>
      <c r="D142" s="34"/>
      <c r="E142" s="34"/>
      <c r="F142" s="34"/>
      <c r="G142" s="34"/>
      <c r="H142" s="34"/>
      <c r="I142" s="34"/>
      <c r="J142" s="34"/>
      <c r="K142" s="34"/>
      <c r="L142" s="34"/>
      <c r="M142" s="34"/>
      <c r="N142" s="34"/>
      <c r="O142" s="34"/>
      <c r="P142" s="34"/>
      <c r="Q142" s="34"/>
      <c r="R142" s="34"/>
      <c r="S142" s="34"/>
      <c r="T142" s="34"/>
      <c r="U142" s="131"/>
      <c r="V142" s="36"/>
      <c r="W142" s="36"/>
      <c r="X142" s="130" t="s">
        <v>512</v>
      </c>
      <c r="Y142" s="131"/>
      <c r="Z142" s="131"/>
      <c r="AA142" s="131"/>
      <c r="AB142" s="130"/>
      <c r="AC142" s="131"/>
      <c r="AD142" s="131"/>
    </row>
    <row r="143" spans="1:30">
      <c r="A143" s="34"/>
      <c r="B143" s="34"/>
      <c r="C143" s="34"/>
      <c r="D143" s="34"/>
      <c r="E143" s="34"/>
      <c r="F143" s="34"/>
      <c r="G143" s="34"/>
      <c r="H143" s="34"/>
      <c r="I143" s="34"/>
      <c r="J143" s="34"/>
      <c r="K143" s="34"/>
      <c r="L143" s="34"/>
      <c r="M143" s="34"/>
      <c r="N143" s="34"/>
      <c r="O143" s="34"/>
      <c r="P143" s="34"/>
      <c r="Q143" s="34"/>
      <c r="R143" s="34"/>
      <c r="S143" s="34"/>
      <c r="T143" s="34"/>
      <c r="U143" s="131"/>
      <c r="V143" s="36"/>
      <c r="W143" s="36"/>
      <c r="X143" s="130" t="s">
        <v>514</v>
      </c>
      <c r="Y143" s="131"/>
      <c r="Z143" s="131"/>
      <c r="AA143" s="131"/>
      <c r="AB143" s="130"/>
      <c r="AC143" s="131"/>
      <c r="AD143" s="131"/>
    </row>
    <row r="144" spans="1:30">
      <c r="A144" s="34"/>
      <c r="B144" s="34"/>
      <c r="C144" s="34"/>
      <c r="D144" s="34"/>
      <c r="E144" s="34"/>
      <c r="F144" s="34"/>
      <c r="G144" s="34"/>
      <c r="H144" s="34"/>
      <c r="I144" s="34"/>
      <c r="J144" s="34"/>
      <c r="K144" s="34"/>
      <c r="L144" s="34"/>
      <c r="M144" s="34"/>
      <c r="N144" s="34"/>
      <c r="O144" s="34"/>
      <c r="P144" s="34"/>
      <c r="Q144" s="34"/>
      <c r="R144" s="34"/>
      <c r="S144" s="34"/>
      <c r="T144" s="34"/>
      <c r="U144" s="131"/>
      <c r="V144" s="36"/>
      <c r="W144" s="36"/>
      <c r="X144" s="130" t="s">
        <v>516</v>
      </c>
      <c r="Y144" s="131"/>
      <c r="Z144" s="131"/>
      <c r="AA144" s="131"/>
      <c r="AB144" s="130"/>
      <c r="AC144" s="131"/>
      <c r="AD144" s="131"/>
    </row>
    <row r="145" spans="1:30">
      <c r="A145" s="34"/>
      <c r="B145" s="34"/>
      <c r="C145" s="34"/>
      <c r="D145" s="34"/>
      <c r="E145" s="34"/>
      <c r="F145" s="34"/>
      <c r="G145" s="34"/>
      <c r="H145" s="34"/>
      <c r="I145" s="34"/>
      <c r="J145" s="34"/>
      <c r="K145" s="34"/>
      <c r="L145" s="34"/>
      <c r="M145" s="34"/>
      <c r="N145" s="34"/>
      <c r="O145" s="34"/>
      <c r="P145" s="34"/>
      <c r="Q145" s="34"/>
      <c r="R145" s="34"/>
      <c r="S145" s="34"/>
      <c r="T145" s="34"/>
      <c r="U145" s="131"/>
      <c r="V145" s="36"/>
      <c r="W145" s="36"/>
      <c r="X145" s="130" t="s">
        <v>372</v>
      </c>
      <c r="Y145" s="131"/>
      <c r="Z145" s="131"/>
      <c r="AA145" s="131"/>
      <c r="AB145" s="130"/>
      <c r="AC145" s="131"/>
      <c r="AD145" s="131"/>
    </row>
    <row r="146" spans="1:30">
      <c r="A146" s="34"/>
      <c r="B146" s="34"/>
      <c r="C146" s="34"/>
      <c r="D146" s="34"/>
      <c r="E146" s="34"/>
      <c r="F146" s="34"/>
      <c r="G146" s="34"/>
      <c r="H146" s="34"/>
      <c r="I146" s="34"/>
      <c r="J146" s="34"/>
      <c r="K146" s="34"/>
      <c r="L146" s="34"/>
      <c r="M146" s="34"/>
      <c r="N146" s="34"/>
      <c r="O146" s="34"/>
      <c r="P146" s="34"/>
      <c r="Q146" s="34"/>
      <c r="R146" s="34"/>
      <c r="S146" s="34"/>
      <c r="T146" s="34"/>
      <c r="U146" s="131"/>
      <c r="V146" s="36"/>
      <c r="W146" s="36"/>
      <c r="X146" s="130" t="s">
        <v>518</v>
      </c>
      <c r="Y146" s="131"/>
      <c r="Z146" s="131"/>
      <c r="AA146" s="131"/>
      <c r="AB146" s="130"/>
      <c r="AC146" s="131"/>
      <c r="AD146" s="131"/>
    </row>
    <row r="147" spans="1:30">
      <c r="A147" s="34"/>
      <c r="B147" s="34"/>
      <c r="C147" s="34"/>
      <c r="D147" s="34"/>
      <c r="E147" s="34"/>
      <c r="F147" s="34"/>
      <c r="G147" s="34"/>
      <c r="H147" s="34"/>
      <c r="I147" s="34"/>
      <c r="J147" s="34"/>
      <c r="K147" s="34"/>
      <c r="L147" s="34"/>
      <c r="M147" s="34"/>
      <c r="N147" s="34"/>
      <c r="O147" s="34"/>
      <c r="P147" s="34"/>
      <c r="Q147" s="34"/>
      <c r="R147" s="34"/>
      <c r="S147" s="34"/>
      <c r="T147" s="34"/>
      <c r="U147" s="131"/>
      <c r="V147" s="36"/>
      <c r="W147" s="36"/>
      <c r="X147" s="130" t="s">
        <v>520</v>
      </c>
      <c r="Y147" s="131"/>
      <c r="Z147" s="131"/>
      <c r="AA147" s="131"/>
      <c r="AB147" s="130"/>
      <c r="AC147" s="131"/>
      <c r="AD147" s="131"/>
    </row>
    <row r="148" spans="1:30">
      <c r="A148" s="34"/>
      <c r="B148" s="34"/>
      <c r="C148" s="34"/>
      <c r="D148" s="34"/>
      <c r="E148" s="34"/>
      <c r="F148" s="34"/>
      <c r="G148" s="34"/>
      <c r="H148" s="34"/>
      <c r="I148" s="34"/>
      <c r="J148" s="34"/>
      <c r="K148" s="34"/>
      <c r="L148" s="34"/>
      <c r="M148" s="34"/>
      <c r="N148" s="34"/>
      <c r="O148" s="34"/>
      <c r="P148" s="34"/>
      <c r="Q148" s="34"/>
      <c r="R148" s="34"/>
      <c r="S148" s="34"/>
      <c r="T148" s="34"/>
      <c r="U148" s="131"/>
      <c r="V148" s="36"/>
      <c r="W148" s="36"/>
      <c r="X148" s="130" t="s">
        <v>521</v>
      </c>
      <c r="Y148" s="131"/>
      <c r="Z148" s="131"/>
      <c r="AA148" s="131"/>
      <c r="AB148" s="130"/>
      <c r="AC148" s="131"/>
      <c r="AD148" s="131"/>
    </row>
    <row r="149" spans="1:30">
      <c r="A149" s="34"/>
      <c r="B149" s="34"/>
      <c r="C149" s="34"/>
      <c r="D149" s="34"/>
      <c r="E149" s="34"/>
      <c r="F149" s="34"/>
      <c r="G149" s="34"/>
      <c r="H149" s="34"/>
      <c r="I149" s="34"/>
      <c r="J149" s="34"/>
      <c r="K149" s="34"/>
      <c r="L149" s="34"/>
      <c r="M149" s="34"/>
      <c r="N149" s="34"/>
      <c r="O149" s="34"/>
      <c r="P149" s="34"/>
      <c r="Q149" s="34"/>
      <c r="R149" s="34"/>
      <c r="S149" s="34"/>
      <c r="T149" s="34"/>
      <c r="U149" s="131"/>
      <c r="V149" s="36"/>
      <c r="W149" s="36"/>
      <c r="X149" s="130" t="s">
        <v>523</v>
      </c>
      <c r="Y149" s="131"/>
      <c r="Z149" s="131"/>
      <c r="AA149" s="131"/>
      <c r="AB149" s="130"/>
      <c r="AC149" s="131"/>
      <c r="AD149" s="131"/>
    </row>
    <row r="150" spans="1:30">
      <c r="A150" s="34"/>
      <c r="B150" s="34"/>
      <c r="C150" s="34"/>
      <c r="D150" s="34"/>
      <c r="E150" s="34"/>
      <c r="F150" s="34"/>
      <c r="G150" s="34"/>
      <c r="H150" s="34"/>
      <c r="I150" s="34"/>
      <c r="J150" s="34"/>
      <c r="K150" s="34"/>
      <c r="L150" s="34"/>
      <c r="M150" s="34"/>
      <c r="N150" s="34"/>
      <c r="O150" s="34"/>
      <c r="P150" s="34"/>
      <c r="Q150" s="34"/>
      <c r="R150" s="34"/>
      <c r="S150" s="34"/>
      <c r="T150" s="34"/>
      <c r="U150" s="131"/>
      <c r="V150" s="36"/>
      <c r="W150" s="36"/>
      <c r="X150" s="130" t="s">
        <v>525</v>
      </c>
      <c r="Y150" s="131"/>
      <c r="Z150" s="131"/>
      <c r="AA150" s="131"/>
      <c r="AB150" s="130"/>
      <c r="AC150" s="131"/>
      <c r="AD150" s="131"/>
    </row>
    <row r="151" spans="1:30">
      <c r="A151" s="34"/>
      <c r="B151" s="34"/>
      <c r="C151" s="34"/>
      <c r="D151" s="34"/>
      <c r="E151" s="34"/>
      <c r="F151" s="34"/>
      <c r="G151" s="34"/>
      <c r="H151" s="34"/>
      <c r="I151" s="34"/>
      <c r="J151" s="34"/>
      <c r="K151" s="34"/>
      <c r="L151" s="34"/>
      <c r="M151" s="34"/>
      <c r="N151" s="34"/>
      <c r="O151" s="34"/>
      <c r="P151" s="34"/>
      <c r="Q151" s="34"/>
      <c r="R151" s="34"/>
      <c r="S151" s="34"/>
      <c r="T151" s="34"/>
      <c r="U151" s="131"/>
      <c r="V151" s="36"/>
      <c r="W151" s="36"/>
      <c r="X151" s="130" t="s">
        <v>527</v>
      </c>
      <c r="Y151" s="131"/>
      <c r="Z151" s="131"/>
      <c r="AA151" s="131"/>
      <c r="AB151" s="130"/>
      <c r="AC151" s="131"/>
      <c r="AD151" s="131"/>
    </row>
    <row r="152" spans="1:30">
      <c r="A152" s="34"/>
      <c r="B152" s="34"/>
      <c r="C152" s="34"/>
      <c r="D152" s="34"/>
      <c r="E152" s="34"/>
      <c r="F152" s="34"/>
      <c r="G152" s="34"/>
      <c r="H152" s="34"/>
      <c r="I152" s="34"/>
      <c r="J152" s="34"/>
      <c r="K152" s="34"/>
      <c r="L152" s="34"/>
      <c r="M152" s="34"/>
      <c r="N152" s="34"/>
      <c r="O152" s="34"/>
      <c r="P152" s="34"/>
      <c r="Q152" s="34"/>
      <c r="R152" s="34"/>
      <c r="S152" s="34"/>
      <c r="T152" s="34"/>
      <c r="U152" s="131"/>
      <c r="V152" s="36"/>
      <c r="W152" s="36"/>
      <c r="X152" s="130" t="s">
        <v>528</v>
      </c>
      <c r="Y152" s="131"/>
      <c r="Z152" s="131"/>
      <c r="AA152" s="131"/>
      <c r="AB152" s="130"/>
      <c r="AC152" s="131"/>
      <c r="AD152" s="131"/>
    </row>
    <row r="153" spans="1:30">
      <c r="A153" s="34"/>
      <c r="B153" s="34"/>
      <c r="C153" s="34"/>
      <c r="D153" s="34"/>
      <c r="E153" s="34"/>
      <c r="F153" s="34"/>
      <c r="G153" s="34"/>
      <c r="H153" s="34"/>
      <c r="I153" s="34"/>
      <c r="J153" s="34"/>
      <c r="K153" s="34"/>
      <c r="L153" s="34"/>
      <c r="M153" s="34"/>
      <c r="N153" s="34"/>
      <c r="O153" s="34"/>
      <c r="P153" s="34"/>
      <c r="Q153" s="34"/>
      <c r="R153" s="34"/>
      <c r="S153" s="34"/>
      <c r="T153" s="34"/>
      <c r="U153" s="131"/>
      <c r="V153" s="36"/>
      <c r="W153" s="36"/>
      <c r="X153" s="130" t="s">
        <v>529</v>
      </c>
      <c r="Y153" s="131"/>
      <c r="Z153" s="131"/>
      <c r="AA153" s="131"/>
      <c r="AB153" s="130"/>
      <c r="AC153" s="131"/>
      <c r="AD153" s="131"/>
    </row>
    <row r="154" spans="1:30">
      <c r="A154" s="34"/>
      <c r="B154" s="34"/>
      <c r="C154" s="34"/>
      <c r="D154" s="34"/>
      <c r="E154" s="34"/>
      <c r="F154" s="34"/>
      <c r="G154" s="34"/>
      <c r="H154" s="34"/>
      <c r="I154" s="34"/>
      <c r="J154" s="34"/>
      <c r="K154" s="34"/>
      <c r="L154" s="34"/>
      <c r="M154" s="34"/>
      <c r="N154" s="34"/>
      <c r="O154" s="34"/>
      <c r="P154" s="34"/>
      <c r="Q154" s="34"/>
      <c r="R154" s="34"/>
      <c r="S154" s="34"/>
      <c r="T154" s="34"/>
      <c r="U154" s="131"/>
      <c r="V154" s="36"/>
      <c r="W154" s="36"/>
      <c r="X154" s="130" t="s">
        <v>530</v>
      </c>
      <c r="Y154" s="131"/>
      <c r="Z154" s="131"/>
      <c r="AA154" s="131"/>
      <c r="AB154" s="130"/>
      <c r="AC154" s="131"/>
      <c r="AD154" s="131"/>
    </row>
    <row r="155" spans="1:30">
      <c r="A155" s="34"/>
      <c r="B155" s="34"/>
      <c r="C155" s="34"/>
      <c r="D155" s="34"/>
      <c r="E155" s="34"/>
      <c r="F155" s="34"/>
      <c r="G155" s="34"/>
      <c r="H155" s="34"/>
      <c r="I155" s="34"/>
      <c r="J155" s="34"/>
      <c r="K155" s="34"/>
      <c r="L155" s="34"/>
      <c r="M155" s="34"/>
      <c r="N155" s="34"/>
      <c r="O155" s="34"/>
      <c r="P155" s="34"/>
      <c r="Q155" s="34"/>
      <c r="R155" s="34"/>
      <c r="S155" s="34"/>
      <c r="T155" s="34"/>
      <c r="U155" s="131"/>
      <c r="V155" s="36"/>
      <c r="W155" s="36"/>
      <c r="X155" s="130" t="s">
        <v>532</v>
      </c>
      <c r="Y155" s="131"/>
      <c r="Z155" s="131"/>
      <c r="AA155" s="131"/>
      <c r="AB155" s="130"/>
      <c r="AC155" s="131"/>
      <c r="AD155" s="131"/>
    </row>
    <row r="156" spans="1:30">
      <c r="A156" s="34"/>
      <c r="B156" s="34"/>
      <c r="C156" s="34"/>
      <c r="D156" s="34"/>
      <c r="E156" s="34"/>
      <c r="F156" s="34"/>
      <c r="G156" s="34"/>
      <c r="H156" s="34"/>
      <c r="I156" s="34"/>
      <c r="J156" s="34"/>
      <c r="K156" s="34"/>
      <c r="L156" s="34"/>
      <c r="M156" s="34"/>
      <c r="N156" s="34"/>
      <c r="O156" s="34"/>
      <c r="P156" s="34"/>
      <c r="Q156" s="34"/>
      <c r="R156" s="34"/>
      <c r="S156" s="34"/>
      <c r="T156" s="34"/>
      <c r="U156" s="131"/>
      <c r="V156" s="36"/>
      <c r="W156" s="36"/>
      <c r="X156" s="130" t="s">
        <v>533</v>
      </c>
      <c r="Y156" s="131"/>
      <c r="Z156" s="131"/>
      <c r="AA156" s="131"/>
      <c r="AB156" s="130"/>
      <c r="AC156" s="131"/>
      <c r="AD156" s="131"/>
    </row>
    <row r="157" spans="1:30">
      <c r="A157" s="34"/>
      <c r="B157" s="34"/>
      <c r="C157" s="34"/>
      <c r="D157" s="34"/>
      <c r="E157" s="34"/>
      <c r="F157" s="34"/>
      <c r="G157" s="34"/>
      <c r="H157" s="34"/>
      <c r="I157" s="34"/>
      <c r="J157" s="34"/>
      <c r="K157" s="34"/>
      <c r="L157" s="34"/>
      <c r="M157" s="34"/>
      <c r="N157" s="34"/>
      <c r="O157" s="34"/>
      <c r="P157" s="34"/>
      <c r="Q157" s="34"/>
      <c r="R157" s="34"/>
      <c r="S157" s="34"/>
      <c r="T157" s="34"/>
      <c r="U157" s="131"/>
      <c r="V157" s="36"/>
      <c r="W157" s="36"/>
      <c r="X157" s="130" t="s">
        <v>534</v>
      </c>
      <c r="Y157" s="131"/>
      <c r="Z157" s="131"/>
      <c r="AA157" s="131"/>
      <c r="AB157" s="130"/>
      <c r="AC157" s="131"/>
      <c r="AD157" s="131"/>
    </row>
    <row r="158" spans="1:30">
      <c r="A158" s="34"/>
      <c r="B158" s="34"/>
      <c r="C158" s="34"/>
      <c r="D158" s="34"/>
      <c r="E158" s="34"/>
      <c r="F158" s="34"/>
      <c r="G158" s="34"/>
      <c r="H158" s="34"/>
      <c r="I158" s="34"/>
      <c r="J158" s="34"/>
      <c r="K158" s="34"/>
      <c r="L158" s="34"/>
      <c r="M158" s="34"/>
      <c r="N158" s="34"/>
      <c r="O158" s="34"/>
      <c r="P158" s="34"/>
      <c r="Q158" s="34"/>
      <c r="R158" s="34"/>
      <c r="S158" s="34"/>
      <c r="T158" s="34"/>
      <c r="U158" s="131"/>
      <c r="V158" s="36"/>
      <c r="W158" s="36"/>
      <c r="X158" s="130" t="s">
        <v>535</v>
      </c>
      <c r="Y158" s="131"/>
      <c r="Z158" s="131"/>
      <c r="AA158" s="131"/>
      <c r="AB158" s="130"/>
      <c r="AC158" s="131"/>
      <c r="AD158" s="131"/>
    </row>
    <row r="159" spans="1:30">
      <c r="A159" s="34"/>
      <c r="B159" s="34"/>
      <c r="C159" s="34"/>
      <c r="D159" s="34"/>
      <c r="E159" s="34"/>
      <c r="F159" s="34"/>
      <c r="G159" s="34"/>
      <c r="H159" s="34"/>
      <c r="I159" s="34"/>
      <c r="J159" s="34"/>
      <c r="K159" s="34"/>
      <c r="L159" s="34"/>
      <c r="M159" s="34"/>
      <c r="N159" s="34"/>
      <c r="O159" s="34"/>
      <c r="P159" s="34"/>
      <c r="Q159" s="34"/>
      <c r="R159" s="34"/>
      <c r="S159" s="34"/>
      <c r="T159" s="34"/>
      <c r="U159" s="131"/>
      <c r="V159" s="36"/>
      <c r="W159" s="36"/>
      <c r="X159" s="130" t="s">
        <v>537</v>
      </c>
      <c r="Y159" s="131"/>
      <c r="Z159" s="131"/>
      <c r="AA159" s="131"/>
      <c r="AB159" s="130"/>
      <c r="AC159" s="131"/>
      <c r="AD159" s="131"/>
    </row>
    <row r="160" spans="1:30">
      <c r="A160" s="34"/>
      <c r="B160" s="34"/>
      <c r="C160" s="34"/>
      <c r="D160" s="34"/>
      <c r="E160" s="34"/>
      <c r="F160" s="34"/>
      <c r="G160" s="34"/>
      <c r="H160" s="34"/>
      <c r="I160" s="34"/>
      <c r="J160" s="34"/>
      <c r="K160" s="34"/>
      <c r="L160" s="34"/>
      <c r="M160" s="34"/>
      <c r="N160" s="34"/>
      <c r="O160" s="34"/>
      <c r="P160" s="34"/>
      <c r="Q160" s="34"/>
      <c r="R160" s="34"/>
      <c r="S160" s="34"/>
      <c r="T160" s="34"/>
      <c r="U160" s="131"/>
      <c r="V160" s="36"/>
      <c r="W160" s="36"/>
      <c r="X160" s="130" t="s">
        <v>538</v>
      </c>
      <c r="Y160" s="131"/>
      <c r="Z160" s="131"/>
      <c r="AA160" s="131"/>
      <c r="AB160" s="130"/>
      <c r="AC160" s="131"/>
      <c r="AD160" s="131"/>
    </row>
    <row r="161" spans="1:30">
      <c r="A161" s="34"/>
      <c r="B161" s="34"/>
      <c r="C161" s="34"/>
      <c r="D161" s="34"/>
      <c r="E161" s="34"/>
      <c r="F161" s="34"/>
      <c r="G161" s="34"/>
      <c r="H161" s="34"/>
      <c r="I161" s="34"/>
      <c r="J161" s="34"/>
      <c r="K161" s="34"/>
      <c r="L161" s="34"/>
      <c r="M161" s="34"/>
      <c r="N161" s="34"/>
      <c r="O161" s="34"/>
      <c r="P161" s="34"/>
      <c r="Q161" s="34"/>
      <c r="R161" s="34"/>
      <c r="S161" s="34"/>
      <c r="T161" s="34"/>
      <c r="U161" s="131"/>
      <c r="V161" s="36"/>
      <c r="W161" s="36"/>
      <c r="X161" s="130" t="s">
        <v>539</v>
      </c>
      <c r="Y161" s="131"/>
      <c r="Z161" s="131"/>
      <c r="AA161" s="131"/>
      <c r="AB161" s="130"/>
      <c r="AC161" s="131"/>
      <c r="AD161" s="131"/>
    </row>
    <row r="162" spans="1:30">
      <c r="A162" s="34"/>
      <c r="B162" s="34"/>
      <c r="C162" s="34"/>
      <c r="D162" s="34"/>
      <c r="E162" s="34"/>
      <c r="F162" s="34"/>
      <c r="G162" s="34"/>
      <c r="H162" s="34"/>
      <c r="I162" s="34"/>
      <c r="J162" s="34"/>
      <c r="K162" s="34"/>
      <c r="L162" s="34"/>
      <c r="M162" s="34"/>
      <c r="N162" s="34"/>
      <c r="O162" s="34"/>
      <c r="P162" s="34"/>
      <c r="Q162" s="34"/>
      <c r="R162" s="34"/>
      <c r="S162" s="34"/>
      <c r="T162" s="34"/>
      <c r="U162" s="131"/>
      <c r="V162" s="36"/>
      <c r="W162" s="36"/>
      <c r="X162" s="130" t="s">
        <v>540</v>
      </c>
      <c r="Y162" s="131"/>
      <c r="Z162" s="131"/>
      <c r="AA162" s="131"/>
      <c r="AB162" s="130"/>
      <c r="AC162" s="131"/>
      <c r="AD162" s="131"/>
    </row>
    <row r="163" spans="1:30">
      <c r="A163" s="34"/>
      <c r="B163" s="34"/>
      <c r="C163" s="34"/>
      <c r="D163" s="34"/>
      <c r="E163" s="34"/>
      <c r="F163" s="34"/>
      <c r="G163" s="34"/>
      <c r="H163" s="34"/>
      <c r="I163" s="34"/>
      <c r="J163" s="34"/>
      <c r="K163" s="34"/>
      <c r="L163" s="34"/>
      <c r="M163" s="34"/>
      <c r="N163" s="34"/>
      <c r="O163" s="34"/>
      <c r="P163" s="34"/>
      <c r="Q163" s="34"/>
      <c r="R163" s="34"/>
      <c r="S163" s="34"/>
      <c r="T163" s="34"/>
      <c r="U163" s="131"/>
      <c r="V163" s="36"/>
      <c r="W163" s="36"/>
      <c r="X163" s="130" t="s">
        <v>386</v>
      </c>
      <c r="Y163" s="131"/>
      <c r="Z163" s="131"/>
      <c r="AA163" s="131"/>
      <c r="AB163" s="130"/>
      <c r="AC163" s="131"/>
      <c r="AD163" s="131"/>
    </row>
    <row r="164" spans="1:30">
      <c r="A164" s="34"/>
      <c r="B164" s="34"/>
      <c r="C164" s="34"/>
      <c r="D164" s="34"/>
      <c r="E164" s="34"/>
      <c r="F164" s="34"/>
      <c r="G164" s="34"/>
      <c r="H164" s="34"/>
      <c r="I164" s="34"/>
      <c r="J164" s="34"/>
      <c r="K164" s="34"/>
      <c r="L164" s="34"/>
      <c r="M164" s="34"/>
      <c r="N164" s="34"/>
      <c r="O164" s="34"/>
      <c r="P164" s="34"/>
      <c r="Q164" s="34"/>
      <c r="R164" s="34"/>
      <c r="S164" s="34"/>
      <c r="T164" s="34"/>
      <c r="U164" s="131"/>
      <c r="V164" s="36"/>
      <c r="W164" s="36"/>
      <c r="X164" s="130" t="s">
        <v>542</v>
      </c>
      <c r="Y164" s="131"/>
      <c r="Z164" s="131"/>
      <c r="AA164" s="131"/>
      <c r="AB164" s="130"/>
      <c r="AC164" s="131"/>
      <c r="AD164" s="131"/>
    </row>
    <row r="165" spans="1:30">
      <c r="A165" s="34"/>
      <c r="B165" s="34"/>
      <c r="C165" s="34"/>
      <c r="D165" s="34"/>
      <c r="E165" s="34"/>
      <c r="F165" s="34"/>
      <c r="G165" s="34"/>
      <c r="H165" s="34"/>
      <c r="I165" s="34"/>
      <c r="J165" s="34"/>
      <c r="K165" s="34"/>
      <c r="L165" s="34"/>
      <c r="M165" s="34"/>
      <c r="N165" s="34"/>
      <c r="O165" s="34"/>
      <c r="P165" s="34"/>
      <c r="Q165" s="34"/>
      <c r="R165" s="34"/>
      <c r="S165" s="34"/>
      <c r="T165" s="34"/>
      <c r="U165" s="131"/>
      <c r="V165" s="36"/>
      <c r="W165" s="36"/>
      <c r="X165" s="130" t="s">
        <v>543</v>
      </c>
      <c r="Y165" s="131"/>
      <c r="Z165" s="131"/>
      <c r="AA165" s="131"/>
      <c r="AB165" s="130"/>
      <c r="AC165" s="131"/>
      <c r="AD165" s="131"/>
    </row>
    <row r="166" spans="1:30">
      <c r="A166" s="34"/>
      <c r="B166" s="34"/>
      <c r="C166" s="34"/>
      <c r="D166" s="34"/>
      <c r="E166" s="34"/>
      <c r="F166" s="34"/>
      <c r="G166" s="34"/>
      <c r="H166" s="34"/>
      <c r="I166" s="34"/>
      <c r="J166" s="34"/>
      <c r="K166" s="34"/>
      <c r="L166" s="34"/>
      <c r="M166" s="34"/>
      <c r="N166" s="34"/>
      <c r="O166" s="34"/>
      <c r="P166" s="34"/>
      <c r="Q166" s="34"/>
      <c r="R166" s="34"/>
      <c r="S166" s="34"/>
      <c r="T166" s="34"/>
      <c r="U166" s="131"/>
      <c r="V166" s="36"/>
      <c r="W166" s="36"/>
      <c r="X166" s="130" t="s">
        <v>544</v>
      </c>
      <c r="Y166" s="131"/>
      <c r="Z166" s="131"/>
      <c r="AA166" s="131"/>
      <c r="AB166" s="130"/>
      <c r="AC166" s="131"/>
      <c r="AD166" s="131"/>
    </row>
    <row r="167" spans="1:30">
      <c r="A167" s="34"/>
      <c r="B167" s="34"/>
      <c r="C167" s="34"/>
      <c r="D167" s="34"/>
      <c r="E167" s="34"/>
      <c r="F167" s="34"/>
      <c r="G167" s="34"/>
      <c r="H167" s="34"/>
      <c r="I167" s="34"/>
      <c r="J167" s="34"/>
      <c r="K167" s="34"/>
      <c r="L167" s="34"/>
      <c r="M167" s="34"/>
      <c r="N167" s="34"/>
      <c r="O167" s="34"/>
      <c r="P167" s="34"/>
      <c r="Q167" s="34"/>
      <c r="R167" s="34"/>
      <c r="S167" s="34"/>
      <c r="T167" s="34"/>
      <c r="U167" s="131"/>
      <c r="V167" s="36"/>
      <c r="W167" s="36"/>
      <c r="X167" s="130" t="s">
        <v>546</v>
      </c>
      <c r="Y167" s="131"/>
      <c r="Z167" s="131"/>
      <c r="AA167" s="131"/>
      <c r="AB167" s="130"/>
      <c r="AC167" s="131"/>
      <c r="AD167" s="131"/>
    </row>
    <row r="168" spans="1:30">
      <c r="A168" s="34"/>
      <c r="B168" s="34"/>
      <c r="C168" s="34"/>
      <c r="D168" s="34"/>
      <c r="E168" s="34"/>
      <c r="F168" s="34"/>
      <c r="G168" s="34"/>
      <c r="H168" s="34"/>
      <c r="I168" s="34"/>
      <c r="J168" s="34"/>
      <c r="K168" s="34"/>
      <c r="L168" s="34"/>
      <c r="M168" s="34"/>
      <c r="N168" s="34"/>
      <c r="O168" s="34"/>
      <c r="P168" s="34"/>
      <c r="Q168" s="34"/>
      <c r="R168" s="34"/>
      <c r="S168" s="34"/>
      <c r="T168" s="34"/>
      <c r="U168" s="131"/>
      <c r="V168" s="36"/>
      <c r="W168" s="36"/>
      <c r="X168" s="130" t="s">
        <v>547</v>
      </c>
      <c r="Y168" s="131"/>
      <c r="Z168" s="131"/>
      <c r="AA168" s="131"/>
      <c r="AB168" s="130"/>
      <c r="AC168" s="131"/>
      <c r="AD168" s="131"/>
    </row>
    <row r="169" spans="1:30">
      <c r="A169" s="34"/>
      <c r="B169" s="34"/>
      <c r="C169" s="34"/>
      <c r="D169" s="34"/>
      <c r="E169" s="34"/>
      <c r="F169" s="34"/>
      <c r="G169" s="34"/>
      <c r="H169" s="34"/>
      <c r="I169" s="34"/>
      <c r="J169" s="34"/>
      <c r="K169" s="34"/>
      <c r="L169" s="34"/>
      <c r="M169" s="34"/>
      <c r="N169" s="34"/>
      <c r="O169" s="34"/>
      <c r="P169" s="34"/>
      <c r="Q169" s="34"/>
      <c r="R169" s="34"/>
      <c r="S169" s="34"/>
      <c r="T169" s="34"/>
      <c r="U169" s="131"/>
      <c r="V169" s="36"/>
      <c r="W169" s="36"/>
      <c r="X169" s="130" t="s">
        <v>548</v>
      </c>
      <c r="Y169" s="131"/>
      <c r="Z169" s="131"/>
      <c r="AA169" s="131"/>
      <c r="AB169" s="130"/>
      <c r="AC169" s="131"/>
      <c r="AD169" s="131"/>
    </row>
    <row r="170" spans="1:30">
      <c r="A170" s="34"/>
      <c r="B170" s="34"/>
      <c r="C170" s="34"/>
      <c r="D170" s="34"/>
      <c r="E170" s="34"/>
      <c r="F170" s="34"/>
      <c r="G170" s="34"/>
      <c r="H170" s="34"/>
      <c r="I170" s="34"/>
      <c r="J170" s="34"/>
      <c r="K170" s="34"/>
      <c r="L170" s="34"/>
      <c r="M170" s="34"/>
      <c r="N170" s="34"/>
      <c r="O170" s="34"/>
      <c r="P170" s="34"/>
      <c r="Q170" s="34"/>
      <c r="R170" s="34"/>
      <c r="S170" s="34"/>
      <c r="T170" s="34"/>
      <c r="U170" s="131"/>
      <c r="V170" s="36"/>
      <c r="W170" s="36"/>
      <c r="X170" s="130" t="s">
        <v>549</v>
      </c>
      <c r="Y170" s="131"/>
      <c r="Z170" s="131"/>
      <c r="AA170" s="131"/>
      <c r="AB170" s="130"/>
      <c r="AC170" s="131"/>
      <c r="AD170" s="131"/>
    </row>
    <row r="171" spans="1:30">
      <c r="A171" s="34"/>
      <c r="B171" s="34"/>
      <c r="C171" s="34"/>
      <c r="D171" s="34"/>
      <c r="E171" s="34"/>
      <c r="F171" s="34"/>
      <c r="G171" s="34"/>
      <c r="H171" s="34"/>
      <c r="I171" s="34"/>
      <c r="J171" s="34"/>
      <c r="K171" s="34"/>
      <c r="L171" s="34"/>
      <c r="M171" s="34"/>
      <c r="N171" s="34"/>
      <c r="O171" s="34"/>
      <c r="P171" s="34"/>
      <c r="Q171" s="34"/>
      <c r="R171" s="34"/>
      <c r="S171" s="34"/>
      <c r="T171" s="34"/>
      <c r="U171" s="131"/>
      <c r="V171" s="36"/>
      <c r="W171" s="36"/>
      <c r="X171" s="130" t="s">
        <v>551</v>
      </c>
      <c r="Y171" s="131"/>
      <c r="Z171" s="131"/>
      <c r="AA171" s="131"/>
      <c r="AB171" s="130"/>
      <c r="AC171" s="131"/>
      <c r="AD171" s="131"/>
    </row>
    <row r="172" spans="1:30">
      <c r="A172" s="34"/>
      <c r="B172" s="34"/>
      <c r="C172" s="34"/>
      <c r="D172" s="34"/>
      <c r="E172" s="34"/>
      <c r="F172" s="34"/>
      <c r="G172" s="34"/>
      <c r="H172" s="34"/>
      <c r="I172" s="34"/>
      <c r="J172" s="34"/>
      <c r="K172" s="34"/>
      <c r="L172" s="34"/>
      <c r="M172" s="34"/>
      <c r="N172" s="34"/>
      <c r="O172" s="34"/>
      <c r="P172" s="34"/>
      <c r="Q172" s="34"/>
      <c r="R172" s="34"/>
      <c r="S172" s="34"/>
      <c r="T172" s="34"/>
      <c r="U172" s="131"/>
      <c r="V172" s="36"/>
      <c r="W172" s="36"/>
      <c r="X172" s="130" t="s">
        <v>553</v>
      </c>
      <c r="Y172" s="131"/>
      <c r="Z172" s="131"/>
      <c r="AA172" s="131"/>
      <c r="AB172" s="130"/>
      <c r="AC172" s="131"/>
      <c r="AD172" s="131"/>
    </row>
    <row r="173" spans="1:30">
      <c r="A173" s="34"/>
      <c r="B173" s="34"/>
      <c r="C173" s="34"/>
      <c r="D173" s="34"/>
      <c r="E173" s="34"/>
      <c r="F173" s="34"/>
      <c r="G173" s="34"/>
      <c r="H173" s="34"/>
      <c r="I173" s="34"/>
      <c r="J173" s="34"/>
      <c r="K173" s="34"/>
      <c r="L173" s="34"/>
      <c r="M173" s="34"/>
      <c r="N173" s="34"/>
      <c r="O173" s="34"/>
      <c r="P173" s="34"/>
      <c r="Q173" s="34"/>
      <c r="R173" s="34"/>
      <c r="S173" s="34"/>
      <c r="T173" s="34"/>
      <c r="U173" s="131"/>
      <c r="V173" s="36"/>
      <c r="W173" s="36"/>
      <c r="X173" s="130" t="s">
        <v>554</v>
      </c>
      <c r="Y173" s="131"/>
      <c r="Z173" s="131"/>
      <c r="AA173" s="131"/>
      <c r="AB173" s="130"/>
      <c r="AC173" s="131"/>
      <c r="AD173" s="131"/>
    </row>
    <row r="174" spans="1:30">
      <c r="A174" s="34"/>
      <c r="B174" s="34"/>
      <c r="C174" s="34"/>
      <c r="D174" s="34"/>
      <c r="E174" s="34"/>
      <c r="F174" s="34"/>
      <c r="G174" s="34"/>
      <c r="H174" s="34"/>
      <c r="I174" s="34"/>
      <c r="J174" s="34"/>
      <c r="K174" s="34"/>
      <c r="L174" s="34"/>
      <c r="M174" s="34"/>
      <c r="N174" s="34"/>
      <c r="O174" s="34"/>
      <c r="P174" s="34"/>
      <c r="Q174" s="34"/>
      <c r="R174" s="34"/>
      <c r="S174" s="34"/>
      <c r="T174" s="34"/>
      <c r="U174" s="131"/>
      <c r="V174" s="36"/>
      <c r="W174" s="36"/>
      <c r="X174" s="130" t="s">
        <v>555</v>
      </c>
      <c r="Y174" s="131"/>
      <c r="Z174" s="131"/>
      <c r="AA174" s="131"/>
      <c r="AB174" s="130"/>
      <c r="AC174" s="131"/>
      <c r="AD174" s="131"/>
    </row>
    <row r="175" spans="1:30">
      <c r="A175" s="34"/>
      <c r="B175" s="34"/>
      <c r="C175" s="34"/>
      <c r="D175" s="34"/>
      <c r="E175" s="34"/>
      <c r="F175" s="34"/>
      <c r="G175" s="34"/>
      <c r="H175" s="34"/>
      <c r="I175" s="34"/>
      <c r="J175" s="34"/>
      <c r="K175" s="34"/>
      <c r="L175" s="34"/>
      <c r="M175" s="34"/>
      <c r="N175" s="34"/>
      <c r="O175" s="34"/>
      <c r="P175" s="34"/>
      <c r="Q175" s="34"/>
      <c r="R175" s="34"/>
      <c r="S175" s="34"/>
      <c r="T175" s="34"/>
      <c r="U175" s="131"/>
      <c r="V175" s="36"/>
      <c r="W175" s="36"/>
      <c r="X175" s="130" t="s">
        <v>557</v>
      </c>
      <c r="Y175" s="131"/>
      <c r="Z175" s="131"/>
      <c r="AA175" s="131"/>
      <c r="AB175" s="130"/>
      <c r="AC175" s="131"/>
      <c r="AD175" s="131"/>
    </row>
    <row r="176" spans="1:30">
      <c r="A176" s="34"/>
      <c r="B176" s="34"/>
      <c r="C176" s="34"/>
      <c r="D176" s="34"/>
      <c r="E176" s="34"/>
      <c r="F176" s="34"/>
      <c r="G176" s="34"/>
      <c r="H176" s="34"/>
      <c r="I176" s="34"/>
      <c r="J176" s="34"/>
      <c r="K176" s="34"/>
      <c r="L176" s="34"/>
      <c r="M176" s="34"/>
      <c r="N176" s="34"/>
      <c r="O176" s="34"/>
      <c r="P176" s="34"/>
      <c r="Q176" s="34"/>
      <c r="R176" s="34"/>
      <c r="S176" s="34"/>
      <c r="T176" s="34"/>
      <c r="U176" s="131"/>
      <c r="V176" s="36"/>
      <c r="W176" s="36"/>
      <c r="X176" s="130" t="s">
        <v>558</v>
      </c>
      <c r="Y176" s="131"/>
      <c r="Z176" s="131"/>
      <c r="AA176" s="131"/>
      <c r="AB176" s="130"/>
      <c r="AC176" s="131"/>
      <c r="AD176" s="131"/>
    </row>
    <row r="177" spans="1:30">
      <c r="A177" s="34"/>
      <c r="B177" s="34"/>
      <c r="C177" s="34"/>
      <c r="D177" s="34"/>
      <c r="E177" s="34"/>
      <c r="F177" s="34"/>
      <c r="G177" s="34"/>
      <c r="H177" s="34"/>
      <c r="I177" s="34"/>
      <c r="J177" s="34"/>
      <c r="K177" s="34"/>
      <c r="L177" s="34"/>
      <c r="M177" s="34"/>
      <c r="N177" s="34"/>
      <c r="O177" s="34"/>
      <c r="P177" s="34"/>
      <c r="Q177" s="34"/>
      <c r="R177" s="34"/>
      <c r="S177" s="34"/>
      <c r="T177" s="34"/>
      <c r="U177" s="131"/>
      <c r="V177" s="36"/>
      <c r="W177" s="36"/>
      <c r="X177" s="130" t="s">
        <v>559</v>
      </c>
      <c r="Y177" s="131"/>
      <c r="Z177" s="131"/>
      <c r="AA177" s="131"/>
      <c r="AB177" s="130"/>
      <c r="AC177" s="131"/>
      <c r="AD177" s="131"/>
    </row>
    <row r="178" spans="1:30">
      <c r="A178" s="34"/>
      <c r="B178" s="34"/>
      <c r="C178" s="34"/>
      <c r="D178" s="34"/>
      <c r="E178" s="34"/>
      <c r="F178" s="34"/>
      <c r="G178" s="34"/>
      <c r="H178" s="34"/>
      <c r="I178" s="34"/>
      <c r="J178" s="34"/>
      <c r="K178" s="34"/>
      <c r="L178" s="34"/>
      <c r="M178" s="34"/>
      <c r="N178" s="34"/>
      <c r="O178" s="34"/>
      <c r="P178" s="34"/>
      <c r="Q178" s="34"/>
      <c r="R178" s="34"/>
      <c r="S178" s="34"/>
      <c r="T178" s="34"/>
      <c r="U178" s="131"/>
      <c r="V178" s="36"/>
      <c r="W178" s="36"/>
      <c r="X178" s="130" t="s">
        <v>560</v>
      </c>
      <c r="Y178" s="131"/>
      <c r="Z178" s="131"/>
      <c r="AA178" s="131"/>
      <c r="AB178" s="130"/>
      <c r="AC178" s="131"/>
      <c r="AD178" s="131"/>
    </row>
    <row r="179" spans="1:30">
      <c r="A179" s="34"/>
      <c r="B179" s="34"/>
      <c r="C179" s="34"/>
      <c r="D179" s="34"/>
      <c r="E179" s="34"/>
      <c r="F179" s="34"/>
      <c r="G179" s="34"/>
      <c r="H179" s="34"/>
      <c r="I179" s="34"/>
      <c r="J179" s="34"/>
      <c r="K179" s="34"/>
      <c r="L179" s="34"/>
      <c r="M179" s="34"/>
      <c r="N179" s="34"/>
      <c r="O179" s="34"/>
      <c r="P179" s="34"/>
      <c r="Q179" s="34"/>
      <c r="R179" s="34"/>
      <c r="S179" s="34"/>
      <c r="T179" s="34"/>
      <c r="U179" s="131"/>
      <c r="V179" s="36"/>
      <c r="W179" s="36"/>
      <c r="X179" s="130" t="s">
        <v>562</v>
      </c>
      <c r="Y179" s="131"/>
      <c r="Z179" s="131"/>
      <c r="AA179" s="131"/>
      <c r="AB179" s="130"/>
      <c r="AC179" s="131"/>
      <c r="AD179" s="131"/>
    </row>
    <row r="180" spans="1:30">
      <c r="A180" s="34"/>
      <c r="B180" s="34"/>
      <c r="C180" s="34"/>
      <c r="D180" s="34"/>
      <c r="E180" s="34"/>
      <c r="F180" s="34"/>
      <c r="G180" s="34"/>
      <c r="H180" s="34"/>
      <c r="I180" s="34"/>
      <c r="J180" s="34"/>
      <c r="K180" s="34"/>
      <c r="L180" s="34"/>
      <c r="M180" s="34"/>
      <c r="N180" s="34"/>
      <c r="O180" s="34"/>
      <c r="P180" s="34"/>
      <c r="Q180" s="34"/>
      <c r="R180" s="34"/>
      <c r="S180" s="34"/>
      <c r="T180" s="34"/>
      <c r="U180" s="131"/>
      <c r="V180" s="36"/>
      <c r="W180" s="36"/>
      <c r="X180" s="130" t="s">
        <v>563</v>
      </c>
      <c r="Y180" s="131"/>
      <c r="Z180" s="131"/>
      <c r="AA180" s="131"/>
      <c r="AB180" s="130"/>
      <c r="AC180" s="131"/>
      <c r="AD180" s="131"/>
    </row>
    <row r="181" spans="1:30">
      <c r="A181" s="34"/>
      <c r="B181" s="34"/>
      <c r="C181" s="34"/>
      <c r="D181" s="34"/>
      <c r="E181" s="34"/>
      <c r="F181" s="34"/>
      <c r="G181" s="34"/>
      <c r="H181" s="34"/>
      <c r="I181" s="34"/>
      <c r="J181" s="34"/>
      <c r="K181" s="34"/>
      <c r="L181" s="34"/>
      <c r="M181" s="34"/>
      <c r="N181" s="34"/>
      <c r="O181" s="34"/>
      <c r="P181" s="34"/>
      <c r="Q181" s="34"/>
      <c r="R181" s="34"/>
      <c r="S181" s="34"/>
      <c r="T181" s="34"/>
      <c r="U181" s="131"/>
      <c r="V181" s="36"/>
      <c r="W181" s="36"/>
      <c r="X181" s="130" t="s">
        <v>564</v>
      </c>
      <c r="Y181" s="131"/>
      <c r="Z181" s="131"/>
      <c r="AA181" s="131"/>
      <c r="AB181" s="130"/>
      <c r="AC181" s="131"/>
      <c r="AD181" s="131"/>
    </row>
    <row r="182" spans="1:30">
      <c r="A182" s="34"/>
      <c r="B182" s="34"/>
      <c r="C182" s="34"/>
      <c r="D182" s="34"/>
      <c r="E182" s="34"/>
      <c r="F182" s="34"/>
      <c r="G182" s="34"/>
      <c r="H182" s="34"/>
      <c r="I182" s="34"/>
      <c r="J182" s="34"/>
      <c r="K182" s="34"/>
      <c r="L182" s="34"/>
      <c r="M182" s="34"/>
      <c r="N182" s="34"/>
      <c r="O182" s="34"/>
      <c r="P182" s="34"/>
      <c r="Q182" s="34"/>
      <c r="R182" s="34"/>
      <c r="S182" s="34"/>
      <c r="T182" s="34"/>
      <c r="U182" s="131"/>
      <c r="V182" s="36"/>
      <c r="W182" s="36"/>
      <c r="X182" s="130" t="s">
        <v>565</v>
      </c>
      <c r="Y182" s="131"/>
      <c r="Z182" s="131"/>
      <c r="AA182" s="131"/>
      <c r="AB182" s="130"/>
      <c r="AC182" s="131"/>
      <c r="AD182" s="131"/>
    </row>
    <row r="183" spans="1:30">
      <c r="A183" s="34"/>
      <c r="B183" s="34"/>
      <c r="C183" s="34"/>
      <c r="D183" s="34"/>
      <c r="E183" s="34"/>
      <c r="F183" s="34"/>
      <c r="G183" s="34"/>
      <c r="H183" s="34"/>
      <c r="I183" s="34"/>
      <c r="J183" s="34"/>
      <c r="K183" s="34"/>
      <c r="L183" s="34"/>
      <c r="M183" s="34"/>
      <c r="N183" s="34"/>
      <c r="O183" s="34"/>
      <c r="P183" s="34"/>
      <c r="Q183" s="34"/>
      <c r="R183" s="34"/>
      <c r="S183" s="34"/>
      <c r="T183" s="34"/>
      <c r="U183" s="131"/>
      <c r="V183" s="36"/>
      <c r="W183" s="36"/>
      <c r="X183" s="130" t="s">
        <v>566</v>
      </c>
      <c r="Y183" s="131"/>
      <c r="Z183" s="131"/>
      <c r="AA183" s="131"/>
      <c r="AB183" s="130"/>
      <c r="AC183" s="131"/>
      <c r="AD183" s="131"/>
    </row>
    <row r="184" spans="1:30">
      <c r="A184" s="34"/>
      <c r="B184" s="34"/>
      <c r="C184" s="34"/>
      <c r="D184" s="34"/>
      <c r="E184" s="34"/>
      <c r="F184" s="34"/>
      <c r="G184" s="34"/>
      <c r="H184" s="34"/>
      <c r="I184" s="34"/>
      <c r="J184" s="34"/>
      <c r="K184" s="34"/>
      <c r="L184" s="34"/>
      <c r="M184" s="34"/>
      <c r="N184" s="34"/>
      <c r="O184" s="34"/>
      <c r="P184" s="34"/>
      <c r="Q184" s="34"/>
      <c r="R184" s="34"/>
      <c r="S184" s="34"/>
      <c r="T184" s="34"/>
      <c r="U184" s="131"/>
      <c r="V184" s="36"/>
      <c r="W184" s="36"/>
      <c r="X184" s="130" t="s">
        <v>567</v>
      </c>
      <c r="Y184" s="131"/>
      <c r="Z184" s="131"/>
      <c r="AA184" s="131"/>
      <c r="AB184" s="130"/>
      <c r="AC184" s="131"/>
      <c r="AD184" s="131"/>
    </row>
    <row r="185" spans="1:30">
      <c r="A185" s="34"/>
      <c r="B185" s="34"/>
      <c r="C185" s="34"/>
      <c r="D185" s="34"/>
      <c r="E185" s="34"/>
      <c r="F185" s="34"/>
      <c r="G185" s="34"/>
      <c r="H185" s="34"/>
      <c r="I185" s="34"/>
      <c r="J185" s="34"/>
      <c r="K185" s="34"/>
      <c r="L185" s="34"/>
      <c r="M185" s="34"/>
      <c r="N185" s="34"/>
      <c r="O185" s="34"/>
      <c r="P185" s="34"/>
      <c r="Q185" s="34"/>
      <c r="R185" s="34"/>
      <c r="S185" s="34"/>
      <c r="T185" s="34"/>
      <c r="U185" s="131"/>
      <c r="V185" s="36"/>
      <c r="W185" s="36"/>
      <c r="X185" s="130" t="s">
        <v>568</v>
      </c>
      <c r="Y185" s="131"/>
      <c r="Z185" s="131"/>
      <c r="AA185" s="131"/>
      <c r="AB185" s="130"/>
      <c r="AC185" s="131"/>
      <c r="AD185" s="131"/>
    </row>
    <row r="186" spans="1:30">
      <c r="A186" s="34"/>
      <c r="B186" s="34"/>
      <c r="C186" s="34"/>
      <c r="D186" s="34"/>
      <c r="E186" s="34"/>
      <c r="F186" s="34"/>
      <c r="G186" s="34"/>
      <c r="H186" s="34"/>
      <c r="I186" s="34"/>
      <c r="J186" s="34"/>
      <c r="K186" s="34"/>
      <c r="L186" s="34"/>
      <c r="M186" s="34"/>
      <c r="N186" s="34"/>
      <c r="O186" s="34"/>
      <c r="P186" s="34"/>
      <c r="Q186" s="34"/>
      <c r="R186" s="34"/>
      <c r="S186" s="34"/>
      <c r="T186" s="34"/>
      <c r="U186" s="131"/>
      <c r="V186" s="36"/>
      <c r="W186" s="36"/>
      <c r="X186" s="130" t="s">
        <v>569</v>
      </c>
      <c r="Y186" s="131"/>
      <c r="Z186" s="131"/>
      <c r="AA186" s="131"/>
      <c r="AB186" s="130"/>
      <c r="AC186" s="131"/>
      <c r="AD186" s="131"/>
    </row>
    <row r="187" spans="1:30">
      <c r="A187" s="34"/>
      <c r="B187" s="34"/>
      <c r="C187" s="34"/>
      <c r="D187" s="34"/>
      <c r="E187" s="34"/>
      <c r="F187" s="34"/>
      <c r="G187" s="34"/>
      <c r="H187" s="34"/>
      <c r="I187" s="34"/>
      <c r="J187" s="34"/>
      <c r="K187" s="34"/>
      <c r="L187" s="34"/>
      <c r="M187" s="34"/>
      <c r="N187" s="34"/>
      <c r="O187" s="34"/>
      <c r="P187" s="34"/>
      <c r="Q187" s="34"/>
      <c r="R187" s="34"/>
      <c r="S187" s="34"/>
      <c r="T187" s="34"/>
      <c r="U187" s="131"/>
      <c r="V187" s="36"/>
      <c r="W187" s="36"/>
      <c r="X187" s="130" t="s">
        <v>571</v>
      </c>
      <c r="Y187" s="131"/>
      <c r="Z187" s="131"/>
      <c r="AA187" s="131"/>
      <c r="AB187" s="130"/>
      <c r="AC187" s="131"/>
      <c r="AD187" s="131"/>
    </row>
    <row r="188" spans="1:30">
      <c r="A188" s="34"/>
      <c r="B188" s="34"/>
      <c r="C188" s="34"/>
      <c r="D188" s="34"/>
      <c r="E188" s="34"/>
      <c r="F188" s="34"/>
      <c r="G188" s="34"/>
      <c r="H188" s="34"/>
      <c r="I188" s="34"/>
      <c r="J188" s="34"/>
      <c r="K188" s="34"/>
      <c r="L188" s="34"/>
      <c r="M188" s="34"/>
      <c r="N188" s="34"/>
      <c r="O188" s="34"/>
      <c r="P188" s="34"/>
      <c r="Q188" s="34"/>
      <c r="R188" s="34"/>
      <c r="S188" s="34"/>
      <c r="T188" s="34"/>
      <c r="U188" s="131"/>
      <c r="V188" s="36"/>
      <c r="W188" s="36"/>
      <c r="X188" s="130" t="s">
        <v>572</v>
      </c>
      <c r="Y188" s="131"/>
      <c r="Z188" s="131"/>
      <c r="AA188" s="131"/>
      <c r="AB188" s="130"/>
      <c r="AC188" s="131"/>
      <c r="AD188" s="131"/>
    </row>
    <row r="189" spans="1:30">
      <c r="A189" s="34"/>
      <c r="B189" s="34"/>
      <c r="C189" s="34"/>
      <c r="D189" s="34"/>
      <c r="E189" s="34"/>
      <c r="F189" s="34"/>
      <c r="G189" s="34"/>
      <c r="H189" s="34"/>
      <c r="I189" s="34"/>
      <c r="J189" s="34"/>
      <c r="K189" s="34"/>
      <c r="L189" s="34"/>
      <c r="M189" s="34"/>
      <c r="N189" s="34"/>
      <c r="O189" s="34"/>
      <c r="P189" s="34"/>
      <c r="Q189" s="34"/>
      <c r="R189" s="34"/>
      <c r="S189" s="34"/>
      <c r="T189" s="34"/>
      <c r="U189" s="131"/>
      <c r="V189" s="36"/>
      <c r="W189" s="36"/>
      <c r="X189" s="130" t="s">
        <v>573</v>
      </c>
      <c r="Y189" s="131"/>
      <c r="Z189" s="131"/>
      <c r="AA189" s="131"/>
      <c r="AB189" s="130"/>
      <c r="AC189" s="131"/>
      <c r="AD189" s="131"/>
    </row>
    <row r="190" spans="1:30">
      <c r="A190" s="34"/>
      <c r="B190" s="34"/>
      <c r="C190" s="34"/>
      <c r="D190" s="34"/>
      <c r="E190" s="34"/>
      <c r="F190" s="34"/>
      <c r="G190" s="34"/>
      <c r="H190" s="34"/>
      <c r="I190" s="34"/>
      <c r="J190" s="34"/>
      <c r="K190" s="34"/>
      <c r="L190" s="34"/>
      <c r="M190" s="34"/>
      <c r="N190" s="34"/>
      <c r="O190" s="34"/>
      <c r="P190" s="34"/>
      <c r="Q190" s="34"/>
      <c r="R190" s="34"/>
      <c r="S190" s="34"/>
      <c r="T190" s="34"/>
      <c r="U190" s="131"/>
      <c r="V190" s="36"/>
      <c r="W190" s="36"/>
      <c r="X190" s="130" t="s">
        <v>574</v>
      </c>
      <c r="Y190" s="131"/>
      <c r="Z190" s="131"/>
      <c r="AA190" s="131"/>
      <c r="AB190" s="130"/>
      <c r="AC190" s="131"/>
      <c r="AD190" s="131"/>
    </row>
  </sheetData>
  <dataValidations count="11">
    <dataValidation type="list" allowBlank="1" showInputMessage="1" showErrorMessage="1" sqref="K3:K50">
      <formula1>$AC$3:$AC$6</formula1>
    </dataValidation>
    <dataValidation type="list" allowBlank="1" showInputMessage="1" showErrorMessage="1" sqref="I3:I50">
      <formula1>$AA$3:$AA$17</formula1>
    </dataValidation>
    <dataValidation type="list" allowBlank="1" showInputMessage="1" showErrorMessage="1" sqref="H3:H50">
      <formula1>$Z$3:$Z$9</formula1>
    </dataValidation>
    <dataValidation type="list" allowBlank="1" showInputMessage="1" showErrorMessage="1" sqref="G3:G50">
      <formula1>$Y$3:$Y$9</formula1>
    </dataValidation>
    <dataValidation type="list" allowBlank="1" showInputMessage="1" showErrorMessage="1" sqref="E3:E50">
      <formula1>$X$3:$X$191</formula1>
    </dataValidation>
    <dataValidation type="list" allowBlank="1" showInputMessage="1" showErrorMessage="1" sqref="D3:D50">
      <formula1>$W$3:$W$58</formula1>
    </dataValidation>
    <dataValidation type="list" allowBlank="1" showInputMessage="1" showErrorMessage="1" sqref="C3:C50">
      <formula1>$V$3:$V$18</formula1>
    </dataValidation>
    <dataValidation type="list" allowBlank="1" showInputMessage="1" showErrorMessage="1" sqref="O3:O50">
      <formula1>$AD$3:$AD$14</formula1>
    </dataValidation>
    <dataValidation type="list" allowBlank="1" showInputMessage="1" showErrorMessage="1" sqref="J3:J50">
      <formula1>$AB$3:$AB$65</formula1>
    </dataValidation>
    <dataValidation type="list" allowBlank="1" showInputMessage="1" showErrorMessage="1" sqref="F3:F50">
      <formula1>"Yes,No"</formula1>
    </dataValidation>
    <dataValidation type="list" allowBlank="1" showInputMessage="1" showErrorMessage="1" sqref="B3:B50">
      <formula1>$U$3:$U$8</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sheetPr codeName="Sheet7"/>
  <dimension ref="A1"/>
  <sheetViews>
    <sheetView workbookViewId="0">
      <selection activeCell="F21" sqref="F21"/>
    </sheetView>
  </sheetViews>
  <sheetFormatPr defaultRowHeight="12.75"/>
  <sheetData/>
  <pageMargins left="0.7" right="0.7" top="0.75" bottom="0.75" header="0.3" footer="0.3"/>
</worksheet>
</file>

<file path=xl/worksheets/sheet10.xml><?xml version="1.0" encoding="utf-8"?>
<worksheet xmlns="http://schemas.openxmlformats.org/spreadsheetml/2006/main" xmlns:r="http://schemas.openxmlformats.org/officeDocument/2006/relationships">
  <sheetPr codeName="Sheet8"/>
  <dimension ref="A1"/>
  <sheetViews>
    <sheetView workbookViewId="0">
      <selection activeCell="I23" sqref="I23"/>
    </sheetView>
  </sheetViews>
  <sheetFormatPr defaultRowHeight="12.75"/>
  <sheetData/>
  <pageMargins left="0.7" right="0.7" top="0.75" bottom="0.75" header="0.3" footer="0.3"/>
</worksheet>
</file>

<file path=xl/worksheets/sheet11.xml><?xml version="1.0" encoding="utf-8"?>
<worksheet xmlns="http://schemas.openxmlformats.org/spreadsheetml/2006/main" xmlns:r="http://schemas.openxmlformats.org/officeDocument/2006/relationships">
  <sheetPr codeName="Sheet11"/>
  <dimension ref="B2:O63"/>
  <sheetViews>
    <sheetView topLeftCell="D1" zoomScale="90" zoomScaleNormal="90" workbookViewId="0">
      <selection activeCell="F24" sqref="F24"/>
    </sheetView>
  </sheetViews>
  <sheetFormatPr defaultRowHeight="15"/>
  <cols>
    <col min="1" max="1" width="9.140625" style="176"/>
    <col min="2" max="2" width="32.28515625" style="176" customWidth="1"/>
    <col min="3" max="3" width="16.140625" style="176" customWidth="1"/>
    <col min="4" max="4" width="15.140625" style="176" customWidth="1"/>
    <col min="5" max="5" width="13.42578125" style="176" customWidth="1"/>
    <col min="6" max="6" width="14.42578125" style="176" customWidth="1"/>
    <col min="7" max="7" width="22" style="176" customWidth="1"/>
    <col min="8" max="8" width="17" style="176" customWidth="1"/>
    <col min="9" max="9" width="19" style="176" customWidth="1"/>
    <col min="10" max="10" width="24.28515625" style="176" customWidth="1"/>
    <col min="11" max="11" width="29.42578125" style="176" customWidth="1"/>
    <col min="12" max="12" width="15.140625" style="176" customWidth="1"/>
    <col min="13" max="13" width="12.140625" style="176" bestFit="1" customWidth="1"/>
    <col min="14" max="96" width="9.140625" style="176"/>
    <col min="97" max="97" width="54.28515625" style="176" bestFit="1" customWidth="1"/>
    <col min="98" max="98" width="17" style="176" bestFit="1" customWidth="1"/>
    <col min="99" max="99" width="6.28515625" style="176" bestFit="1" customWidth="1"/>
    <col min="100" max="100" width="8.7109375" style="176" bestFit="1" customWidth="1"/>
    <col min="101" max="101" width="6.7109375" style="176" bestFit="1" customWidth="1"/>
    <col min="102" max="102" width="7.28515625" style="176" bestFit="1" customWidth="1"/>
    <col min="103" max="103" width="14.5703125" style="176" bestFit="1" customWidth="1"/>
    <col min="104" max="104" width="13" style="176" bestFit="1" customWidth="1"/>
    <col min="105" max="105" width="16.28515625" style="176" bestFit="1" customWidth="1"/>
    <col min="106" max="106" width="12.140625" style="176" bestFit="1" customWidth="1"/>
    <col min="107" max="107" width="12.7109375" style="176" bestFit="1" customWidth="1"/>
    <col min="108" max="108" width="13.42578125" style="176" customWidth="1"/>
    <col min="109" max="109" width="11.42578125" style="176" bestFit="1" customWidth="1"/>
    <col min="110" max="113" width="0" style="176" hidden="1" customWidth="1"/>
    <col min="114" max="114" width="9" style="176" bestFit="1" customWidth="1"/>
    <col min="115" max="115" width="10.5703125" style="176" bestFit="1" customWidth="1"/>
    <col min="116" max="116" width="11.7109375" style="176" bestFit="1" customWidth="1"/>
    <col min="117" max="117" width="13.28515625" style="176" bestFit="1" customWidth="1"/>
    <col min="118" max="118" width="12.140625" style="176" bestFit="1" customWidth="1"/>
    <col min="119" max="119" width="10.5703125" style="176" bestFit="1" customWidth="1"/>
    <col min="120" max="120" width="9.140625" style="176"/>
    <col min="121" max="121" width="12.140625" style="176" customWidth="1"/>
    <col min="122" max="122" width="12.85546875" style="176" customWidth="1"/>
    <col min="123" max="123" width="11.7109375" style="176" customWidth="1"/>
    <col min="124" max="352" width="9.140625" style="176"/>
    <col min="353" max="353" width="54.28515625" style="176" bestFit="1" customWidth="1"/>
    <col min="354" max="354" width="17" style="176" bestFit="1" customWidth="1"/>
    <col min="355" max="355" width="6.28515625" style="176" bestFit="1" customWidth="1"/>
    <col min="356" max="356" width="8.7109375" style="176" bestFit="1" customWidth="1"/>
    <col min="357" max="357" width="6.7109375" style="176" bestFit="1" customWidth="1"/>
    <col min="358" max="358" width="7.28515625" style="176" bestFit="1" customWidth="1"/>
    <col min="359" max="359" width="14.5703125" style="176" bestFit="1" customWidth="1"/>
    <col min="360" max="360" width="13" style="176" bestFit="1" customWidth="1"/>
    <col min="361" max="361" width="16.28515625" style="176" bestFit="1" customWidth="1"/>
    <col min="362" max="362" width="12.140625" style="176" bestFit="1" customWidth="1"/>
    <col min="363" max="363" width="12.7109375" style="176" bestFit="1" customWidth="1"/>
    <col min="364" max="364" width="13.42578125" style="176" customWidth="1"/>
    <col min="365" max="365" width="11.42578125" style="176" bestFit="1" customWidth="1"/>
    <col min="366" max="369" width="0" style="176" hidden="1" customWidth="1"/>
    <col min="370" max="370" width="9" style="176" bestFit="1" customWidth="1"/>
    <col min="371" max="371" width="10.5703125" style="176" bestFit="1" customWidth="1"/>
    <col min="372" max="372" width="11.7109375" style="176" bestFit="1" customWidth="1"/>
    <col min="373" max="373" width="13.28515625" style="176" bestFit="1" customWidth="1"/>
    <col min="374" max="374" width="12.140625" style="176" bestFit="1" customWidth="1"/>
    <col min="375" max="375" width="10.5703125" style="176" bestFit="1" customWidth="1"/>
    <col min="376" max="376" width="9.140625" style="176"/>
    <col min="377" max="377" width="12.140625" style="176" customWidth="1"/>
    <col min="378" max="378" width="12.85546875" style="176" customWidth="1"/>
    <col min="379" max="379" width="11.7109375" style="176" customWidth="1"/>
    <col min="380" max="608" width="9.140625" style="176"/>
    <col min="609" max="609" width="54.28515625" style="176" bestFit="1" customWidth="1"/>
    <col min="610" max="610" width="17" style="176" bestFit="1" customWidth="1"/>
    <col min="611" max="611" width="6.28515625" style="176" bestFit="1" customWidth="1"/>
    <col min="612" max="612" width="8.7109375" style="176" bestFit="1" customWidth="1"/>
    <col min="613" max="613" width="6.7109375" style="176" bestFit="1" customWidth="1"/>
    <col min="614" max="614" width="7.28515625" style="176" bestFit="1" customWidth="1"/>
    <col min="615" max="615" width="14.5703125" style="176" bestFit="1" customWidth="1"/>
    <col min="616" max="616" width="13" style="176" bestFit="1" customWidth="1"/>
    <col min="617" max="617" width="16.28515625" style="176" bestFit="1" customWidth="1"/>
    <col min="618" max="618" width="12.140625" style="176" bestFit="1" customWidth="1"/>
    <col min="619" max="619" width="12.7109375" style="176" bestFit="1" customWidth="1"/>
    <col min="620" max="620" width="13.42578125" style="176" customWidth="1"/>
    <col min="621" max="621" width="11.42578125" style="176" bestFit="1" customWidth="1"/>
    <col min="622" max="625" width="0" style="176" hidden="1" customWidth="1"/>
    <col min="626" max="626" width="9" style="176" bestFit="1" customWidth="1"/>
    <col min="627" max="627" width="10.5703125" style="176" bestFit="1" customWidth="1"/>
    <col min="628" max="628" width="11.7109375" style="176" bestFit="1" customWidth="1"/>
    <col min="629" max="629" width="13.28515625" style="176" bestFit="1" customWidth="1"/>
    <col min="630" max="630" width="12.140625" style="176" bestFit="1" customWidth="1"/>
    <col min="631" max="631" width="10.5703125" style="176" bestFit="1" customWidth="1"/>
    <col min="632" max="632" width="9.140625" style="176"/>
    <col min="633" max="633" width="12.140625" style="176" customWidth="1"/>
    <col min="634" max="634" width="12.85546875" style="176" customWidth="1"/>
    <col min="635" max="635" width="11.7109375" style="176" customWidth="1"/>
    <col min="636" max="864" width="9.140625" style="176"/>
    <col min="865" max="865" width="54.28515625" style="176" bestFit="1" customWidth="1"/>
    <col min="866" max="866" width="17" style="176" bestFit="1" customWidth="1"/>
    <col min="867" max="867" width="6.28515625" style="176" bestFit="1" customWidth="1"/>
    <col min="868" max="868" width="8.7109375" style="176" bestFit="1" customWidth="1"/>
    <col min="869" max="869" width="6.7109375" style="176" bestFit="1" customWidth="1"/>
    <col min="870" max="870" width="7.28515625" style="176" bestFit="1" customWidth="1"/>
    <col min="871" max="871" width="14.5703125" style="176" bestFit="1" customWidth="1"/>
    <col min="872" max="872" width="13" style="176" bestFit="1" customWidth="1"/>
    <col min="873" max="873" width="16.28515625" style="176" bestFit="1" customWidth="1"/>
    <col min="874" max="874" width="12.140625" style="176" bestFit="1" customWidth="1"/>
    <col min="875" max="875" width="12.7109375" style="176" bestFit="1" customWidth="1"/>
    <col min="876" max="876" width="13.42578125" style="176" customWidth="1"/>
    <col min="877" max="877" width="11.42578125" style="176" bestFit="1" customWidth="1"/>
    <col min="878" max="881" width="0" style="176" hidden="1" customWidth="1"/>
    <col min="882" max="882" width="9" style="176" bestFit="1" customWidth="1"/>
    <col min="883" max="883" width="10.5703125" style="176" bestFit="1" customWidth="1"/>
    <col min="884" max="884" width="11.7109375" style="176" bestFit="1" customWidth="1"/>
    <col min="885" max="885" width="13.28515625" style="176" bestFit="1" customWidth="1"/>
    <col min="886" max="886" width="12.140625" style="176" bestFit="1" customWidth="1"/>
    <col min="887" max="887" width="10.5703125" style="176" bestFit="1" customWidth="1"/>
    <col min="888" max="888" width="9.140625" style="176"/>
    <col min="889" max="889" width="12.140625" style="176" customWidth="1"/>
    <col min="890" max="890" width="12.85546875" style="176" customWidth="1"/>
    <col min="891" max="891" width="11.7109375" style="176" customWidth="1"/>
    <col min="892" max="1120" width="9.140625" style="176"/>
    <col min="1121" max="1121" width="54.28515625" style="176" bestFit="1" customWidth="1"/>
    <col min="1122" max="1122" width="17" style="176" bestFit="1" customWidth="1"/>
    <col min="1123" max="1123" width="6.28515625" style="176" bestFit="1" customWidth="1"/>
    <col min="1124" max="1124" width="8.7109375" style="176" bestFit="1" customWidth="1"/>
    <col min="1125" max="1125" width="6.7109375" style="176" bestFit="1" customWidth="1"/>
    <col min="1126" max="1126" width="7.28515625" style="176" bestFit="1" customWidth="1"/>
    <col min="1127" max="1127" width="14.5703125" style="176" bestFit="1" customWidth="1"/>
    <col min="1128" max="1128" width="13" style="176" bestFit="1" customWidth="1"/>
    <col min="1129" max="1129" width="16.28515625" style="176" bestFit="1" customWidth="1"/>
    <col min="1130" max="1130" width="12.140625" style="176" bestFit="1" customWidth="1"/>
    <col min="1131" max="1131" width="12.7109375" style="176" bestFit="1" customWidth="1"/>
    <col min="1132" max="1132" width="13.42578125" style="176" customWidth="1"/>
    <col min="1133" max="1133" width="11.42578125" style="176" bestFit="1" customWidth="1"/>
    <col min="1134" max="1137" width="0" style="176" hidden="1" customWidth="1"/>
    <col min="1138" max="1138" width="9" style="176" bestFit="1" customWidth="1"/>
    <col min="1139" max="1139" width="10.5703125" style="176" bestFit="1" customWidth="1"/>
    <col min="1140" max="1140" width="11.7109375" style="176" bestFit="1" customWidth="1"/>
    <col min="1141" max="1141" width="13.28515625" style="176" bestFit="1" customWidth="1"/>
    <col min="1142" max="1142" width="12.140625" style="176" bestFit="1" customWidth="1"/>
    <col min="1143" max="1143" width="10.5703125" style="176" bestFit="1" customWidth="1"/>
    <col min="1144" max="1144" width="9.140625" style="176"/>
    <col min="1145" max="1145" width="12.140625" style="176" customWidth="1"/>
    <col min="1146" max="1146" width="12.85546875" style="176" customWidth="1"/>
    <col min="1147" max="1147" width="11.7109375" style="176" customWidth="1"/>
    <col min="1148" max="1376" width="9.140625" style="176"/>
    <col min="1377" max="1377" width="54.28515625" style="176" bestFit="1" customWidth="1"/>
    <col min="1378" max="1378" width="17" style="176" bestFit="1" customWidth="1"/>
    <col min="1379" max="1379" width="6.28515625" style="176" bestFit="1" customWidth="1"/>
    <col min="1380" max="1380" width="8.7109375" style="176" bestFit="1" customWidth="1"/>
    <col min="1381" max="1381" width="6.7109375" style="176" bestFit="1" customWidth="1"/>
    <col min="1382" max="1382" width="7.28515625" style="176" bestFit="1" customWidth="1"/>
    <col min="1383" max="1383" width="14.5703125" style="176" bestFit="1" customWidth="1"/>
    <col min="1384" max="1384" width="13" style="176" bestFit="1" customWidth="1"/>
    <col min="1385" max="1385" width="16.28515625" style="176" bestFit="1" customWidth="1"/>
    <col min="1386" max="1386" width="12.140625" style="176" bestFit="1" customWidth="1"/>
    <col min="1387" max="1387" width="12.7109375" style="176" bestFit="1" customWidth="1"/>
    <col min="1388" max="1388" width="13.42578125" style="176" customWidth="1"/>
    <col min="1389" max="1389" width="11.42578125" style="176" bestFit="1" customWidth="1"/>
    <col min="1390" max="1393" width="0" style="176" hidden="1" customWidth="1"/>
    <col min="1394" max="1394" width="9" style="176" bestFit="1" customWidth="1"/>
    <col min="1395" max="1395" width="10.5703125" style="176" bestFit="1" customWidth="1"/>
    <col min="1396" max="1396" width="11.7109375" style="176" bestFit="1" customWidth="1"/>
    <col min="1397" max="1397" width="13.28515625" style="176" bestFit="1" customWidth="1"/>
    <col min="1398" max="1398" width="12.140625" style="176" bestFit="1" customWidth="1"/>
    <col min="1399" max="1399" width="10.5703125" style="176" bestFit="1" customWidth="1"/>
    <col min="1400" max="1400" width="9.140625" style="176"/>
    <col min="1401" max="1401" width="12.140625" style="176" customWidth="1"/>
    <col min="1402" max="1402" width="12.85546875" style="176" customWidth="1"/>
    <col min="1403" max="1403" width="11.7109375" style="176" customWidth="1"/>
    <col min="1404" max="1632" width="9.140625" style="176"/>
    <col min="1633" max="1633" width="54.28515625" style="176" bestFit="1" customWidth="1"/>
    <col min="1634" max="1634" width="17" style="176" bestFit="1" customWidth="1"/>
    <col min="1635" max="1635" width="6.28515625" style="176" bestFit="1" customWidth="1"/>
    <col min="1636" max="1636" width="8.7109375" style="176" bestFit="1" customWidth="1"/>
    <col min="1637" max="1637" width="6.7109375" style="176" bestFit="1" customWidth="1"/>
    <col min="1638" max="1638" width="7.28515625" style="176" bestFit="1" customWidth="1"/>
    <col min="1639" max="1639" width="14.5703125" style="176" bestFit="1" customWidth="1"/>
    <col min="1640" max="1640" width="13" style="176" bestFit="1" customWidth="1"/>
    <col min="1641" max="1641" width="16.28515625" style="176" bestFit="1" customWidth="1"/>
    <col min="1642" max="1642" width="12.140625" style="176" bestFit="1" customWidth="1"/>
    <col min="1643" max="1643" width="12.7109375" style="176" bestFit="1" customWidth="1"/>
    <col min="1644" max="1644" width="13.42578125" style="176" customWidth="1"/>
    <col min="1645" max="1645" width="11.42578125" style="176" bestFit="1" customWidth="1"/>
    <col min="1646" max="1649" width="0" style="176" hidden="1" customWidth="1"/>
    <col min="1650" max="1650" width="9" style="176" bestFit="1" customWidth="1"/>
    <col min="1651" max="1651" width="10.5703125" style="176" bestFit="1" customWidth="1"/>
    <col min="1652" max="1652" width="11.7109375" style="176" bestFit="1" customWidth="1"/>
    <col min="1653" max="1653" width="13.28515625" style="176" bestFit="1" customWidth="1"/>
    <col min="1654" max="1654" width="12.140625" style="176" bestFit="1" customWidth="1"/>
    <col min="1655" max="1655" width="10.5703125" style="176" bestFit="1" customWidth="1"/>
    <col min="1656" max="1656" width="9.140625" style="176"/>
    <col min="1657" max="1657" width="12.140625" style="176" customWidth="1"/>
    <col min="1658" max="1658" width="12.85546875" style="176" customWidth="1"/>
    <col min="1659" max="1659" width="11.7109375" style="176" customWidth="1"/>
    <col min="1660" max="1888" width="9.140625" style="176"/>
    <col min="1889" max="1889" width="54.28515625" style="176" bestFit="1" customWidth="1"/>
    <col min="1890" max="1890" width="17" style="176" bestFit="1" customWidth="1"/>
    <col min="1891" max="1891" width="6.28515625" style="176" bestFit="1" customWidth="1"/>
    <col min="1892" max="1892" width="8.7109375" style="176" bestFit="1" customWidth="1"/>
    <col min="1893" max="1893" width="6.7109375" style="176" bestFit="1" customWidth="1"/>
    <col min="1894" max="1894" width="7.28515625" style="176" bestFit="1" customWidth="1"/>
    <col min="1895" max="1895" width="14.5703125" style="176" bestFit="1" customWidth="1"/>
    <col min="1896" max="1896" width="13" style="176" bestFit="1" customWidth="1"/>
    <col min="1897" max="1897" width="16.28515625" style="176" bestFit="1" customWidth="1"/>
    <col min="1898" max="1898" width="12.140625" style="176" bestFit="1" customWidth="1"/>
    <col min="1899" max="1899" width="12.7109375" style="176" bestFit="1" customWidth="1"/>
    <col min="1900" max="1900" width="13.42578125" style="176" customWidth="1"/>
    <col min="1901" max="1901" width="11.42578125" style="176" bestFit="1" customWidth="1"/>
    <col min="1902" max="1905" width="0" style="176" hidden="1" customWidth="1"/>
    <col min="1906" max="1906" width="9" style="176" bestFit="1" customWidth="1"/>
    <col min="1907" max="1907" width="10.5703125" style="176" bestFit="1" customWidth="1"/>
    <col min="1908" max="1908" width="11.7109375" style="176" bestFit="1" customWidth="1"/>
    <col min="1909" max="1909" width="13.28515625" style="176" bestFit="1" customWidth="1"/>
    <col min="1910" max="1910" width="12.140625" style="176" bestFit="1" customWidth="1"/>
    <col min="1911" max="1911" width="10.5703125" style="176" bestFit="1" customWidth="1"/>
    <col min="1912" max="1912" width="9.140625" style="176"/>
    <col min="1913" max="1913" width="12.140625" style="176" customWidth="1"/>
    <col min="1914" max="1914" width="12.85546875" style="176" customWidth="1"/>
    <col min="1915" max="1915" width="11.7109375" style="176" customWidth="1"/>
    <col min="1916" max="2144" width="9.140625" style="176"/>
    <col min="2145" max="2145" width="54.28515625" style="176" bestFit="1" customWidth="1"/>
    <col min="2146" max="2146" width="17" style="176" bestFit="1" customWidth="1"/>
    <col min="2147" max="2147" width="6.28515625" style="176" bestFit="1" customWidth="1"/>
    <col min="2148" max="2148" width="8.7109375" style="176" bestFit="1" customWidth="1"/>
    <col min="2149" max="2149" width="6.7109375" style="176" bestFit="1" customWidth="1"/>
    <col min="2150" max="2150" width="7.28515625" style="176" bestFit="1" customWidth="1"/>
    <col min="2151" max="2151" width="14.5703125" style="176" bestFit="1" customWidth="1"/>
    <col min="2152" max="2152" width="13" style="176" bestFit="1" customWidth="1"/>
    <col min="2153" max="2153" width="16.28515625" style="176" bestFit="1" customWidth="1"/>
    <col min="2154" max="2154" width="12.140625" style="176" bestFit="1" customWidth="1"/>
    <col min="2155" max="2155" width="12.7109375" style="176" bestFit="1" customWidth="1"/>
    <col min="2156" max="2156" width="13.42578125" style="176" customWidth="1"/>
    <col min="2157" max="2157" width="11.42578125" style="176" bestFit="1" customWidth="1"/>
    <col min="2158" max="2161" width="0" style="176" hidden="1" customWidth="1"/>
    <col min="2162" max="2162" width="9" style="176" bestFit="1" customWidth="1"/>
    <col min="2163" max="2163" width="10.5703125" style="176" bestFit="1" customWidth="1"/>
    <col min="2164" max="2164" width="11.7109375" style="176" bestFit="1" customWidth="1"/>
    <col min="2165" max="2165" width="13.28515625" style="176" bestFit="1" customWidth="1"/>
    <col min="2166" max="2166" width="12.140625" style="176" bestFit="1" customWidth="1"/>
    <col min="2167" max="2167" width="10.5703125" style="176" bestFit="1" customWidth="1"/>
    <col min="2168" max="2168" width="9.140625" style="176"/>
    <col min="2169" max="2169" width="12.140625" style="176" customWidth="1"/>
    <col min="2170" max="2170" width="12.85546875" style="176" customWidth="1"/>
    <col min="2171" max="2171" width="11.7109375" style="176" customWidth="1"/>
    <col min="2172" max="2400" width="9.140625" style="176"/>
    <col min="2401" max="2401" width="54.28515625" style="176" bestFit="1" customWidth="1"/>
    <col min="2402" max="2402" width="17" style="176" bestFit="1" customWidth="1"/>
    <col min="2403" max="2403" width="6.28515625" style="176" bestFit="1" customWidth="1"/>
    <col min="2404" max="2404" width="8.7109375" style="176" bestFit="1" customWidth="1"/>
    <col min="2405" max="2405" width="6.7109375" style="176" bestFit="1" customWidth="1"/>
    <col min="2406" max="2406" width="7.28515625" style="176" bestFit="1" customWidth="1"/>
    <col min="2407" max="2407" width="14.5703125" style="176" bestFit="1" customWidth="1"/>
    <col min="2408" max="2408" width="13" style="176" bestFit="1" customWidth="1"/>
    <col min="2409" max="2409" width="16.28515625" style="176" bestFit="1" customWidth="1"/>
    <col min="2410" max="2410" width="12.140625" style="176" bestFit="1" customWidth="1"/>
    <col min="2411" max="2411" width="12.7109375" style="176" bestFit="1" customWidth="1"/>
    <col min="2412" max="2412" width="13.42578125" style="176" customWidth="1"/>
    <col min="2413" max="2413" width="11.42578125" style="176" bestFit="1" customWidth="1"/>
    <col min="2414" max="2417" width="0" style="176" hidden="1" customWidth="1"/>
    <col min="2418" max="2418" width="9" style="176" bestFit="1" customWidth="1"/>
    <col min="2419" max="2419" width="10.5703125" style="176" bestFit="1" customWidth="1"/>
    <col min="2420" max="2420" width="11.7109375" style="176" bestFit="1" customWidth="1"/>
    <col min="2421" max="2421" width="13.28515625" style="176" bestFit="1" customWidth="1"/>
    <col min="2422" max="2422" width="12.140625" style="176" bestFit="1" customWidth="1"/>
    <col min="2423" max="2423" width="10.5703125" style="176" bestFit="1" customWidth="1"/>
    <col min="2424" max="2424" width="9.140625" style="176"/>
    <col min="2425" max="2425" width="12.140625" style="176" customWidth="1"/>
    <col min="2426" max="2426" width="12.85546875" style="176" customWidth="1"/>
    <col min="2427" max="2427" width="11.7109375" style="176" customWidth="1"/>
    <col min="2428" max="2656" width="9.140625" style="176"/>
    <col min="2657" max="2657" width="54.28515625" style="176" bestFit="1" customWidth="1"/>
    <col min="2658" max="2658" width="17" style="176" bestFit="1" customWidth="1"/>
    <col min="2659" max="2659" width="6.28515625" style="176" bestFit="1" customWidth="1"/>
    <col min="2660" max="2660" width="8.7109375" style="176" bestFit="1" customWidth="1"/>
    <col min="2661" max="2661" width="6.7109375" style="176" bestFit="1" customWidth="1"/>
    <col min="2662" max="2662" width="7.28515625" style="176" bestFit="1" customWidth="1"/>
    <col min="2663" max="2663" width="14.5703125" style="176" bestFit="1" customWidth="1"/>
    <col min="2664" max="2664" width="13" style="176" bestFit="1" customWidth="1"/>
    <col min="2665" max="2665" width="16.28515625" style="176" bestFit="1" customWidth="1"/>
    <col min="2666" max="2666" width="12.140625" style="176" bestFit="1" customWidth="1"/>
    <col min="2667" max="2667" width="12.7109375" style="176" bestFit="1" customWidth="1"/>
    <col min="2668" max="2668" width="13.42578125" style="176" customWidth="1"/>
    <col min="2669" max="2669" width="11.42578125" style="176" bestFit="1" customWidth="1"/>
    <col min="2670" max="2673" width="0" style="176" hidden="1" customWidth="1"/>
    <col min="2674" max="2674" width="9" style="176" bestFit="1" customWidth="1"/>
    <col min="2675" max="2675" width="10.5703125" style="176" bestFit="1" customWidth="1"/>
    <col min="2676" max="2676" width="11.7109375" style="176" bestFit="1" customWidth="1"/>
    <col min="2677" max="2677" width="13.28515625" style="176" bestFit="1" customWidth="1"/>
    <col min="2678" max="2678" width="12.140625" style="176" bestFit="1" customWidth="1"/>
    <col min="2679" max="2679" width="10.5703125" style="176" bestFit="1" customWidth="1"/>
    <col min="2680" max="2680" width="9.140625" style="176"/>
    <col min="2681" max="2681" width="12.140625" style="176" customWidth="1"/>
    <col min="2682" max="2682" width="12.85546875" style="176" customWidth="1"/>
    <col min="2683" max="2683" width="11.7109375" style="176" customWidth="1"/>
    <col min="2684" max="2912" width="9.140625" style="176"/>
    <col min="2913" max="2913" width="54.28515625" style="176" bestFit="1" customWidth="1"/>
    <col min="2914" max="2914" width="17" style="176" bestFit="1" customWidth="1"/>
    <col min="2915" max="2915" width="6.28515625" style="176" bestFit="1" customWidth="1"/>
    <col min="2916" max="2916" width="8.7109375" style="176" bestFit="1" customWidth="1"/>
    <col min="2917" max="2917" width="6.7109375" style="176" bestFit="1" customWidth="1"/>
    <col min="2918" max="2918" width="7.28515625" style="176" bestFit="1" customWidth="1"/>
    <col min="2919" max="2919" width="14.5703125" style="176" bestFit="1" customWidth="1"/>
    <col min="2920" max="2920" width="13" style="176" bestFit="1" customWidth="1"/>
    <col min="2921" max="2921" width="16.28515625" style="176" bestFit="1" customWidth="1"/>
    <col min="2922" max="2922" width="12.140625" style="176" bestFit="1" customWidth="1"/>
    <col min="2923" max="2923" width="12.7109375" style="176" bestFit="1" customWidth="1"/>
    <col min="2924" max="2924" width="13.42578125" style="176" customWidth="1"/>
    <col min="2925" max="2925" width="11.42578125" style="176" bestFit="1" customWidth="1"/>
    <col min="2926" max="2929" width="0" style="176" hidden="1" customWidth="1"/>
    <col min="2930" max="2930" width="9" style="176" bestFit="1" customWidth="1"/>
    <col min="2931" max="2931" width="10.5703125" style="176" bestFit="1" customWidth="1"/>
    <col min="2932" max="2932" width="11.7109375" style="176" bestFit="1" customWidth="1"/>
    <col min="2933" max="2933" width="13.28515625" style="176" bestFit="1" customWidth="1"/>
    <col min="2934" max="2934" width="12.140625" style="176" bestFit="1" customWidth="1"/>
    <col min="2935" max="2935" width="10.5703125" style="176" bestFit="1" customWidth="1"/>
    <col min="2936" max="2936" width="9.140625" style="176"/>
    <col min="2937" max="2937" width="12.140625" style="176" customWidth="1"/>
    <col min="2938" max="2938" width="12.85546875" style="176" customWidth="1"/>
    <col min="2939" max="2939" width="11.7109375" style="176" customWidth="1"/>
    <col min="2940" max="3168" width="9.140625" style="176"/>
    <col min="3169" max="3169" width="54.28515625" style="176" bestFit="1" customWidth="1"/>
    <col min="3170" max="3170" width="17" style="176" bestFit="1" customWidth="1"/>
    <col min="3171" max="3171" width="6.28515625" style="176" bestFit="1" customWidth="1"/>
    <col min="3172" max="3172" width="8.7109375" style="176" bestFit="1" customWidth="1"/>
    <col min="3173" max="3173" width="6.7109375" style="176" bestFit="1" customWidth="1"/>
    <col min="3174" max="3174" width="7.28515625" style="176" bestFit="1" customWidth="1"/>
    <col min="3175" max="3175" width="14.5703125" style="176" bestFit="1" customWidth="1"/>
    <col min="3176" max="3176" width="13" style="176" bestFit="1" customWidth="1"/>
    <col min="3177" max="3177" width="16.28515625" style="176" bestFit="1" customWidth="1"/>
    <col min="3178" max="3178" width="12.140625" style="176" bestFit="1" customWidth="1"/>
    <col min="3179" max="3179" width="12.7109375" style="176" bestFit="1" customWidth="1"/>
    <col min="3180" max="3180" width="13.42578125" style="176" customWidth="1"/>
    <col min="3181" max="3181" width="11.42578125" style="176" bestFit="1" customWidth="1"/>
    <col min="3182" max="3185" width="0" style="176" hidden="1" customWidth="1"/>
    <col min="3186" max="3186" width="9" style="176" bestFit="1" customWidth="1"/>
    <col min="3187" max="3187" width="10.5703125" style="176" bestFit="1" customWidth="1"/>
    <col min="3188" max="3188" width="11.7109375" style="176" bestFit="1" customWidth="1"/>
    <col min="3189" max="3189" width="13.28515625" style="176" bestFit="1" customWidth="1"/>
    <col min="3190" max="3190" width="12.140625" style="176" bestFit="1" customWidth="1"/>
    <col min="3191" max="3191" width="10.5703125" style="176" bestFit="1" customWidth="1"/>
    <col min="3192" max="3192" width="9.140625" style="176"/>
    <col min="3193" max="3193" width="12.140625" style="176" customWidth="1"/>
    <col min="3194" max="3194" width="12.85546875" style="176" customWidth="1"/>
    <col min="3195" max="3195" width="11.7109375" style="176" customWidth="1"/>
    <col min="3196" max="3424" width="9.140625" style="176"/>
    <col min="3425" max="3425" width="54.28515625" style="176" bestFit="1" customWidth="1"/>
    <col min="3426" max="3426" width="17" style="176" bestFit="1" customWidth="1"/>
    <col min="3427" max="3427" width="6.28515625" style="176" bestFit="1" customWidth="1"/>
    <col min="3428" max="3428" width="8.7109375" style="176" bestFit="1" customWidth="1"/>
    <col min="3429" max="3429" width="6.7109375" style="176" bestFit="1" customWidth="1"/>
    <col min="3430" max="3430" width="7.28515625" style="176" bestFit="1" customWidth="1"/>
    <col min="3431" max="3431" width="14.5703125" style="176" bestFit="1" customWidth="1"/>
    <col min="3432" max="3432" width="13" style="176" bestFit="1" customWidth="1"/>
    <col min="3433" max="3433" width="16.28515625" style="176" bestFit="1" customWidth="1"/>
    <col min="3434" max="3434" width="12.140625" style="176" bestFit="1" customWidth="1"/>
    <col min="3435" max="3435" width="12.7109375" style="176" bestFit="1" customWidth="1"/>
    <col min="3436" max="3436" width="13.42578125" style="176" customWidth="1"/>
    <col min="3437" max="3437" width="11.42578125" style="176" bestFit="1" customWidth="1"/>
    <col min="3438" max="3441" width="0" style="176" hidden="1" customWidth="1"/>
    <col min="3442" max="3442" width="9" style="176" bestFit="1" customWidth="1"/>
    <col min="3443" max="3443" width="10.5703125" style="176" bestFit="1" customWidth="1"/>
    <col min="3444" max="3444" width="11.7109375" style="176" bestFit="1" customWidth="1"/>
    <col min="3445" max="3445" width="13.28515625" style="176" bestFit="1" customWidth="1"/>
    <col min="3446" max="3446" width="12.140625" style="176" bestFit="1" customWidth="1"/>
    <col min="3447" max="3447" width="10.5703125" style="176" bestFit="1" customWidth="1"/>
    <col min="3448" max="3448" width="9.140625" style="176"/>
    <col min="3449" max="3449" width="12.140625" style="176" customWidth="1"/>
    <col min="3450" max="3450" width="12.85546875" style="176" customWidth="1"/>
    <col min="3451" max="3451" width="11.7109375" style="176" customWidth="1"/>
    <col min="3452" max="3680" width="9.140625" style="176"/>
    <col min="3681" max="3681" width="54.28515625" style="176" bestFit="1" customWidth="1"/>
    <col min="3682" max="3682" width="17" style="176" bestFit="1" customWidth="1"/>
    <col min="3683" max="3683" width="6.28515625" style="176" bestFit="1" customWidth="1"/>
    <col min="3684" max="3684" width="8.7109375" style="176" bestFit="1" customWidth="1"/>
    <col min="3685" max="3685" width="6.7109375" style="176" bestFit="1" customWidth="1"/>
    <col min="3686" max="3686" width="7.28515625" style="176" bestFit="1" customWidth="1"/>
    <col min="3687" max="3687" width="14.5703125" style="176" bestFit="1" customWidth="1"/>
    <col min="3688" max="3688" width="13" style="176" bestFit="1" customWidth="1"/>
    <col min="3689" max="3689" width="16.28515625" style="176" bestFit="1" customWidth="1"/>
    <col min="3690" max="3690" width="12.140625" style="176" bestFit="1" customWidth="1"/>
    <col min="3691" max="3691" width="12.7109375" style="176" bestFit="1" customWidth="1"/>
    <col min="3692" max="3692" width="13.42578125" style="176" customWidth="1"/>
    <col min="3693" max="3693" width="11.42578125" style="176" bestFit="1" customWidth="1"/>
    <col min="3694" max="3697" width="0" style="176" hidden="1" customWidth="1"/>
    <col min="3698" max="3698" width="9" style="176" bestFit="1" customWidth="1"/>
    <col min="3699" max="3699" width="10.5703125" style="176" bestFit="1" customWidth="1"/>
    <col min="3700" max="3700" width="11.7109375" style="176" bestFit="1" customWidth="1"/>
    <col min="3701" max="3701" width="13.28515625" style="176" bestFit="1" customWidth="1"/>
    <col min="3702" max="3702" width="12.140625" style="176" bestFit="1" customWidth="1"/>
    <col min="3703" max="3703" width="10.5703125" style="176" bestFit="1" customWidth="1"/>
    <col min="3704" max="3704" width="9.140625" style="176"/>
    <col min="3705" max="3705" width="12.140625" style="176" customWidth="1"/>
    <col min="3706" max="3706" width="12.85546875" style="176" customWidth="1"/>
    <col min="3707" max="3707" width="11.7109375" style="176" customWidth="1"/>
    <col min="3708" max="3936" width="9.140625" style="176"/>
    <col min="3937" max="3937" width="54.28515625" style="176" bestFit="1" customWidth="1"/>
    <col min="3938" max="3938" width="17" style="176" bestFit="1" customWidth="1"/>
    <col min="3939" max="3939" width="6.28515625" style="176" bestFit="1" customWidth="1"/>
    <col min="3940" max="3940" width="8.7109375" style="176" bestFit="1" customWidth="1"/>
    <col min="3941" max="3941" width="6.7109375" style="176" bestFit="1" customWidth="1"/>
    <col min="3942" max="3942" width="7.28515625" style="176" bestFit="1" customWidth="1"/>
    <col min="3943" max="3943" width="14.5703125" style="176" bestFit="1" customWidth="1"/>
    <col min="3944" max="3944" width="13" style="176" bestFit="1" customWidth="1"/>
    <col min="3945" max="3945" width="16.28515625" style="176" bestFit="1" customWidth="1"/>
    <col min="3946" max="3946" width="12.140625" style="176" bestFit="1" customWidth="1"/>
    <col min="3947" max="3947" width="12.7109375" style="176" bestFit="1" customWidth="1"/>
    <col min="3948" max="3948" width="13.42578125" style="176" customWidth="1"/>
    <col min="3949" max="3949" width="11.42578125" style="176" bestFit="1" customWidth="1"/>
    <col min="3950" max="3953" width="0" style="176" hidden="1" customWidth="1"/>
    <col min="3954" max="3954" width="9" style="176" bestFit="1" customWidth="1"/>
    <col min="3955" max="3955" width="10.5703125" style="176" bestFit="1" customWidth="1"/>
    <col min="3956" max="3956" width="11.7109375" style="176" bestFit="1" customWidth="1"/>
    <col min="3957" max="3957" width="13.28515625" style="176" bestFit="1" customWidth="1"/>
    <col min="3958" max="3958" width="12.140625" style="176" bestFit="1" customWidth="1"/>
    <col min="3959" max="3959" width="10.5703125" style="176" bestFit="1" customWidth="1"/>
    <col min="3960" max="3960" width="9.140625" style="176"/>
    <col min="3961" max="3961" width="12.140625" style="176" customWidth="1"/>
    <col min="3962" max="3962" width="12.85546875" style="176" customWidth="1"/>
    <col min="3963" max="3963" width="11.7109375" style="176" customWidth="1"/>
    <col min="3964" max="4192" width="9.140625" style="176"/>
    <col min="4193" max="4193" width="54.28515625" style="176" bestFit="1" customWidth="1"/>
    <col min="4194" max="4194" width="17" style="176" bestFit="1" customWidth="1"/>
    <col min="4195" max="4195" width="6.28515625" style="176" bestFit="1" customWidth="1"/>
    <col min="4196" max="4196" width="8.7109375" style="176" bestFit="1" customWidth="1"/>
    <col min="4197" max="4197" width="6.7109375" style="176" bestFit="1" customWidth="1"/>
    <col min="4198" max="4198" width="7.28515625" style="176" bestFit="1" customWidth="1"/>
    <col min="4199" max="4199" width="14.5703125" style="176" bestFit="1" customWidth="1"/>
    <col min="4200" max="4200" width="13" style="176" bestFit="1" customWidth="1"/>
    <col min="4201" max="4201" width="16.28515625" style="176" bestFit="1" customWidth="1"/>
    <col min="4202" max="4202" width="12.140625" style="176" bestFit="1" customWidth="1"/>
    <col min="4203" max="4203" width="12.7109375" style="176" bestFit="1" customWidth="1"/>
    <col min="4204" max="4204" width="13.42578125" style="176" customWidth="1"/>
    <col min="4205" max="4205" width="11.42578125" style="176" bestFit="1" customWidth="1"/>
    <col min="4206" max="4209" width="0" style="176" hidden="1" customWidth="1"/>
    <col min="4210" max="4210" width="9" style="176" bestFit="1" customWidth="1"/>
    <col min="4211" max="4211" width="10.5703125" style="176" bestFit="1" customWidth="1"/>
    <col min="4212" max="4212" width="11.7109375" style="176" bestFit="1" customWidth="1"/>
    <col min="4213" max="4213" width="13.28515625" style="176" bestFit="1" customWidth="1"/>
    <col min="4214" max="4214" width="12.140625" style="176" bestFit="1" customWidth="1"/>
    <col min="4215" max="4215" width="10.5703125" style="176" bestFit="1" customWidth="1"/>
    <col min="4216" max="4216" width="9.140625" style="176"/>
    <col min="4217" max="4217" width="12.140625" style="176" customWidth="1"/>
    <col min="4218" max="4218" width="12.85546875" style="176" customWidth="1"/>
    <col min="4219" max="4219" width="11.7109375" style="176" customWidth="1"/>
    <col min="4220" max="4448" width="9.140625" style="176"/>
    <col min="4449" max="4449" width="54.28515625" style="176" bestFit="1" customWidth="1"/>
    <col min="4450" max="4450" width="17" style="176" bestFit="1" customWidth="1"/>
    <col min="4451" max="4451" width="6.28515625" style="176" bestFit="1" customWidth="1"/>
    <col min="4452" max="4452" width="8.7109375" style="176" bestFit="1" customWidth="1"/>
    <col min="4453" max="4453" width="6.7109375" style="176" bestFit="1" customWidth="1"/>
    <col min="4454" max="4454" width="7.28515625" style="176" bestFit="1" customWidth="1"/>
    <col min="4455" max="4455" width="14.5703125" style="176" bestFit="1" customWidth="1"/>
    <col min="4456" max="4456" width="13" style="176" bestFit="1" customWidth="1"/>
    <col min="4457" max="4457" width="16.28515625" style="176" bestFit="1" customWidth="1"/>
    <col min="4458" max="4458" width="12.140625" style="176" bestFit="1" customWidth="1"/>
    <col min="4459" max="4459" width="12.7109375" style="176" bestFit="1" customWidth="1"/>
    <col min="4460" max="4460" width="13.42578125" style="176" customWidth="1"/>
    <col min="4461" max="4461" width="11.42578125" style="176" bestFit="1" customWidth="1"/>
    <col min="4462" max="4465" width="0" style="176" hidden="1" customWidth="1"/>
    <col min="4466" max="4466" width="9" style="176" bestFit="1" customWidth="1"/>
    <col min="4467" max="4467" width="10.5703125" style="176" bestFit="1" customWidth="1"/>
    <col min="4468" max="4468" width="11.7109375" style="176" bestFit="1" customWidth="1"/>
    <col min="4469" max="4469" width="13.28515625" style="176" bestFit="1" customWidth="1"/>
    <col min="4470" max="4470" width="12.140625" style="176" bestFit="1" customWidth="1"/>
    <col min="4471" max="4471" width="10.5703125" style="176" bestFit="1" customWidth="1"/>
    <col min="4472" max="4472" width="9.140625" style="176"/>
    <col min="4473" max="4473" width="12.140625" style="176" customWidth="1"/>
    <col min="4474" max="4474" width="12.85546875" style="176" customWidth="1"/>
    <col min="4475" max="4475" width="11.7109375" style="176" customWidth="1"/>
    <col min="4476" max="4704" width="9.140625" style="176"/>
    <col min="4705" max="4705" width="54.28515625" style="176" bestFit="1" customWidth="1"/>
    <col min="4706" max="4706" width="17" style="176" bestFit="1" customWidth="1"/>
    <col min="4707" max="4707" width="6.28515625" style="176" bestFit="1" customWidth="1"/>
    <col min="4708" max="4708" width="8.7109375" style="176" bestFit="1" customWidth="1"/>
    <col min="4709" max="4709" width="6.7109375" style="176" bestFit="1" customWidth="1"/>
    <col min="4710" max="4710" width="7.28515625" style="176" bestFit="1" customWidth="1"/>
    <col min="4711" max="4711" width="14.5703125" style="176" bestFit="1" customWidth="1"/>
    <col min="4712" max="4712" width="13" style="176" bestFit="1" customWidth="1"/>
    <col min="4713" max="4713" width="16.28515625" style="176" bestFit="1" customWidth="1"/>
    <col min="4714" max="4714" width="12.140625" style="176" bestFit="1" customWidth="1"/>
    <col min="4715" max="4715" width="12.7109375" style="176" bestFit="1" customWidth="1"/>
    <col min="4716" max="4716" width="13.42578125" style="176" customWidth="1"/>
    <col min="4717" max="4717" width="11.42578125" style="176" bestFit="1" customWidth="1"/>
    <col min="4718" max="4721" width="0" style="176" hidden="1" customWidth="1"/>
    <col min="4722" max="4722" width="9" style="176" bestFit="1" customWidth="1"/>
    <col min="4723" max="4723" width="10.5703125" style="176" bestFit="1" customWidth="1"/>
    <col min="4724" max="4724" width="11.7109375" style="176" bestFit="1" customWidth="1"/>
    <col min="4725" max="4725" width="13.28515625" style="176" bestFit="1" customWidth="1"/>
    <col min="4726" max="4726" width="12.140625" style="176" bestFit="1" customWidth="1"/>
    <col min="4727" max="4727" width="10.5703125" style="176" bestFit="1" customWidth="1"/>
    <col min="4728" max="4728" width="9.140625" style="176"/>
    <col min="4729" max="4729" width="12.140625" style="176" customWidth="1"/>
    <col min="4730" max="4730" width="12.85546875" style="176" customWidth="1"/>
    <col min="4731" max="4731" width="11.7109375" style="176" customWidth="1"/>
    <col min="4732" max="4960" width="9.140625" style="176"/>
    <col min="4961" max="4961" width="54.28515625" style="176" bestFit="1" customWidth="1"/>
    <col min="4962" max="4962" width="17" style="176" bestFit="1" customWidth="1"/>
    <col min="4963" max="4963" width="6.28515625" style="176" bestFit="1" customWidth="1"/>
    <col min="4964" max="4964" width="8.7109375" style="176" bestFit="1" customWidth="1"/>
    <col min="4965" max="4965" width="6.7109375" style="176" bestFit="1" customWidth="1"/>
    <col min="4966" max="4966" width="7.28515625" style="176" bestFit="1" customWidth="1"/>
    <col min="4967" max="4967" width="14.5703125" style="176" bestFit="1" customWidth="1"/>
    <col min="4968" max="4968" width="13" style="176" bestFit="1" customWidth="1"/>
    <col min="4969" max="4969" width="16.28515625" style="176" bestFit="1" customWidth="1"/>
    <col min="4970" max="4970" width="12.140625" style="176" bestFit="1" customWidth="1"/>
    <col min="4971" max="4971" width="12.7109375" style="176" bestFit="1" customWidth="1"/>
    <col min="4972" max="4972" width="13.42578125" style="176" customWidth="1"/>
    <col min="4973" max="4973" width="11.42578125" style="176" bestFit="1" customWidth="1"/>
    <col min="4974" max="4977" width="0" style="176" hidden="1" customWidth="1"/>
    <col min="4978" max="4978" width="9" style="176" bestFit="1" customWidth="1"/>
    <col min="4979" max="4979" width="10.5703125" style="176" bestFit="1" customWidth="1"/>
    <col min="4980" max="4980" width="11.7109375" style="176" bestFit="1" customWidth="1"/>
    <col min="4981" max="4981" width="13.28515625" style="176" bestFit="1" customWidth="1"/>
    <col min="4982" max="4982" width="12.140625" style="176" bestFit="1" customWidth="1"/>
    <col min="4983" max="4983" width="10.5703125" style="176" bestFit="1" customWidth="1"/>
    <col min="4984" max="4984" width="9.140625" style="176"/>
    <col min="4985" max="4985" width="12.140625" style="176" customWidth="1"/>
    <col min="4986" max="4986" width="12.85546875" style="176" customWidth="1"/>
    <col min="4987" max="4987" width="11.7109375" style="176" customWidth="1"/>
    <col min="4988" max="5216" width="9.140625" style="176"/>
    <col min="5217" max="5217" width="54.28515625" style="176" bestFit="1" customWidth="1"/>
    <col min="5218" max="5218" width="17" style="176" bestFit="1" customWidth="1"/>
    <col min="5219" max="5219" width="6.28515625" style="176" bestFit="1" customWidth="1"/>
    <col min="5220" max="5220" width="8.7109375" style="176" bestFit="1" customWidth="1"/>
    <col min="5221" max="5221" width="6.7109375" style="176" bestFit="1" customWidth="1"/>
    <col min="5222" max="5222" width="7.28515625" style="176" bestFit="1" customWidth="1"/>
    <col min="5223" max="5223" width="14.5703125" style="176" bestFit="1" customWidth="1"/>
    <col min="5224" max="5224" width="13" style="176" bestFit="1" customWidth="1"/>
    <col min="5225" max="5225" width="16.28515625" style="176" bestFit="1" customWidth="1"/>
    <col min="5226" max="5226" width="12.140625" style="176" bestFit="1" customWidth="1"/>
    <col min="5227" max="5227" width="12.7109375" style="176" bestFit="1" customWidth="1"/>
    <col min="5228" max="5228" width="13.42578125" style="176" customWidth="1"/>
    <col min="5229" max="5229" width="11.42578125" style="176" bestFit="1" customWidth="1"/>
    <col min="5230" max="5233" width="0" style="176" hidden="1" customWidth="1"/>
    <col min="5234" max="5234" width="9" style="176" bestFit="1" customWidth="1"/>
    <col min="5235" max="5235" width="10.5703125" style="176" bestFit="1" customWidth="1"/>
    <col min="5236" max="5236" width="11.7109375" style="176" bestFit="1" customWidth="1"/>
    <col min="5237" max="5237" width="13.28515625" style="176" bestFit="1" customWidth="1"/>
    <col min="5238" max="5238" width="12.140625" style="176" bestFit="1" customWidth="1"/>
    <col min="5239" max="5239" width="10.5703125" style="176" bestFit="1" customWidth="1"/>
    <col min="5240" max="5240" width="9.140625" style="176"/>
    <col min="5241" max="5241" width="12.140625" style="176" customWidth="1"/>
    <col min="5242" max="5242" width="12.85546875" style="176" customWidth="1"/>
    <col min="5243" max="5243" width="11.7109375" style="176" customWidth="1"/>
    <col min="5244" max="5472" width="9.140625" style="176"/>
    <col min="5473" max="5473" width="54.28515625" style="176" bestFit="1" customWidth="1"/>
    <col min="5474" max="5474" width="17" style="176" bestFit="1" customWidth="1"/>
    <col min="5475" max="5475" width="6.28515625" style="176" bestFit="1" customWidth="1"/>
    <col min="5476" max="5476" width="8.7109375" style="176" bestFit="1" customWidth="1"/>
    <col min="5477" max="5477" width="6.7109375" style="176" bestFit="1" customWidth="1"/>
    <col min="5478" max="5478" width="7.28515625" style="176" bestFit="1" customWidth="1"/>
    <col min="5479" max="5479" width="14.5703125" style="176" bestFit="1" customWidth="1"/>
    <col min="5480" max="5480" width="13" style="176" bestFit="1" customWidth="1"/>
    <col min="5481" max="5481" width="16.28515625" style="176" bestFit="1" customWidth="1"/>
    <col min="5482" max="5482" width="12.140625" style="176" bestFit="1" customWidth="1"/>
    <col min="5483" max="5483" width="12.7109375" style="176" bestFit="1" customWidth="1"/>
    <col min="5484" max="5484" width="13.42578125" style="176" customWidth="1"/>
    <col min="5485" max="5485" width="11.42578125" style="176" bestFit="1" customWidth="1"/>
    <col min="5486" max="5489" width="0" style="176" hidden="1" customWidth="1"/>
    <col min="5490" max="5490" width="9" style="176" bestFit="1" customWidth="1"/>
    <col min="5491" max="5491" width="10.5703125" style="176" bestFit="1" customWidth="1"/>
    <col min="5492" max="5492" width="11.7109375" style="176" bestFit="1" customWidth="1"/>
    <col min="5493" max="5493" width="13.28515625" style="176" bestFit="1" customWidth="1"/>
    <col min="5494" max="5494" width="12.140625" style="176" bestFit="1" customWidth="1"/>
    <col min="5495" max="5495" width="10.5703125" style="176" bestFit="1" customWidth="1"/>
    <col min="5496" max="5496" width="9.140625" style="176"/>
    <col min="5497" max="5497" width="12.140625" style="176" customWidth="1"/>
    <col min="5498" max="5498" width="12.85546875" style="176" customWidth="1"/>
    <col min="5499" max="5499" width="11.7109375" style="176" customWidth="1"/>
    <col min="5500" max="5728" width="9.140625" style="176"/>
    <col min="5729" max="5729" width="54.28515625" style="176" bestFit="1" customWidth="1"/>
    <col min="5730" max="5730" width="17" style="176" bestFit="1" customWidth="1"/>
    <col min="5731" max="5731" width="6.28515625" style="176" bestFit="1" customWidth="1"/>
    <col min="5732" max="5732" width="8.7109375" style="176" bestFit="1" customWidth="1"/>
    <col min="5733" max="5733" width="6.7109375" style="176" bestFit="1" customWidth="1"/>
    <col min="5734" max="5734" width="7.28515625" style="176" bestFit="1" customWidth="1"/>
    <col min="5735" max="5735" width="14.5703125" style="176" bestFit="1" customWidth="1"/>
    <col min="5736" max="5736" width="13" style="176" bestFit="1" customWidth="1"/>
    <col min="5737" max="5737" width="16.28515625" style="176" bestFit="1" customWidth="1"/>
    <col min="5738" max="5738" width="12.140625" style="176" bestFit="1" customWidth="1"/>
    <col min="5739" max="5739" width="12.7109375" style="176" bestFit="1" customWidth="1"/>
    <col min="5740" max="5740" width="13.42578125" style="176" customWidth="1"/>
    <col min="5741" max="5741" width="11.42578125" style="176" bestFit="1" customWidth="1"/>
    <col min="5742" max="5745" width="0" style="176" hidden="1" customWidth="1"/>
    <col min="5746" max="5746" width="9" style="176" bestFit="1" customWidth="1"/>
    <col min="5747" max="5747" width="10.5703125" style="176" bestFit="1" customWidth="1"/>
    <col min="5748" max="5748" width="11.7109375" style="176" bestFit="1" customWidth="1"/>
    <col min="5749" max="5749" width="13.28515625" style="176" bestFit="1" customWidth="1"/>
    <col min="5750" max="5750" width="12.140625" style="176" bestFit="1" customWidth="1"/>
    <col min="5751" max="5751" width="10.5703125" style="176" bestFit="1" customWidth="1"/>
    <col min="5752" max="5752" width="9.140625" style="176"/>
    <col min="5753" max="5753" width="12.140625" style="176" customWidth="1"/>
    <col min="5754" max="5754" width="12.85546875" style="176" customWidth="1"/>
    <col min="5755" max="5755" width="11.7109375" style="176" customWidth="1"/>
    <col min="5756" max="5984" width="9.140625" style="176"/>
    <col min="5985" max="5985" width="54.28515625" style="176" bestFit="1" customWidth="1"/>
    <col min="5986" max="5986" width="17" style="176" bestFit="1" customWidth="1"/>
    <col min="5987" max="5987" width="6.28515625" style="176" bestFit="1" customWidth="1"/>
    <col min="5988" max="5988" width="8.7109375" style="176" bestFit="1" customWidth="1"/>
    <col min="5989" max="5989" width="6.7109375" style="176" bestFit="1" customWidth="1"/>
    <col min="5990" max="5990" width="7.28515625" style="176" bestFit="1" customWidth="1"/>
    <col min="5991" max="5991" width="14.5703125" style="176" bestFit="1" customWidth="1"/>
    <col min="5992" max="5992" width="13" style="176" bestFit="1" customWidth="1"/>
    <col min="5993" max="5993" width="16.28515625" style="176" bestFit="1" customWidth="1"/>
    <col min="5994" max="5994" width="12.140625" style="176" bestFit="1" customWidth="1"/>
    <col min="5995" max="5995" width="12.7109375" style="176" bestFit="1" customWidth="1"/>
    <col min="5996" max="5996" width="13.42578125" style="176" customWidth="1"/>
    <col min="5997" max="5997" width="11.42578125" style="176" bestFit="1" customWidth="1"/>
    <col min="5998" max="6001" width="0" style="176" hidden="1" customWidth="1"/>
    <col min="6002" max="6002" width="9" style="176" bestFit="1" customWidth="1"/>
    <col min="6003" max="6003" width="10.5703125" style="176" bestFit="1" customWidth="1"/>
    <col min="6004" max="6004" width="11.7109375" style="176" bestFit="1" customWidth="1"/>
    <col min="6005" max="6005" width="13.28515625" style="176" bestFit="1" customWidth="1"/>
    <col min="6006" max="6006" width="12.140625" style="176" bestFit="1" customWidth="1"/>
    <col min="6007" max="6007" width="10.5703125" style="176" bestFit="1" customWidth="1"/>
    <col min="6008" max="6008" width="9.140625" style="176"/>
    <col min="6009" max="6009" width="12.140625" style="176" customWidth="1"/>
    <col min="6010" max="6010" width="12.85546875" style="176" customWidth="1"/>
    <col min="6011" max="6011" width="11.7109375" style="176" customWidth="1"/>
    <col min="6012" max="6240" width="9.140625" style="176"/>
    <col min="6241" max="6241" width="54.28515625" style="176" bestFit="1" customWidth="1"/>
    <col min="6242" max="6242" width="17" style="176" bestFit="1" customWidth="1"/>
    <col min="6243" max="6243" width="6.28515625" style="176" bestFit="1" customWidth="1"/>
    <col min="6244" max="6244" width="8.7109375" style="176" bestFit="1" customWidth="1"/>
    <col min="6245" max="6245" width="6.7109375" style="176" bestFit="1" customWidth="1"/>
    <col min="6246" max="6246" width="7.28515625" style="176" bestFit="1" customWidth="1"/>
    <col min="6247" max="6247" width="14.5703125" style="176" bestFit="1" customWidth="1"/>
    <col min="6248" max="6248" width="13" style="176" bestFit="1" customWidth="1"/>
    <col min="6249" max="6249" width="16.28515625" style="176" bestFit="1" customWidth="1"/>
    <col min="6250" max="6250" width="12.140625" style="176" bestFit="1" customWidth="1"/>
    <col min="6251" max="6251" width="12.7109375" style="176" bestFit="1" customWidth="1"/>
    <col min="6252" max="6252" width="13.42578125" style="176" customWidth="1"/>
    <col min="6253" max="6253" width="11.42578125" style="176" bestFit="1" customWidth="1"/>
    <col min="6254" max="6257" width="0" style="176" hidden="1" customWidth="1"/>
    <col min="6258" max="6258" width="9" style="176" bestFit="1" customWidth="1"/>
    <col min="6259" max="6259" width="10.5703125" style="176" bestFit="1" customWidth="1"/>
    <col min="6260" max="6260" width="11.7109375" style="176" bestFit="1" customWidth="1"/>
    <col min="6261" max="6261" width="13.28515625" style="176" bestFit="1" customWidth="1"/>
    <col min="6262" max="6262" width="12.140625" style="176" bestFit="1" customWidth="1"/>
    <col min="6263" max="6263" width="10.5703125" style="176" bestFit="1" customWidth="1"/>
    <col min="6264" max="6264" width="9.140625" style="176"/>
    <col min="6265" max="6265" width="12.140625" style="176" customWidth="1"/>
    <col min="6266" max="6266" width="12.85546875" style="176" customWidth="1"/>
    <col min="6267" max="6267" width="11.7109375" style="176" customWidth="1"/>
    <col min="6268" max="6496" width="9.140625" style="176"/>
    <col min="6497" max="6497" width="54.28515625" style="176" bestFit="1" customWidth="1"/>
    <col min="6498" max="6498" width="17" style="176" bestFit="1" customWidth="1"/>
    <col min="6499" max="6499" width="6.28515625" style="176" bestFit="1" customWidth="1"/>
    <col min="6500" max="6500" width="8.7109375" style="176" bestFit="1" customWidth="1"/>
    <col min="6501" max="6501" width="6.7109375" style="176" bestFit="1" customWidth="1"/>
    <col min="6502" max="6502" width="7.28515625" style="176" bestFit="1" customWidth="1"/>
    <col min="6503" max="6503" width="14.5703125" style="176" bestFit="1" customWidth="1"/>
    <col min="6504" max="6504" width="13" style="176" bestFit="1" customWidth="1"/>
    <col min="6505" max="6505" width="16.28515625" style="176" bestFit="1" customWidth="1"/>
    <col min="6506" max="6506" width="12.140625" style="176" bestFit="1" customWidth="1"/>
    <col min="6507" max="6507" width="12.7109375" style="176" bestFit="1" customWidth="1"/>
    <col min="6508" max="6508" width="13.42578125" style="176" customWidth="1"/>
    <col min="6509" max="6509" width="11.42578125" style="176" bestFit="1" customWidth="1"/>
    <col min="6510" max="6513" width="0" style="176" hidden="1" customWidth="1"/>
    <col min="6514" max="6514" width="9" style="176" bestFit="1" customWidth="1"/>
    <col min="6515" max="6515" width="10.5703125" style="176" bestFit="1" customWidth="1"/>
    <col min="6516" max="6516" width="11.7109375" style="176" bestFit="1" customWidth="1"/>
    <col min="6517" max="6517" width="13.28515625" style="176" bestFit="1" customWidth="1"/>
    <col min="6518" max="6518" width="12.140625" style="176" bestFit="1" customWidth="1"/>
    <col min="6519" max="6519" width="10.5703125" style="176" bestFit="1" customWidth="1"/>
    <col min="6520" max="6520" width="9.140625" style="176"/>
    <col min="6521" max="6521" width="12.140625" style="176" customWidth="1"/>
    <col min="6522" max="6522" width="12.85546875" style="176" customWidth="1"/>
    <col min="6523" max="6523" width="11.7109375" style="176" customWidth="1"/>
    <col min="6524" max="6752" width="9.140625" style="176"/>
    <col min="6753" max="6753" width="54.28515625" style="176" bestFit="1" customWidth="1"/>
    <col min="6754" max="6754" width="17" style="176" bestFit="1" customWidth="1"/>
    <col min="6755" max="6755" width="6.28515625" style="176" bestFit="1" customWidth="1"/>
    <col min="6756" max="6756" width="8.7109375" style="176" bestFit="1" customWidth="1"/>
    <col min="6757" max="6757" width="6.7109375" style="176" bestFit="1" customWidth="1"/>
    <col min="6758" max="6758" width="7.28515625" style="176" bestFit="1" customWidth="1"/>
    <col min="6759" max="6759" width="14.5703125" style="176" bestFit="1" customWidth="1"/>
    <col min="6760" max="6760" width="13" style="176" bestFit="1" customWidth="1"/>
    <col min="6761" max="6761" width="16.28515625" style="176" bestFit="1" customWidth="1"/>
    <col min="6762" max="6762" width="12.140625" style="176" bestFit="1" customWidth="1"/>
    <col min="6763" max="6763" width="12.7109375" style="176" bestFit="1" customWidth="1"/>
    <col min="6764" max="6764" width="13.42578125" style="176" customWidth="1"/>
    <col min="6765" max="6765" width="11.42578125" style="176" bestFit="1" customWidth="1"/>
    <col min="6766" max="6769" width="0" style="176" hidden="1" customWidth="1"/>
    <col min="6770" max="6770" width="9" style="176" bestFit="1" customWidth="1"/>
    <col min="6771" max="6771" width="10.5703125" style="176" bestFit="1" customWidth="1"/>
    <col min="6772" max="6772" width="11.7109375" style="176" bestFit="1" customWidth="1"/>
    <col min="6773" max="6773" width="13.28515625" style="176" bestFit="1" customWidth="1"/>
    <col min="6774" max="6774" width="12.140625" style="176" bestFit="1" customWidth="1"/>
    <col min="6775" max="6775" width="10.5703125" style="176" bestFit="1" customWidth="1"/>
    <col min="6776" max="6776" width="9.140625" style="176"/>
    <col min="6777" max="6777" width="12.140625" style="176" customWidth="1"/>
    <col min="6778" max="6778" width="12.85546875" style="176" customWidth="1"/>
    <col min="6779" max="6779" width="11.7109375" style="176" customWidth="1"/>
    <col min="6780" max="7008" width="9.140625" style="176"/>
    <col min="7009" max="7009" width="54.28515625" style="176" bestFit="1" customWidth="1"/>
    <col min="7010" max="7010" width="17" style="176" bestFit="1" customWidth="1"/>
    <col min="7011" max="7011" width="6.28515625" style="176" bestFit="1" customWidth="1"/>
    <col min="7012" max="7012" width="8.7109375" style="176" bestFit="1" customWidth="1"/>
    <col min="7013" max="7013" width="6.7109375" style="176" bestFit="1" customWidth="1"/>
    <col min="7014" max="7014" width="7.28515625" style="176" bestFit="1" customWidth="1"/>
    <col min="7015" max="7015" width="14.5703125" style="176" bestFit="1" customWidth="1"/>
    <col min="7016" max="7016" width="13" style="176" bestFit="1" customWidth="1"/>
    <col min="7017" max="7017" width="16.28515625" style="176" bestFit="1" customWidth="1"/>
    <col min="7018" max="7018" width="12.140625" style="176" bestFit="1" customWidth="1"/>
    <col min="7019" max="7019" width="12.7109375" style="176" bestFit="1" customWidth="1"/>
    <col min="7020" max="7020" width="13.42578125" style="176" customWidth="1"/>
    <col min="7021" max="7021" width="11.42578125" style="176" bestFit="1" customWidth="1"/>
    <col min="7022" max="7025" width="0" style="176" hidden="1" customWidth="1"/>
    <col min="7026" max="7026" width="9" style="176" bestFit="1" customWidth="1"/>
    <col min="7027" max="7027" width="10.5703125" style="176" bestFit="1" customWidth="1"/>
    <col min="7028" max="7028" width="11.7109375" style="176" bestFit="1" customWidth="1"/>
    <col min="7029" max="7029" width="13.28515625" style="176" bestFit="1" customWidth="1"/>
    <col min="7030" max="7030" width="12.140625" style="176" bestFit="1" customWidth="1"/>
    <col min="7031" max="7031" width="10.5703125" style="176" bestFit="1" customWidth="1"/>
    <col min="7032" max="7032" width="9.140625" style="176"/>
    <col min="7033" max="7033" width="12.140625" style="176" customWidth="1"/>
    <col min="7034" max="7034" width="12.85546875" style="176" customWidth="1"/>
    <col min="7035" max="7035" width="11.7109375" style="176" customWidth="1"/>
    <col min="7036" max="7264" width="9.140625" style="176"/>
    <col min="7265" max="7265" width="54.28515625" style="176" bestFit="1" customWidth="1"/>
    <col min="7266" max="7266" width="17" style="176" bestFit="1" customWidth="1"/>
    <col min="7267" max="7267" width="6.28515625" style="176" bestFit="1" customWidth="1"/>
    <col min="7268" max="7268" width="8.7109375" style="176" bestFit="1" customWidth="1"/>
    <col min="7269" max="7269" width="6.7109375" style="176" bestFit="1" customWidth="1"/>
    <col min="7270" max="7270" width="7.28515625" style="176" bestFit="1" customWidth="1"/>
    <col min="7271" max="7271" width="14.5703125" style="176" bestFit="1" customWidth="1"/>
    <col min="7272" max="7272" width="13" style="176" bestFit="1" customWidth="1"/>
    <col min="7273" max="7273" width="16.28515625" style="176" bestFit="1" customWidth="1"/>
    <col min="7274" max="7274" width="12.140625" style="176" bestFit="1" customWidth="1"/>
    <col min="7275" max="7275" width="12.7109375" style="176" bestFit="1" customWidth="1"/>
    <col min="7276" max="7276" width="13.42578125" style="176" customWidth="1"/>
    <col min="7277" max="7277" width="11.42578125" style="176" bestFit="1" customWidth="1"/>
    <col min="7278" max="7281" width="0" style="176" hidden="1" customWidth="1"/>
    <col min="7282" max="7282" width="9" style="176" bestFit="1" customWidth="1"/>
    <col min="7283" max="7283" width="10.5703125" style="176" bestFit="1" customWidth="1"/>
    <col min="7284" max="7284" width="11.7109375" style="176" bestFit="1" customWidth="1"/>
    <col min="7285" max="7285" width="13.28515625" style="176" bestFit="1" customWidth="1"/>
    <col min="7286" max="7286" width="12.140625" style="176" bestFit="1" customWidth="1"/>
    <col min="7287" max="7287" width="10.5703125" style="176" bestFit="1" customWidth="1"/>
    <col min="7288" max="7288" width="9.140625" style="176"/>
    <col min="7289" max="7289" width="12.140625" style="176" customWidth="1"/>
    <col min="7290" max="7290" width="12.85546875" style="176" customWidth="1"/>
    <col min="7291" max="7291" width="11.7109375" style="176" customWidth="1"/>
    <col min="7292" max="7520" width="9.140625" style="176"/>
    <col min="7521" max="7521" width="54.28515625" style="176" bestFit="1" customWidth="1"/>
    <col min="7522" max="7522" width="17" style="176" bestFit="1" customWidth="1"/>
    <col min="7523" max="7523" width="6.28515625" style="176" bestFit="1" customWidth="1"/>
    <col min="7524" max="7524" width="8.7109375" style="176" bestFit="1" customWidth="1"/>
    <col min="7525" max="7525" width="6.7109375" style="176" bestFit="1" customWidth="1"/>
    <col min="7526" max="7526" width="7.28515625" style="176" bestFit="1" customWidth="1"/>
    <col min="7527" max="7527" width="14.5703125" style="176" bestFit="1" customWidth="1"/>
    <col min="7528" max="7528" width="13" style="176" bestFit="1" customWidth="1"/>
    <col min="7529" max="7529" width="16.28515625" style="176" bestFit="1" customWidth="1"/>
    <col min="7530" max="7530" width="12.140625" style="176" bestFit="1" customWidth="1"/>
    <col min="7531" max="7531" width="12.7109375" style="176" bestFit="1" customWidth="1"/>
    <col min="7532" max="7532" width="13.42578125" style="176" customWidth="1"/>
    <col min="7533" max="7533" width="11.42578125" style="176" bestFit="1" customWidth="1"/>
    <col min="7534" max="7537" width="0" style="176" hidden="1" customWidth="1"/>
    <col min="7538" max="7538" width="9" style="176" bestFit="1" customWidth="1"/>
    <col min="7539" max="7539" width="10.5703125" style="176" bestFit="1" customWidth="1"/>
    <col min="7540" max="7540" width="11.7109375" style="176" bestFit="1" customWidth="1"/>
    <col min="7541" max="7541" width="13.28515625" style="176" bestFit="1" customWidth="1"/>
    <col min="7542" max="7542" width="12.140625" style="176" bestFit="1" customWidth="1"/>
    <col min="7543" max="7543" width="10.5703125" style="176" bestFit="1" customWidth="1"/>
    <col min="7544" max="7544" width="9.140625" style="176"/>
    <col min="7545" max="7545" width="12.140625" style="176" customWidth="1"/>
    <col min="7546" max="7546" width="12.85546875" style="176" customWidth="1"/>
    <col min="7547" max="7547" width="11.7109375" style="176" customWidth="1"/>
    <col min="7548" max="7776" width="9.140625" style="176"/>
    <col min="7777" max="7777" width="54.28515625" style="176" bestFit="1" customWidth="1"/>
    <col min="7778" max="7778" width="17" style="176" bestFit="1" customWidth="1"/>
    <col min="7779" max="7779" width="6.28515625" style="176" bestFit="1" customWidth="1"/>
    <col min="7780" max="7780" width="8.7109375" style="176" bestFit="1" customWidth="1"/>
    <col min="7781" max="7781" width="6.7109375" style="176" bestFit="1" customWidth="1"/>
    <col min="7782" max="7782" width="7.28515625" style="176" bestFit="1" customWidth="1"/>
    <col min="7783" max="7783" width="14.5703125" style="176" bestFit="1" customWidth="1"/>
    <col min="7784" max="7784" width="13" style="176" bestFit="1" customWidth="1"/>
    <col min="7785" max="7785" width="16.28515625" style="176" bestFit="1" customWidth="1"/>
    <col min="7786" max="7786" width="12.140625" style="176" bestFit="1" customWidth="1"/>
    <col min="7787" max="7787" width="12.7109375" style="176" bestFit="1" customWidth="1"/>
    <col min="7788" max="7788" width="13.42578125" style="176" customWidth="1"/>
    <col min="7789" max="7789" width="11.42578125" style="176" bestFit="1" customWidth="1"/>
    <col min="7790" max="7793" width="0" style="176" hidden="1" customWidth="1"/>
    <col min="7794" max="7794" width="9" style="176" bestFit="1" customWidth="1"/>
    <col min="7795" max="7795" width="10.5703125" style="176" bestFit="1" customWidth="1"/>
    <col min="7796" max="7796" width="11.7109375" style="176" bestFit="1" customWidth="1"/>
    <col min="7797" max="7797" width="13.28515625" style="176" bestFit="1" customWidth="1"/>
    <col min="7798" max="7798" width="12.140625" style="176" bestFit="1" customWidth="1"/>
    <col min="7799" max="7799" width="10.5703125" style="176" bestFit="1" customWidth="1"/>
    <col min="7800" max="7800" width="9.140625" style="176"/>
    <col min="7801" max="7801" width="12.140625" style="176" customWidth="1"/>
    <col min="7802" max="7802" width="12.85546875" style="176" customWidth="1"/>
    <col min="7803" max="7803" width="11.7109375" style="176" customWidth="1"/>
    <col min="7804" max="8032" width="9.140625" style="176"/>
    <col min="8033" max="8033" width="54.28515625" style="176" bestFit="1" customWidth="1"/>
    <col min="8034" max="8034" width="17" style="176" bestFit="1" customWidth="1"/>
    <col min="8035" max="8035" width="6.28515625" style="176" bestFit="1" customWidth="1"/>
    <col min="8036" max="8036" width="8.7109375" style="176" bestFit="1" customWidth="1"/>
    <col min="8037" max="8037" width="6.7109375" style="176" bestFit="1" customWidth="1"/>
    <col min="8038" max="8038" width="7.28515625" style="176" bestFit="1" customWidth="1"/>
    <col min="8039" max="8039" width="14.5703125" style="176" bestFit="1" customWidth="1"/>
    <col min="8040" max="8040" width="13" style="176" bestFit="1" customWidth="1"/>
    <col min="8041" max="8041" width="16.28515625" style="176" bestFit="1" customWidth="1"/>
    <col min="8042" max="8042" width="12.140625" style="176" bestFit="1" customWidth="1"/>
    <col min="8043" max="8043" width="12.7109375" style="176" bestFit="1" customWidth="1"/>
    <col min="8044" max="8044" width="13.42578125" style="176" customWidth="1"/>
    <col min="8045" max="8045" width="11.42578125" style="176" bestFit="1" customWidth="1"/>
    <col min="8046" max="8049" width="0" style="176" hidden="1" customWidth="1"/>
    <col min="8050" max="8050" width="9" style="176" bestFit="1" customWidth="1"/>
    <col min="8051" max="8051" width="10.5703125" style="176" bestFit="1" customWidth="1"/>
    <col min="8052" max="8052" width="11.7109375" style="176" bestFit="1" customWidth="1"/>
    <col min="8053" max="8053" width="13.28515625" style="176" bestFit="1" customWidth="1"/>
    <col min="8054" max="8054" width="12.140625" style="176" bestFit="1" customWidth="1"/>
    <col min="8055" max="8055" width="10.5703125" style="176" bestFit="1" customWidth="1"/>
    <col min="8056" max="8056" width="9.140625" style="176"/>
    <col min="8057" max="8057" width="12.140625" style="176" customWidth="1"/>
    <col min="8058" max="8058" width="12.85546875" style="176" customWidth="1"/>
    <col min="8059" max="8059" width="11.7109375" style="176" customWidth="1"/>
    <col min="8060" max="8288" width="9.140625" style="176"/>
    <col min="8289" max="8289" width="54.28515625" style="176" bestFit="1" customWidth="1"/>
    <col min="8290" max="8290" width="17" style="176" bestFit="1" customWidth="1"/>
    <col min="8291" max="8291" width="6.28515625" style="176" bestFit="1" customWidth="1"/>
    <col min="8292" max="8292" width="8.7109375" style="176" bestFit="1" customWidth="1"/>
    <col min="8293" max="8293" width="6.7109375" style="176" bestFit="1" customWidth="1"/>
    <col min="8294" max="8294" width="7.28515625" style="176" bestFit="1" customWidth="1"/>
    <col min="8295" max="8295" width="14.5703125" style="176" bestFit="1" customWidth="1"/>
    <col min="8296" max="8296" width="13" style="176" bestFit="1" customWidth="1"/>
    <col min="8297" max="8297" width="16.28515625" style="176" bestFit="1" customWidth="1"/>
    <col min="8298" max="8298" width="12.140625" style="176" bestFit="1" customWidth="1"/>
    <col min="8299" max="8299" width="12.7109375" style="176" bestFit="1" customWidth="1"/>
    <col min="8300" max="8300" width="13.42578125" style="176" customWidth="1"/>
    <col min="8301" max="8301" width="11.42578125" style="176" bestFit="1" customWidth="1"/>
    <col min="8302" max="8305" width="0" style="176" hidden="1" customWidth="1"/>
    <col min="8306" max="8306" width="9" style="176" bestFit="1" customWidth="1"/>
    <col min="8307" max="8307" width="10.5703125" style="176" bestFit="1" customWidth="1"/>
    <col min="8308" max="8308" width="11.7109375" style="176" bestFit="1" customWidth="1"/>
    <col min="8309" max="8309" width="13.28515625" style="176" bestFit="1" customWidth="1"/>
    <col min="8310" max="8310" width="12.140625" style="176" bestFit="1" customWidth="1"/>
    <col min="8311" max="8311" width="10.5703125" style="176" bestFit="1" customWidth="1"/>
    <col min="8312" max="8312" width="9.140625" style="176"/>
    <col min="8313" max="8313" width="12.140625" style="176" customWidth="1"/>
    <col min="8314" max="8314" width="12.85546875" style="176" customWidth="1"/>
    <col min="8315" max="8315" width="11.7109375" style="176" customWidth="1"/>
    <col min="8316" max="8544" width="9.140625" style="176"/>
    <col min="8545" max="8545" width="54.28515625" style="176" bestFit="1" customWidth="1"/>
    <col min="8546" max="8546" width="17" style="176" bestFit="1" customWidth="1"/>
    <col min="8547" max="8547" width="6.28515625" style="176" bestFit="1" customWidth="1"/>
    <col min="8548" max="8548" width="8.7109375" style="176" bestFit="1" customWidth="1"/>
    <col min="8549" max="8549" width="6.7109375" style="176" bestFit="1" customWidth="1"/>
    <col min="8550" max="8550" width="7.28515625" style="176" bestFit="1" customWidth="1"/>
    <col min="8551" max="8551" width="14.5703125" style="176" bestFit="1" customWidth="1"/>
    <col min="8552" max="8552" width="13" style="176" bestFit="1" customWidth="1"/>
    <col min="8553" max="8553" width="16.28515625" style="176" bestFit="1" customWidth="1"/>
    <col min="8554" max="8554" width="12.140625" style="176" bestFit="1" customWidth="1"/>
    <col min="8555" max="8555" width="12.7109375" style="176" bestFit="1" customWidth="1"/>
    <col min="8556" max="8556" width="13.42578125" style="176" customWidth="1"/>
    <col min="8557" max="8557" width="11.42578125" style="176" bestFit="1" customWidth="1"/>
    <col min="8558" max="8561" width="0" style="176" hidden="1" customWidth="1"/>
    <col min="8562" max="8562" width="9" style="176" bestFit="1" customWidth="1"/>
    <col min="8563" max="8563" width="10.5703125" style="176" bestFit="1" customWidth="1"/>
    <col min="8564" max="8564" width="11.7109375" style="176" bestFit="1" customWidth="1"/>
    <col min="8565" max="8565" width="13.28515625" style="176" bestFit="1" customWidth="1"/>
    <col min="8566" max="8566" width="12.140625" style="176" bestFit="1" customWidth="1"/>
    <col min="8567" max="8567" width="10.5703125" style="176" bestFit="1" customWidth="1"/>
    <col min="8568" max="8568" width="9.140625" style="176"/>
    <col min="8569" max="8569" width="12.140625" style="176" customWidth="1"/>
    <col min="8570" max="8570" width="12.85546875" style="176" customWidth="1"/>
    <col min="8571" max="8571" width="11.7109375" style="176" customWidth="1"/>
    <col min="8572" max="8800" width="9.140625" style="176"/>
    <col min="8801" max="8801" width="54.28515625" style="176" bestFit="1" customWidth="1"/>
    <col min="8802" max="8802" width="17" style="176" bestFit="1" customWidth="1"/>
    <col min="8803" max="8803" width="6.28515625" style="176" bestFit="1" customWidth="1"/>
    <col min="8804" max="8804" width="8.7109375" style="176" bestFit="1" customWidth="1"/>
    <col min="8805" max="8805" width="6.7109375" style="176" bestFit="1" customWidth="1"/>
    <col min="8806" max="8806" width="7.28515625" style="176" bestFit="1" customWidth="1"/>
    <col min="8807" max="8807" width="14.5703125" style="176" bestFit="1" customWidth="1"/>
    <col min="8808" max="8808" width="13" style="176" bestFit="1" customWidth="1"/>
    <col min="8809" max="8809" width="16.28515625" style="176" bestFit="1" customWidth="1"/>
    <col min="8810" max="8810" width="12.140625" style="176" bestFit="1" customWidth="1"/>
    <col min="8811" max="8811" width="12.7109375" style="176" bestFit="1" customWidth="1"/>
    <col min="8812" max="8812" width="13.42578125" style="176" customWidth="1"/>
    <col min="8813" max="8813" width="11.42578125" style="176" bestFit="1" customWidth="1"/>
    <col min="8814" max="8817" width="0" style="176" hidden="1" customWidth="1"/>
    <col min="8818" max="8818" width="9" style="176" bestFit="1" customWidth="1"/>
    <col min="8819" max="8819" width="10.5703125" style="176" bestFit="1" customWidth="1"/>
    <col min="8820" max="8820" width="11.7109375" style="176" bestFit="1" customWidth="1"/>
    <col min="8821" max="8821" width="13.28515625" style="176" bestFit="1" customWidth="1"/>
    <col min="8822" max="8822" width="12.140625" style="176" bestFit="1" customWidth="1"/>
    <col min="8823" max="8823" width="10.5703125" style="176" bestFit="1" customWidth="1"/>
    <col min="8824" max="8824" width="9.140625" style="176"/>
    <col min="8825" max="8825" width="12.140625" style="176" customWidth="1"/>
    <col min="8826" max="8826" width="12.85546875" style="176" customWidth="1"/>
    <col min="8827" max="8827" width="11.7109375" style="176" customWidth="1"/>
    <col min="8828" max="9056" width="9.140625" style="176"/>
    <col min="9057" max="9057" width="54.28515625" style="176" bestFit="1" customWidth="1"/>
    <col min="9058" max="9058" width="17" style="176" bestFit="1" customWidth="1"/>
    <col min="9059" max="9059" width="6.28515625" style="176" bestFit="1" customWidth="1"/>
    <col min="9060" max="9060" width="8.7109375" style="176" bestFit="1" customWidth="1"/>
    <col min="9061" max="9061" width="6.7109375" style="176" bestFit="1" customWidth="1"/>
    <col min="9062" max="9062" width="7.28515625" style="176" bestFit="1" customWidth="1"/>
    <col min="9063" max="9063" width="14.5703125" style="176" bestFit="1" customWidth="1"/>
    <col min="9064" max="9064" width="13" style="176" bestFit="1" customWidth="1"/>
    <col min="9065" max="9065" width="16.28515625" style="176" bestFit="1" customWidth="1"/>
    <col min="9066" max="9066" width="12.140625" style="176" bestFit="1" customWidth="1"/>
    <col min="9067" max="9067" width="12.7109375" style="176" bestFit="1" customWidth="1"/>
    <col min="9068" max="9068" width="13.42578125" style="176" customWidth="1"/>
    <col min="9069" max="9069" width="11.42578125" style="176" bestFit="1" customWidth="1"/>
    <col min="9070" max="9073" width="0" style="176" hidden="1" customWidth="1"/>
    <col min="9074" max="9074" width="9" style="176" bestFit="1" customWidth="1"/>
    <col min="9075" max="9075" width="10.5703125" style="176" bestFit="1" customWidth="1"/>
    <col min="9076" max="9076" width="11.7109375" style="176" bestFit="1" customWidth="1"/>
    <col min="9077" max="9077" width="13.28515625" style="176" bestFit="1" customWidth="1"/>
    <col min="9078" max="9078" width="12.140625" style="176" bestFit="1" customWidth="1"/>
    <col min="9079" max="9079" width="10.5703125" style="176" bestFit="1" customWidth="1"/>
    <col min="9080" max="9080" width="9.140625" style="176"/>
    <col min="9081" max="9081" width="12.140625" style="176" customWidth="1"/>
    <col min="9082" max="9082" width="12.85546875" style="176" customWidth="1"/>
    <col min="9083" max="9083" width="11.7109375" style="176" customWidth="1"/>
    <col min="9084" max="9312" width="9.140625" style="176"/>
    <col min="9313" max="9313" width="54.28515625" style="176" bestFit="1" customWidth="1"/>
    <col min="9314" max="9314" width="17" style="176" bestFit="1" customWidth="1"/>
    <col min="9315" max="9315" width="6.28515625" style="176" bestFit="1" customWidth="1"/>
    <col min="9316" max="9316" width="8.7109375" style="176" bestFit="1" customWidth="1"/>
    <col min="9317" max="9317" width="6.7109375" style="176" bestFit="1" customWidth="1"/>
    <col min="9318" max="9318" width="7.28515625" style="176" bestFit="1" customWidth="1"/>
    <col min="9319" max="9319" width="14.5703125" style="176" bestFit="1" customWidth="1"/>
    <col min="9320" max="9320" width="13" style="176" bestFit="1" customWidth="1"/>
    <col min="9321" max="9321" width="16.28515625" style="176" bestFit="1" customWidth="1"/>
    <col min="9322" max="9322" width="12.140625" style="176" bestFit="1" customWidth="1"/>
    <col min="9323" max="9323" width="12.7109375" style="176" bestFit="1" customWidth="1"/>
    <col min="9324" max="9324" width="13.42578125" style="176" customWidth="1"/>
    <col min="9325" max="9325" width="11.42578125" style="176" bestFit="1" customWidth="1"/>
    <col min="9326" max="9329" width="0" style="176" hidden="1" customWidth="1"/>
    <col min="9330" max="9330" width="9" style="176" bestFit="1" customWidth="1"/>
    <col min="9331" max="9331" width="10.5703125" style="176" bestFit="1" customWidth="1"/>
    <col min="9332" max="9332" width="11.7109375" style="176" bestFit="1" customWidth="1"/>
    <col min="9333" max="9333" width="13.28515625" style="176" bestFit="1" customWidth="1"/>
    <col min="9334" max="9334" width="12.140625" style="176" bestFit="1" customWidth="1"/>
    <col min="9335" max="9335" width="10.5703125" style="176" bestFit="1" customWidth="1"/>
    <col min="9336" max="9336" width="9.140625" style="176"/>
    <col min="9337" max="9337" width="12.140625" style="176" customWidth="1"/>
    <col min="9338" max="9338" width="12.85546875" style="176" customWidth="1"/>
    <col min="9339" max="9339" width="11.7109375" style="176" customWidth="1"/>
    <col min="9340" max="9568" width="9.140625" style="176"/>
    <col min="9569" max="9569" width="54.28515625" style="176" bestFit="1" customWidth="1"/>
    <col min="9570" max="9570" width="17" style="176" bestFit="1" customWidth="1"/>
    <col min="9571" max="9571" width="6.28515625" style="176" bestFit="1" customWidth="1"/>
    <col min="9572" max="9572" width="8.7109375" style="176" bestFit="1" customWidth="1"/>
    <col min="9573" max="9573" width="6.7109375" style="176" bestFit="1" customWidth="1"/>
    <col min="9574" max="9574" width="7.28515625" style="176" bestFit="1" customWidth="1"/>
    <col min="9575" max="9575" width="14.5703125" style="176" bestFit="1" customWidth="1"/>
    <col min="9576" max="9576" width="13" style="176" bestFit="1" customWidth="1"/>
    <col min="9577" max="9577" width="16.28515625" style="176" bestFit="1" customWidth="1"/>
    <col min="9578" max="9578" width="12.140625" style="176" bestFit="1" customWidth="1"/>
    <col min="9579" max="9579" width="12.7109375" style="176" bestFit="1" customWidth="1"/>
    <col min="9580" max="9580" width="13.42578125" style="176" customWidth="1"/>
    <col min="9581" max="9581" width="11.42578125" style="176" bestFit="1" customWidth="1"/>
    <col min="9582" max="9585" width="0" style="176" hidden="1" customWidth="1"/>
    <col min="9586" max="9586" width="9" style="176" bestFit="1" customWidth="1"/>
    <col min="9587" max="9587" width="10.5703125" style="176" bestFit="1" customWidth="1"/>
    <col min="9588" max="9588" width="11.7109375" style="176" bestFit="1" customWidth="1"/>
    <col min="9589" max="9589" width="13.28515625" style="176" bestFit="1" customWidth="1"/>
    <col min="9590" max="9590" width="12.140625" style="176" bestFit="1" customWidth="1"/>
    <col min="9591" max="9591" width="10.5703125" style="176" bestFit="1" customWidth="1"/>
    <col min="9592" max="9592" width="9.140625" style="176"/>
    <col min="9593" max="9593" width="12.140625" style="176" customWidth="1"/>
    <col min="9594" max="9594" width="12.85546875" style="176" customWidth="1"/>
    <col min="9595" max="9595" width="11.7109375" style="176" customWidth="1"/>
    <col min="9596" max="9824" width="9.140625" style="176"/>
    <col min="9825" max="9825" width="54.28515625" style="176" bestFit="1" customWidth="1"/>
    <col min="9826" max="9826" width="17" style="176" bestFit="1" customWidth="1"/>
    <col min="9827" max="9827" width="6.28515625" style="176" bestFit="1" customWidth="1"/>
    <col min="9828" max="9828" width="8.7109375" style="176" bestFit="1" customWidth="1"/>
    <col min="9829" max="9829" width="6.7109375" style="176" bestFit="1" customWidth="1"/>
    <col min="9830" max="9830" width="7.28515625" style="176" bestFit="1" customWidth="1"/>
    <col min="9831" max="9831" width="14.5703125" style="176" bestFit="1" customWidth="1"/>
    <col min="9832" max="9832" width="13" style="176" bestFit="1" customWidth="1"/>
    <col min="9833" max="9833" width="16.28515625" style="176" bestFit="1" customWidth="1"/>
    <col min="9834" max="9834" width="12.140625" style="176" bestFit="1" customWidth="1"/>
    <col min="9835" max="9835" width="12.7109375" style="176" bestFit="1" customWidth="1"/>
    <col min="9836" max="9836" width="13.42578125" style="176" customWidth="1"/>
    <col min="9837" max="9837" width="11.42578125" style="176" bestFit="1" customWidth="1"/>
    <col min="9838" max="9841" width="0" style="176" hidden="1" customWidth="1"/>
    <col min="9842" max="9842" width="9" style="176" bestFit="1" customWidth="1"/>
    <col min="9843" max="9843" width="10.5703125" style="176" bestFit="1" customWidth="1"/>
    <col min="9844" max="9844" width="11.7109375" style="176" bestFit="1" customWidth="1"/>
    <col min="9845" max="9845" width="13.28515625" style="176" bestFit="1" customWidth="1"/>
    <col min="9846" max="9846" width="12.140625" style="176" bestFit="1" customWidth="1"/>
    <col min="9847" max="9847" width="10.5703125" style="176" bestFit="1" customWidth="1"/>
    <col min="9848" max="9848" width="9.140625" style="176"/>
    <col min="9849" max="9849" width="12.140625" style="176" customWidth="1"/>
    <col min="9850" max="9850" width="12.85546875" style="176" customWidth="1"/>
    <col min="9851" max="9851" width="11.7109375" style="176" customWidth="1"/>
    <col min="9852" max="10080" width="9.140625" style="176"/>
    <col min="10081" max="10081" width="54.28515625" style="176" bestFit="1" customWidth="1"/>
    <col min="10082" max="10082" width="17" style="176" bestFit="1" customWidth="1"/>
    <col min="10083" max="10083" width="6.28515625" style="176" bestFit="1" customWidth="1"/>
    <col min="10084" max="10084" width="8.7109375" style="176" bestFit="1" customWidth="1"/>
    <col min="10085" max="10085" width="6.7109375" style="176" bestFit="1" customWidth="1"/>
    <col min="10086" max="10086" width="7.28515625" style="176" bestFit="1" customWidth="1"/>
    <col min="10087" max="10087" width="14.5703125" style="176" bestFit="1" customWidth="1"/>
    <col min="10088" max="10088" width="13" style="176" bestFit="1" customWidth="1"/>
    <col min="10089" max="10089" width="16.28515625" style="176" bestFit="1" customWidth="1"/>
    <col min="10090" max="10090" width="12.140625" style="176" bestFit="1" customWidth="1"/>
    <col min="10091" max="10091" width="12.7109375" style="176" bestFit="1" customWidth="1"/>
    <col min="10092" max="10092" width="13.42578125" style="176" customWidth="1"/>
    <col min="10093" max="10093" width="11.42578125" style="176" bestFit="1" customWidth="1"/>
    <col min="10094" max="10097" width="0" style="176" hidden="1" customWidth="1"/>
    <col min="10098" max="10098" width="9" style="176" bestFit="1" customWidth="1"/>
    <col min="10099" max="10099" width="10.5703125" style="176" bestFit="1" customWidth="1"/>
    <col min="10100" max="10100" width="11.7109375" style="176" bestFit="1" customWidth="1"/>
    <col min="10101" max="10101" width="13.28515625" style="176" bestFit="1" customWidth="1"/>
    <col min="10102" max="10102" width="12.140625" style="176" bestFit="1" customWidth="1"/>
    <col min="10103" max="10103" width="10.5703125" style="176" bestFit="1" customWidth="1"/>
    <col min="10104" max="10104" width="9.140625" style="176"/>
    <col min="10105" max="10105" width="12.140625" style="176" customWidth="1"/>
    <col min="10106" max="10106" width="12.85546875" style="176" customWidth="1"/>
    <col min="10107" max="10107" width="11.7109375" style="176" customWidth="1"/>
    <col min="10108" max="10336" width="9.140625" style="176"/>
    <col min="10337" max="10337" width="54.28515625" style="176" bestFit="1" customWidth="1"/>
    <col min="10338" max="10338" width="17" style="176" bestFit="1" customWidth="1"/>
    <col min="10339" max="10339" width="6.28515625" style="176" bestFit="1" customWidth="1"/>
    <col min="10340" max="10340" width="8.7109375" style="176" bestFit="1" customWidth="1"/>
    <col min="10341" max="10341" width="6.7109375" style="176" bestFit="1" customWidth="1"/>
    <col min="10342" max="10342" width="7.28515625" style="176" bestFit="1" customWidth="1"/>
    <col min="10343" max="10343" width="14.5703125" style="176" bestFit="1" customWidth="1"/>
    <col min="10344" max="10344" width="13" style="176" bestFit="1" customWidth="1"/>
    <col min="10345" max="10345" width="16.28515625" style="176" bestFit="1" customWidth="1"/>
    <col min="10346" max="10346" width="12.140625" style="176" bestFit="1" customWidth="1"/>
    <col min="10347" max="10347" width="12.7109375" style="176" bestFit="1" customWidth="1"/>
    <col min="10348" max="10348" width="13.42578125" style="176" customWidth="1"/>
    <col min="10349" max="10349" width="11.42578125" style="176" bestFit="1" customWidth="1"/>
    <col min="10350" max="10353" width="0" style="176" hidden="1" customWidth="1"/>
    <col min="10354" max="10354" width="9" style="176" bestFit="1" customWidth="1"/>
    <col min="10355" max="10355" width="10.5703125" style="176" bestFit="1" customWidth="1"/>
    <col min="10356" max="10356" width="11.7109375" style="176" bestFit="1" customWidth="1"/>
    <col min="10357" max="10357" width="13.28515625" style="176" bestFit="1" customWidth="1"/>
    <col min="10358" max="10358" width="12.140625" style="176" bestFit="1" customWidth="1"/>
    <col min="10359" max="10359" width="10.5703125" style="176" bestFit="1" customWidth="1"/>
    <col min="10360" max="10360" width="9.140625" style="176"/>
    <col min="10361" max="10361" width="12.140625" style="176" customWidth="1"/>
    <col min="10362" max="10362" width="12.85546875" style="176" customWidth="1"/>
    <col min="10363" max="10363" width="11.7109375" style="176" customWidth="1"/>
    <col min="10364" max="10592" width="9.140625" style="176"/>
    <col min="10593" max="10593" width="54.28515625" style="176" bestFit="1" customWidth="1"/>
    <col min="10594" max="10594" width="17" style="176" bestFit="1" customWidth="1"/>
    <col min="10595" max="10595" width="6.28515625" style="176" bestFit="1" customWidth="1"/>
    <col min="10596" max="10596" width="8.7109375" style="176" bestFit="1" customWidth="1"/>
    <col min="10597" max="10597" width="6.7109375" style="176" bestFit="1" customWidth="1"/>
    <col min="10598" max="10598" width="7.28515625" style="176" bestFit="1" customWidth="1"/>
    <col min="10599" max="10599" width="14.5703125" style="176" bestFit="1" customWidth="1"/>
    <col min="10600" max="10600" width="13" style="176" bestFit="1" customWidth="1"/>
    <col min="10601" max="10601" width="16.28515625" style="176" bestFit="1" customWidth="1"/>
    <col min="10602" max="10602" width="12.140625" style="176" bestFit="1" customWidth="1"/>
    <col min="10603" max="10603" width="12.7109375" style="176" bestFit="1" customWidth="1"/>
    <col min="10604" max="10604" width="13.42578125" style="176" customWidth="1"/>
    <col min="10605" max="10605" width="11.42578125" style="176" bestFit="1" customWidth="1"/>
    <col min="10606" max="10609" width="0" style="176" hidden="1" customWidth="1"/>
    <col min="10610" max="10610" width="9" style="176" bestFit="1" customWidth="1"/>
    <col min="10611" max="10611" width="10.5703125" style="176" bestFit="1" customWidth="1"/>
    <col min="10612" max="10612" width="11.7109375" style="176" bestFit="1" customWidth="1"/>
    <col min="10613" max="10613" width="13.28515625" style="176" bestFit="1" customWidth="1"/>
    <col min="10614" max="10614" width="12.140625" style="176" bestFit="1" customWidth="1"/>
    <col min="10615" max="10615" width="10.5703125" style="176" bestFit="1" customWidth="1"/>
    <col min="10616" max="10616" width="9.140625" style="176"/>
    <col min="10617" max="10617" width="12.140625" style="176" customWidth="1"/>
    <col min="10618" max="10618" width="12.85546875" style="176" customWidth="1"/>
    <col min="10619" max="10619" width="11.7109375" style="176" customWidth="1"/>
    <col min="10620" max="10848" width="9.140625" style="176"/>
    <col min="10849" max="10849" width="54.28515625" style="176" bestFit="1" customWidth="1"/>
    <col min="10850" max="10850" width="17" style="176" bestFit="1" customWidth="1"/>
    <col min="10851" max="10851" width="6.28515625" style="176" bestFit="1" customWidth="1"/>
    <col min="10852" max="10852" width="8.7109375" style="176" bestFit="1" customWidth="1"/>
    <col min="10853" max="10853" width="6.7109375" style="176" bestFit="1" customWidth="1"/>
    <col min="10854" max="10854" width="7.28515625" style="176" bestFit="1" customWidth="1"/>
    <col min="10855" max="10855" width="14.5703125" style="176" bestFit="1" customWidth="1"/>
    <col min="10856" max="10856" width="13" style="176" bestFit="1" customWidth="1"/>
    <col min="10857" max="10857" width="16.28515625" style="176" bestFit="1" customWidth="1"/>
    <col min="10858" max="10858" width="12.140625" style="176" bestFit="1" customWidth="1"/>
    <col min="10859" max="10859" width="12.7109375" style="176" bestFit="1" customWidth="1"/>
    <col min="10860" max="10860" width="13.42578125" style="176" customWidth="1"/>
    <col min="10861" max="10861" width="11.42578125" style="176" bestFit="1" customWidth="1"/>
    <col min="10862" max="10865" width="0" style="176" hidden="1" customWidth="1"/>
    <col min="10866" max="10866" width="9" style="176" bestFit="1" customWidth="1"/>
    <col min="10867" max="10867" width="10.5703125" style="176" bestFit="1" customWidth="1"/>
    <col min="10868" max="10868" width="11.7109375" style="176" bestFit="1" customWidth="1"/>
    <col min="10869" max="10869" width="13.28515625" style="176" bestFit="1" customWidth="1"/>
    <col min="10870" max="10870" width="12.140625" style="176" bestFit="1" customWidth="1"/>
    <col min="10871" max="10871" width="10.5703125" style="176" bestFit="1" customWidth="1"/>
    <col min="10872" max="10872" width="9.140625" style="176"/>
    <col min="10873" max="10873" width="12.140625" style="176" customWidth="1"/>
    <col min="10874" max="10874" width="12.85546875" style="176" customWidth="1"/>
    <col min="10875" max="10875" width="11.7109375" style="176" customWidth="1"/>
    <col min="10876" max="11104" width="9.140625" style="176"/>
    <col min="11105" max="11105" width="54.28515625" style="176" bestFit="1" customWidth="1"/>
    <col min="11106" max="11106" width="17" style="176" bestFit="1" customWidth="1"/>
    <col min="11107" max="11107" width="6.28515625" style="176" bestFit="1" customWidth="1"/>
    <col min="11108" max="11108" width="8.7109375" style="176" bestFit="1" customWidth="1"/>
    <col min="11109" max="11109" width="6.7109375" style="176" bestFit="1" customWidth="1"/>
    <col min="11110" max="11110" width="7.28515625" style="176" bestFit="1" customWidth="1"/>
    <col min="11111" max="11111" width="14.5703125" style="176" bestFit="1" customWidth="1"/>
    <col min="11112" max="11112" width="13" style="176" bestFit="1" customWidth="1"/>
    <col min="11113" max="11113" width="16.28515625" style="176" bestFit="1" customWidth="1"/>
    <col min="11114" max="11114" width="12.140625" style="176" bestFit="1" customWidth="1"/>
    <col min="11115" max="11115" width="12.7109375" style="176" bestFit="1" customWidth="1"/>
    <col min="11116" max="11116" width="13.42578125" style="176" customWidth="1"/>
    <col min="11117" max="11117" width="11.42578125" style="176" bestFit="1" customWidth="1"/>
    <col min="11118" max="11121" width="0" style="176" hidden="1" customWidth="1"/>
    <col min="11122" max="11122" width="9" style="176" bestFit="1" customWidth="1"/>
    <col min="11123" max="11123" width="10.5703125" style="176" bestFit="1" customWidth="1"/>
    <col min="11124" max="11124" width="11.7109375" style="176" bestFit="1" customWidth="1"/>
    <col min="11125" max="11125" width="13.28515625" style="176" bestFit="1" customWidth="1"/>
    <col min="11126" max="11126" width="12.140625" style="176" bestFit="1" customWidth="1"/>
    <col min="11127" max="11127" width="10.5703125" style="176" bestFit="1" customWidth="1"/>
    <col min="11128" max="11128" width="9.140625" style="176"/>
    <col min="11129" max="11129" width="12.140625" style="176" customWidth="1"/>
    <col min="11130" max="11130" width="12.85546875" style="176" customWidth="1"/>
    <col min="11131" max="11131" width="11.7109375" style="176" customWidth="1"/>
    <col min="11132" max="11360" width="9.140625" style="176"/>
    <col min="11361" max="11361" width="54.28515625" style="176" bestFit="1" customWidth="1"/>
    <col min="11362" max="11362" width="17" style="176" bestFit="1" customWidth="1"/>
    <col min="11363" max="11363" width="6.28515625" style="176" bestFit="1" customWidth="1"/>
    <col min="11364" max="11364" width="8.7109375" style="176" bestFit="1" customWidth="1"/>
    <col min="11365" max="11365" width="6.7109375" style="176" bestFit="1" customWidth="1"/>
    <col min="11366" max="11366" width="7.28515625" style="176" bestFit="1" customWidth="1"/>
    <col min="11367" max="11367" width="14.5703125" style="176" bestFit="1" customWidth="1"/>
    <col min="11368" max="11368" width="13" style="176" bestFit="1" customWidth="1"/>
    <col min="11369" max="11369" width="16.28515625" style="176" bestFit="1" customWidth="1"/>
    <col min="11370" max="11370" width="12.140625" style="176" bestFit="1" customWidth="1"/>
    <col min="11371" max="11371" width="12.7109375" style="176" bestFit="1" customWidth="1"/>
    <col min="11372" max="11372" width="13.42578125" style="176" customWidth="1"/>
    <col min="11373" max="11373" width="11.42578125" style="176" bestFit="1" customWidth="1"/>
    <col min="11374" max="11377" width="0" style="176" hidden="1" customWidth="1"/>
    <col min="11378" max="11378" width="9" style="176" bestFit="1" customWidth="1"/>
    <col min="11379" max="11379" width="10.5703125" style="176" bestFit="1" customWidth="1"/>
    <col min="11380" max="11380" width="11.7109375" style="176" bestFit="1" customWidth="1"/>
    <col min="11381" max="11381" width="13.28515625" style="176" bestFit="1" customWidth="1"/>
    <col min="11382" max="11382" width="12.140625" style="176" bestFit="1" customWidth="1"/>
    <col min="11383" max="11383" width="10.5703125" style="176" bestFit="1" customWidth="1"/>
    <col min="11384" max="11384" width="9.140625" style="176"/>
    <col min="11385" max="11385" width="12.140625" style="176" customWidth="1"/>
    <col min="11386" max="11386" width="12.85546875" style="176" customWidth="1"/>
    <col min="11387" max="11387" width="11.7109375" style="176" customWidth="1"/>
    <col min="11388" max="11616" width="9.140625" style="176"/>
    <col min="11617" max="11617" width="54.28515625" style="176" bestFit="1" customWidth="1"/>
    <col min="11618" max="11618" width="17" style="176" bestFit="1" customWidth="1"/>
    <col min="11619" max="11619" width="6.28515625" style="176" bestFit="1" customWidth="1"/>
    <col min="11620" max="11620" width="8.7109375" style="176" bestFit="1" customWidth="1"/>
    <col min="11621" max="11621" width="6.7109375" style="176" bestFit="1" customWidth="1"/>
    <col min="11622" max="11622" width="7.28515625" style="176" bestFit="1" customWidth="1"/>
    <col min="11623" max="11623" width="14.5703125" style="176" bestFit="1" customWidth="1"/>
    <col min="11624" max="11624" width="13" style="176" bestFit="1" customWidth="1"/>
    <col min="11625" max="11625" width="16.28515625" style="176" bestFit="1" customWidth="1"/>
    <col min="11626" max="11626" width="12.140625" style="176" bestFit="1" customWidth="1"/>
    <col min="11627" max="11627" width="12.7109375" style="176" bestFit="1" customWidth="1"/>
    <col min="11628" max="11628" width="13.42578125" style="176" customWidth="1"/>
    <col min="11629" max="11629" width="11.42578125" style="176" bestFit="1" customWidth="1"/>
    <col min="11630" max="11633" width="0" style="176" hidden="1" customWidth="1"/>
    <col min="11634" max="11634" width="9" style="176" bestFit="1" customWidth="1"/>
    <col min="11635" max="11635" width="10.5703125" style="176" bestFit="1" customWidth="1"/>
    <col min="11636" max="11636" width="11.7109375" style="176" bestFit="1" customWidth="1"/>
    <col min="11637" max="11637" width="13.28515625" style="176" bestFit="1" customWidth="1"/>
    <col min="11638" max="11638" width="12.140625" style="176" bestFit="1" customWidth="1"/>
    <col min="11639" max="11639" width="10.5703125" style="176" bestFit="1" customWidth="1"/>
    <col min="11640" max="11640" width="9.140625" style="176"/>
    <col min="11641" max="11641" width="12.140625" style="176" customWidth="1"/>
    <col min="11642" max="11642" width="12.85546875" style="176" customWidth="1"/>
    <col min="11643" max="11643" width="11.7109375" style="176" customWidth="1"/>
    <col min="11644" max="11872" width="9.140625" style="176"/>
    <col min="11873" max="11873" width="54.28515625" style="176" bestFit="1" customWidth="1"/>
    <col min="11874" max="11874" width="17" style="176" bestFit="1" customWidth="1"/>
    <col min="11875" max="11875" width="6.28515625" style="176" bestFit="1" customWidth="1"/>
    <col min="11876" max="11876" width="8.7109375" style="176" bestFit="1" customWidth="1"/>
    <col min="11877" max="11877" width="6.7109375" style="176" bestFit="1" customWidth="1"/>
    <col min="11878" max="11878" width="7.28515625" style="176" bestFit="1" customWidth="1"/>
    <col min="11879" max="11879" width="14.5703125" style="176" bestFit="1" customWidth="1"/>
    <col min="11880" max="11880" width="13" style="176" bestFit="1" customWidth="1"/>
    <col min="11881" max="11881" width="16.28515625" style="176" bestFit="1" customWidth="1"/>
    <col min="11882" max="11882" width="12.140625" style="176" bestFit="1" customWidth="1"/>
    <col min="11883" max="11883" width="12.7109375" style="176" bestFit="1" customWidth="1"/>
    <col min="11884" max="11884" width="13.42578125" style="176" customWidth="1"/>
    <col min="11885" max="11885" width="11.42578125" style="176" bestFit="1" customWidth="1"/>
    <col min="11886" max="11889" width="0" style="176" hidden="1" customWidth="1"/>
    <col min="11890" max="11890" width="9" style="176" bestFit="1" customWidth="1"/>
    <col min="11891" max="11891" width="10.5703125" style="176" bestFit="1" customWidth="1"/>
    <col min="11892" max="11892" width="11.7109375" style="176" bestFit="1" customWidth="1"/>
    <col min="11893" max="11893" width="13.28515625" style="176" bestFit="1" customWidth="1"/>
    <col min="11894" max="11894" width="12.140625" style="176" bestFit="1" customWidth="1"/>
    <col min="11895" max="11895" width="10.5703125" style="176" bestFit="1" customWidth="1"/>
    <col min="11896" max="11896" width="9.140625" style="176"/>
    <col min="11897" max="11897" width="12.140625" style="176" customWidth="1"/>
    <col min="11898" max="11898" width="12.85546875" style="176" customWidth="1"/>
    <col min="11899" max="11899" width="11.7109375" style="176" customWidth="1"/>
    <col min="11900" max="12128" width="9.140625" style="176"/>
    <col min="12129" max="12129" width="54.28515625" style="176" bestFit="1" customWidth="1"/>
    <col min="12130" max="12130" width="17" style="176" bestFit="1" customWidth="1"/>
    <col min="12131" max="12131" width="6.28515625" style="176" bestFit="1" customWidth="1"/>
    <col min="12132" max="12132" width="8.7109375" style="176" bestFit="1" customWidth="1"/>
    <col min="12133" max="12133" width="6.7109375" style="176" bestFit="1" customWidth="1"/>
    <col min="12134" max="12134" width="7.28515625" style="176" bestFit="1" customWidth="1"/>
    <col min="12135" max="12135" width="14.5703125" style="176" bestFit="1" customWidth="1"/>
    <col min="12136" max="12136" width="13" style="176" bestFit="1" customWidth="1"/>
    <col min="12137" max="12137" width="16.28515625" style="176" bestFit="1" customWidth="1"/>
    <col min="12138" max="12138" width="12.140625" style="176" bestFit="1" customWidth="1"/>
    <col min="12139" max="12139" width="12.7109375" style="176" bestFit="1" customWidth="1"/>
    <col min="12140" max="12140" width="13.42578125" style="176" customWidth="1"/>
    <col min="12141" max="12141" width="11.42578125" style="176" bestFit="1" customWidth="1"/>
    <col min="12142" max="12145" width="0" style="176" hidden="1" customWidth="1"/>
    <col min="12146" max="12146" width="9" style="176" bestFit="1" customWidth="1"/>
    <col min="12147" max="12147" width="10.5703125" style="176" bestFit="1" customWidth="1"/>
    <col min="12148" max="12148" width="11.7109375" style="176" bestFit="1" customWidth="1"/>
    <col min="12149" max="12149" width="13.28515625" style="176" bestFit="1" customWidth="1"/>
    <col min="12150" max="12150" width="12.140625" style="176" bestFit="1" customWidth="1"/>
    <col min="12151" max="12151" width="10.5703125" style="176" bestFit="1" customWidth="1"/>
    <col min="12152" max="12152" width="9.140625" style="176"/>
    <col min="12153" max="12153" width="12.140625" style="176" customWidth="1"/>
    <col min="12154" max="12154" width="12.85546875" style="176" customWidth="1"/>
    <col min="12155" max="12155" width="11.7109375" style="176" customWidth="1"/>
    <col min="12156" max="12384" width="9.140625" style="176"/>
    <col min="12385" max="12385" width="54.28515625" style="176" bestFit="1" customWidth="1"/>
    <col min="12386" max="12386" width="17" style="176" bestFit="1" customWidth="1"/>
    <col min="12387" max="12387" width="6.28515625" style="176" bestFit="1" customWidth="1"/>
    <col min="12388" max="12388" width="8.7109375" style="176" bestFit="1" customWidth="1"/>
    <col min="12389" max="12389" width="6.7109375" style="176" bestFit="1" customWidth="1"/>
    <col min="12390" max="12390" width="7.28515625" style="176" bestFit="1" customWidth="1"/>
    <col min="12391" max="12391" width="14.5703125" style="176" bestFit="1" customWidth="1"/>
    <col min="12392" max="12392" width="13" style="176" bestFit="1" customWidth="1"/>
    <col min="12393" max="12393" width="16.28515625" style="176" bestFit="1" customWidth="1"/>
    <col min="12394" max="12394" width="12.140625" style="176" bestFit="1" customWidth="1"/>
    <col min="12395" max="12395" width="12.7109375" style="176" bestFit="1" customWidth="1"/>
    <col min="12396" max="12396" width="13.42578125" style="176" customWidth="1"/>
    <col min="12397" max="12397" width="11.42578125" style="176" bestFit="1" customWidth="1"/>
    <col min="12398" max="12401" width="0" style="176" hidden="1" customWidth="1"/>
    <col min="12402" max="12402" width="9" style="176" bestFit="1" customWidth="1"/>
    <col min="12403" max="12403" width="10.5703125" style="176" bestFit="1" customWidth="1"/>
    <col min="12404" max="12404" width="11.7109375" style="176" bestFit="1" customWidth="1"/>
    <col min="12405" max="12405" width="13.28515625" style="176" bestFit="1" customWidth="1"/>
    <col min="12406" max="12406" width="12.140625" style="176" bestFit="1" customWidth="1"/>
    <col min="12407" max="12407" width="10.5703125" style="176" bestFit="1" customWidth="1"/>
    <col min="12408" max="12408" width="9.140625" style="176"/>
    <col min="12409" max="12409" width="12.140625" style="176" customWidth="1"/>
    <col min="12410" max="12410" width="12.85546875" style="176" customWidth="1"/>
    <col min="12411" max="12411" width="11.7109375" style="176" customWidth="1"/>
    <col min="12412" max="12640" width="9.140625" style="176"/>
    <col min="12641" max="12641" width="54.28515625" style="176" bestFit="1" customWidth="1"/>
    <col min="12642" max="12642" width="17" style="176" bestFit="1" customWidth="1"/>
    <col min="12643" max="12643" width="6.28515625" style="176" bestFit="1" customWidth="1"/>
    <col min="12644" max="12644" width="8.7109375" style="176" bestFit="1" customWidth="1"/>
    <col min="12645" max="12645" width="6.7109375" style="176" bestFit="1" customWidth="1"/>
    <col min="12646" max="12646" width="7.28515625" style="176" bestFit="1" customWidth="1"/>
    <col min="12647" max="12647" width="14.5703125" style="176" bestFit="1" customWidth="1"/>
    <col min="12648" max="12648" width="13" style="176" bestFit="1" customWidth="1"/>
    <col min="12649" max="12649" width="16.28515625" style="176" bestFit="1" customWidth="1"/>
    <col min="12650" max="12650" width="12.140625" style="176" bestFit="1" customWidth="1"/>
    <col min="12651" max="12651" width="12.7109375" style="176" bestFit="1" customWidth="1"/>
    <col min="12652" max="12652" width="13.42578125" style="176" customWidth="1"/>
    <col min="12653" max="12653" width="11.42578125" style="176" bestFit="1" customWidth="1"/>
    <col min="12654" max="12657" width="0" style="176" hidden="1" customWidth="1"/>
    <col min="12658" max="12658" width="9" style="176" bestFit="1" customWidth="1"/>
    <col min="12659" max="12659" width="10.5703125" style="176" bestFit="1" customWidth="1"/>
    <col min="12660" max="12660" width="11.7109375" style="176" bestFit="1" customWidth="1"/>
    <col min="12661" max="12661" width="13.28515625" style="176" bestFit="1" customWidth="1"/>
    <col min="12662" max="12662" width="12.140625" style="176" bestFit="1" customWidth="1"/>
    <col min="12663" max="12663" width="10.5703125" style="176" bestFit="1" customWidth="1"/>
    <col min="12664" max="12664" width="9.140625" style="176"/>
    <col min="12665" max="12665" width="12.140625" style="176" customWidth="1"/>
    <col min="12666" max="12666" width="12.85546875" style="176" customWidth="1"/>
    <col min="12667" max="12667" width="11.7109375" style="176" customWidth="1"/>
    <col min="12668" max="12896" width="9.140625" style="176"/>
    <col min="12897" max="12897" width="54.28515625" style="176" bestFit="1" customWidth="1"/>
    <col min="12898" max="12898" width="17" style="176" bestFit="1" customWidth="1"/>
    <col min="12899" max="12899" width="6.28515625" style="176" bestFit="1" customWidth="1"/>
    <col min="12900" max="12900" width="8.7109375" style="176" bestFit="1" customWidth="1"/>
    <col min="12901" max="12901" width="6.7109375" style="176" bestFit="1" customWidth="1"/>
    <col min="12902" max="12902" width="7.28515625" style="176" bestFit="1" customWidth="1"/>
    <col min="12903" max="12903" width="14.5703125" style="176" bestFit="1" customWidth="1"/>
    <col min="12904" max="12904" width="13" style="176" bestFit="1" customWidth="1"/>
    <col min="12905" max="12905" width="16.28515625" style="176" bestFit="1" customWidth="1"/>
    <col min="12906" max="12906" width="12.140625" style="176" bestFit="1" customWidth="1"/>
    <col min="12907" max="12907" width="12.7109375" style="176" bestFit="1" customWidth="1"/>
    <col min="12908" max="12908" width="13.42578125" style="176" customWidth="1"/>
    <col min="12909" max="12909" width="11.42578125" style="176" bestFit="1" customWidth="1"/>
    <col min="12910" max="12913" width="0" style="176" hidden="1" customWidth="1"/>
    <col min="12914" max="12914" width="9" style="176" bestFit="1" customWidth="1"/>
    <col min="12915" max="12915" width="10.5703125" style="176" bestFit="1" customWidth="1"/>
    <col min="12916" max="12916" width="11.7109375" style="176" bestFit="1" customWidth="1"/>
    <col min="12917" max="12917" width="13.28515625" style="176" bestFit="1" customWidth="1"/>
    <col min="12918" max="12918" width="12.140625" style="176" bestFit="1" customWidth="1"/>
    <col min="12919" max="12919" width="10.5703125" style="176" bestFit="1" customWidth="1"/>
    <col min="12920" max="12920" width="9.140625" style="176"/>
    <col min="12921" max="12921" width="12.140625" style="176" customWidth="1"/>
    <col min="12922" max="12922" width="12.85546875" style="176" customWidth="1"/>
    <col min="12923" max="12923" width="11.7109375" style="176" customWidth="1"/>
    <col min="12924" max="13152" width="9.140625" style="176"/>
    <col min="13153" max="13153" width="54.28515625" style="176" bestFit="1" customWidth="1"/>
    <col min="13154" max="13154" width="17" style="176" bestFit="1" customWidth="1"/>
    <col min="13155" max="13155" width="6.28515625" style="176" bestFit="1" customWidth="1"/>
    <col min="13156" max="13156" width="8.7109375" style="176" bestFit="1" customWidth="1"/>
    <col min="13157" max="13157" width="6.7109375" style="176" bestFit="1" customWidth="1"/>
    <col min="13158" max="13158" width="7.28515625" style="176" bestFit="1" customWidth="1"/>
    <col min="13159" max="13159" width="14.5703125" style="176" bestFit="1" customWidth="1"/>
    <col min="13160" max="13160" width="13" style="176" bestFit="1" customWidth="1"/>
    <col min="13161" max="13161" width="16.28515625" style="176" bestFit="1" customWidth="1"/>
    <col min="13162" max="13162" width="12.140625" style="176" bestFit="1" customWidth="1"/>
    <col min="13163" max="13163" width="12.7109375" style="176" bestFit="1" customWidth="1"/>
    <col min="13164" max="13164" width="13.42578125" style="176" customWidth="1"/>
    <col min="13165" max="13165" width="11.42578125" style="176" bestFit="1" customWidth="1"/>
    <col min="13166" max="13169" width="0" style="176" hidden="1" customWidth="1"/>
    <col min="13170" max="13170" width="9" style="176" bestFit="1" customWidth="1"/>
    <col min="13171" max="13171" width="10.5703125" style="176" bestFit="1" customWidth="1"/>
    <col min="13172" max="13172" width="11.7109375" style="176" bestFit="1" customWidth="1"/>
    <col min="13173" max="13173" width="13.28515625" style="176" bestFit="1" customWidth="1"/>
    <col min="13174" max="13174" width="12.140625" style="176" bestFit="1" customWidth="1"/>
    <col min="13175" max="13175" width="10.5703125" style="176" bestFit="1" customWidth="1"/>
    <col min="13176" max="13176" width="9.140625" style="176"/>
    <col min="13177" max="13177" width="12.140625" style="176" customWidth="1"/>
    <col min="13178" max="13178" width="12.85546875" style="176" customWidth="1"/>
    <col min="13179" max="13179" width="11.7109375" style="176" customWidth="1"/>
    <col min="13180" max="13408" width="9.140625" style="176"/>
    <col min="13409" max="13409" width="54.28515625" style="176" bestFit="1" customWidth="1"/>
    <col min="13410" max="13410" width="17" style="176" bestFit="1" customWidth="1"/>
    <col min="13411" max="13411" width="6.28515625" style="176" bestFit="1" customWidth="1"/>
    <col min="13412" max="13412" width="8.7109375" style="176" bestFit="1" customWidth="1"/>
    <col min="13413" max="13413" width="6.7109375" style="176" bestFit="1" customWidth="1"/>
    <col min="13414" max="13414" width="7.28515625" style="176" bestFit="1" customWidth="1"/>
    <col min="13415" max="13415" width="14.5703125" style="176" bestFit="1" customWidth="1"/>
    <col min="13416" max="13416" width="13" style="176" bestFit="1" customWidth="1"/>
    <col min="13417" max="13417" width="16.28515625" style="176" bestFit="1" customWidth="1"/>
    <col min="13418" max="13418" width="12.140625" style="176" bestFit="1" customWidth="1"/>
    <col min="13419" max="13419" width="12.7109375" style="176" bestFit="1" customWidth="1"/>
    <col min="13420" max="13420" width="13.42578125" style="176" customWidth="1"/>
    <col min="13421" max="13421" width="11.42578125" style="176" bestFit="1" customWidth="1"/>
    <col min="13422" max="13425" width="0" style="176" hidden="1" customWidth="1"/>
    <col min="13426" max="13426" width="9" style="176" bestFit="1" customWidth="1"/>
    <col min="13427" max="13427" width="10.5703125" style="176" bestFit="1" customWidth="1"/>
    <col min="13428" max="13428" width="11.7109375" style="176" bestFit="1" customWidth="1"/>
    <col min="13429" max="13429" width="13.28515625" style="176" bestFit="1" customWidth="1"/>
    <col min="13430" max="13430" width="12.140625" style="176" bestFit="1" customWidth="1"/>
    <col min="13431" max="13431" width="10.5703125" style="176" bestFit="1" customWidth="1"/>
    <col min="13432" max="13432" width="9.140625" style="176"/>
    <col min="13433" max="13433" width="12.140625" style="176" customWidth="1"/>
    <col min="13434" max="13434" width="12.85546875" style="176" customWidth="1"/>
    <col min="13435" max="13435" width="11.7109375" style="176" customWidth="1"/>
    <col min="13436" max="13664" width="9.140625" style="176"/>
    <col min="13665" max="13665" width="54.28515625" style="176" bestFit="1" customWidth="1"/>
    <col min="13666" max="13666" width="17" style="176" bestFit="1" customWidth="1"/>
    <col min="13667" max="13667" width="6.28515625" style="176" bestFit="1" customWidth="1"/>
    <col min="13668" max="13668" width="8.7109375" style="176" bestFit="1" customWidth="1"/>
    <col min="13669" max="13669" width="6.7109375" style="176" bestFit="1" customWidth="1"/>
    <col min="13670" max="13670" width="7.28515625" style="176" bestFit="1" customWidth="1"/>
    <col min="13671" max="13671" width="14.5703125" style="176" bestFit="1" customWidth="1"/>
    <col min="13672" max="13672" width="13" style="176" bestFit="1" customWidth="1"/>
    <col min="13673" max="13673" width="16.28515625" style="176" bestFit="1" customWidth="1"/>
    <col min="13674" max="13674" width="12.140625" style="176" bestFit="1" customWidth="1"/>
    <col min="13675" max="13675" width="12.7109375" style="176" bestFit="1" customWidth="1"/>
    <col min="13676" max="13676" width="13.42578125" style="176" customWidth="1"/>
    <col min="13677" max="13677" width="11.42578125" style="176" bestFit="1" customWidth="1"/>
    <col min="13678" max="13681" width="0" style="176" hidden="1" customWidth="1"/>
    <col min="13682" max="13682" width="9" style="176" bestFit="1" customWidth="1"/>
    <col min="13683" max="13683" width="10.5703125" style="176" bestFit="1" customWidth="1"/>
    <col min="13684" max="13684" width="11.7109375" style="176" bestFit="1" customWidth="1"/>
    <col min="13685" max="13685" width="13.28515625" style="176" bestFit="1" customWidth="1"/>
    <col min="13686" max="13686" width="12.140625" style="176" bestFit="1" customWidth="1"/>
    <col min="13687" max="13687" width="10.5703125" style="176" bestFit="1" customWidth="1"/>
    <col min="13688" max="13688" width="9.140625" style="176"/>
    <col min="13689" max="13689" width="12.140625" style="176" customWidth="1"/>
    <col min="13690" max="13690" width="12.85546875" style="176" customWidth="1"/>
    <col min="13691" max="13691" width="11.7109375" style="176" customWidth="1"/>
    <col min="13692" max="13920" width="9.140625" style="176"/>
    <col min="13921" max="13921" width="54.28515625" style="176" bestFit="1" customWidth="1"/>
    <col min="13922" max="13922" width="17" style="176" bestFit="1" customWidth="1"/>
    <col min="13923" max="13923" width="6.28515625" style="176" bestFit="1" customWidth="1"/>
    <col min="13924" max="13924" width="8.7109375" style="176" bestFit="1" customWidth="1"/>
    <col min="13925" max="13925" width="6.7109375" style="176" bestFit="1" customWidth="1"/>
    <col min="13926" max="13926" width="7.28515625" style="176" bestFit="1" customWidth="1"/>
    <col min="13927" max="13927" width="14.5703125" style="176" bestFit="1" customWidth="1"/>
    <col min="13928" max="13928" width="13" style="176" bestFit="1" customWidth="1"/>
    <col min="13929" max="13929" width="16.28515625" style="176" bestFit="1" customWidth="1"/>
    <col min="13930" max="13930" width="12.140625" style="176" bestFit="1" customWidth="1"/>
    <col min="13931" max="13931" width="12.7109375" style="176" bestFit="1" customWidth="1"/>
    <col min="13932" max="13932" width="13.42578125" style="176" customWidth="1"/>
    <col min="13933" max="13933" width="11.42578125" style="176" bestFit="1" customWidth="1"/>
    <col min="13934" max="13937" width="0" style="176" hidden="1" customWidth="1"/>
    <col min="13938" max="13938" width="9" style="176" bestFit="1" customWidth="1"/>
    <col min="13939" max="13939" width="10.5703125" style="176" bestFit="1" customWidth="1"/>
    <col min="13940" max="13940" width="11.7109375" style="176" bestFit="1" customWidth="1"/>
    <col min="13941" max="13941" width="13.28515625" style="176" bestFit="1" customWidth="1"/>
    <col min="13942" max="13942" width="12.140625" style="176" bestFit="1" customWidth="1"/>
    <col min="13943" max="13943" width="10.5703125" style="176" bestFit="1" customWidth="1"/>
    <col min="13944" max="13944" width="9.140625" style="176"/>
    <col min="13945" max="13945" width="12.140625" style="176" customWidth="1"/>
    <col min="13946" max="13946" width="12.85546875" style="176" customWidth="1"/>
    <col min="13947" max="13947" width="11.7109375" style="176" customWidth="1"/>
    <col min="13948" max="14176" width="9.140625" style="176"/>
    <col min="14177" max="14177" width="54.28515625" style="176" bestFit="1" customWidth="1"/>
    <col min="14178" max="14178" width="17" style="176" bestFit="1" customWidth="1"/>
    <col min="14179" max="14179" width="6.28515625" style="176" bestFit="1" customWidth="1"/>
    <col min="14180" max="14180" width="8.7109375" style="176" bestFit="1" customWidth="1"/>
    <col min="14181" max="14181" width="6.7109375" style="176" bestFit="1" customWidth="1"/>
    <col min="14182" max="14182" width="7.28515625" style="176" bestFit="1" customWidth="1"/>
    <col min="14183" max="14183" width="14.5703125" style="176" bestFit="1" customWidth="1"/>
    <col min="14184" max="14184" width="13" style="176" bestFit="1" customWidth="1"/>
    <col min="14185" max="14185" width="16.28515625" style="176" bestFit="1" customWidth="1"/>
    <col min="14186" max="14186" width="12.140625" style="176" bestFit="1" customWidth="1"/>
    <col min="14187" max="14187" width="12.7109375" style="176" bestFit="1" customWidth="1"/>
    <col min="14188" max="14188" width="13.42578125" style="176" customWidth="1"/>
    <col min="14189" max="14189" width="11.42578125" style="176" bestFit="1" customWidth="1"/>
    <col min="14190" max="14193" width="0" style="176" hidden="1" customWidth="1"/>
    <col min="14194" max="14194" width="9" style="176" bestFit="1" customWidth="1"/>
    <col min="14195" max="14195" width="10.5703125" style="176" bestFit="1" customWidth="1"/>
    <col min="14196" max="14196" width="11.7109375" style="176" bestFit="1" customWidth="1"/>
    <col min="14197" max="14197" width="13.28515625" style="176" bestFit="1" customWidth="1"/>
    <col min="14198" max="14198" width="12.140625" style="176" bestFit="1" customWidth="1"/>
    <col min="14199" max="14199" width="10.5703125" style="176" bestFit="1" customWidth="1"/>
    <col min="14200" max="14200" width="9.140625" style="176"/>
    <col min="14201" max="14201" width="12.140625" style="176" customWidth="1"/>
    <col min="14202" max="14202" width="12.85546875" style="176" customWidth="1"/>
    <col min="14203" max="14203" width="11.7109375" style="176" customWidth="1"/>
    <col min="14204" max="14432" width="9.140625" style="176"/>
    <col min="14433" max="14433" width="54.28515625" style="176" bestFit="1" customWidth="1"/>
    <col min="14434" max="14434" width="17" style="176" bestFit="1" customWidth="1"/>
    <col min="14435" max="14435" width="6.28515625" style="176" bestFit="1" customWidth="1"/>
    <col min="14436" max="14436" width="8.7109375" style="176" bestFit="1" customWidth="1"/>
    <col min="14437" max="14437" width="6.7109375" style="176" bestFit="1" customWidth="1"/>
    <col min="14438" max="14438" width="7.28515625" style="176" bestFit="1" customWidth="1"/>
    <col min="14439" max="14439" width="14.5703125" style="176" bestFit="1" customWidth="1"/>
    <col min="14440" max="14440" width="13" style="176" bestFit="1" customWidth="1"/>
    <col min="14441" max="14441" width="16.28515625" style="176" bestFit="1" customWidth="1"/>
    <col min="14442" max="14442" width="12.140625" style="176" bestFit="1" customWidth="1"/>
    <col min="14443" max="14443" width="12.7109375" style="176" bestFit="1" customWidth="1"/>
    <col min="14444" max="14444" width="13.42578125" style="176" customWidth="1"/>
    <col min="14445" max="14445" width="11.42578125" style="176" bestFit="1" customWidth="1"/>
    <col min="14446" max="14449" width="0" style="176" hidden="1" customWidth="1"/>
    <col min="14450" max="14450" width="9" style="176" bestFit="1" customWidth="1"/>
    <col min="14451" max="14451" width="10.5703125" style="176" bestFit="1" customWidth="1"/>
    <col min="14452" max="14452" width="11.7109375" style="176" bestFit="1" customWidth="1"/>
    <col min="14453" max="14453" width="13.28515625" style="176" bestFit="1" customWidth="1"/>
    <col min="14454" max="14454" width="12.140625" style="176" bestFit="1" customWidth="1"/>
    <col min="14455" max="14455" width="10.5703125" style="176" bestFit="1" customWidth="1"/>
    <col min="14456" max="14456" width="9.140625" style="176"/>
    <col min="14457" max="14457" width="12.140625" style="176" customWidth="1"/>
    <col min="14458" max="14458" width="12.85546875" style="176" customWidth="1"/>
    <col min="14459" max="14459" width="11.7109375" style="176" customWidth="1"/>
    <col min="14460" max="14688" width="9.140625" style="176"/>
    <col min="14689" max="14689" width="54.28515625" style="176" bestFit="1" customWidth="1"/>
    <col min="14690" max="14690" width="17" style="176" bestFit="1" customWidth="1"/>
    <col min="14691" max="14691" width="6.28515625" style="176" bestFit="1" customWidth="1"/>
    <col min="14692" max="14692" width="8.7109375" style="176" bestFit="1" customWidth="1"/>
    <col min="14693" max="14693" width="6.7109375" style="176" bestFit="1" customWidth="1"/>
    <col min="14694" max="14694" width="7.28515625" style="176" bestFit="1" customWidth="1"/>
    <col min="14695" max="14695" width="14.5703125" style="176" bestFit="1" customWidth="1"/>
    <col min="14696" max="14696" width="13" style="176" bestFit="1" customWidth="1"/>
    <col min="14697" max="14697" width="16.28515625" style="176" bestFit="1" customWidth="1"/>
    <col min="14698" max="14698" width="12.140625" style="176" bestFit="1" customWidth="1"/>
    <col min="14699" max="14699" width="12.7109375" style="176" bestFit="1" customWidth="1"/>
    <col min="14700" max="14700" width="13.42578125" style="176" customWidth="1"/>
    <col min="14701" max="14701" width="11.42578125" style="176" bestFit="1" customWidth="1"/>
    <col min="14702" max="14705" width="0" style="176" hidden="1" customWidth="1"/>
    <col min="14706" max="14706" width="9" style="176" bestFit="1" customWidth="1"/>
    <col min="14707" max="14707" width="10.5703125" style="176" bestFit="1" customWidth="1"/>
    <col min="14708" max="14708" width="11.7109375" style="176" bestFit="1" customWidth="1"/>
    <col min="14709" max="14709" width="13.28515625" style="176" bestFit="1" customWidth="1"/>
    <col min="14710" max="14710" width="12.140625" style="176" bestFit="1" customWidth="1"/>
    <col min="14711" max="14711" width="10.5703125" style="176" bestFit="1" customWidth="1"/>
    <col min="14712" max="14712" width="9.140625" style="176"/>
    <col min="14713" max="14713" width="12.140625" style="176" customWidth="1"/>
    <col min="14714" max="14714" width="12.85546875" style="176" customWidth="1"/>
    <col min="14715" max="14715" width="11.7109375" style="176" customWidth="1"/>
    <col min="14716" max="14944" width="9.140625" style="176"/>
    <col min="14945" max="14945" width="54.28515625" style="176" bestFit="1" customWidth="1"/>
    <col min="14946" max="14946" width="17" style="176" bestFit="1" customWidth="1"/>
    <col min="14947" max="14947" width="6.28515625" style="176" bestFit="1" customWidth="1"/>
    <col min="14948" max="14948" width="8.7109375" style="176" bestFit="1" customWidth="1"/>
    <col min="14949" max="14949" width="6.7109375" style="176" bestFit="1" customWidth="1"/>
    <col min="14950" max="14950" width="7.28515625" style="176" bestFit="1" customWidth="1"/>
    <col min="14951" max="14951" width="14.5703125" style="176" bestFit="1" customWidth="1"/>
    <col min="14952" max="14952" width="13" style="176" bestFit="1" customWidth="1"/>
    <col min="14953" max="14953" width="16.28515625" style="176" bestFit="1" customWidth="1"/>
    <col min="14954" max="14954" width="12.140625" style="176" bestFit="1" customWidth="1"/>
    <col min="14955" max="14955" width="12.7109375" style="176" bestFit="1" customWidth="1"/>
    <col min="14956" max="14956" width="13.42578125" style="176" customWidth="1"/>
    <col min="14957" max="14957" width="11.42578125" style="176" bestFit="1" customWidth="1"/>
    <col min="14958" max="14961" width="0" style="176" hidden="1" customWidth="1"/>
    <col min="14962" max="14962" width="9" style="176" bestFit="1" customWidth="1"/>
    <col min="14963" max="14963" width="10.5703125" style="176" bestFit="1" customWidth="1"/>
    <col min="14964" max="14964" width="11.7109375" style="176" bestFit="1" customWidth="1"/>
    <col min="14965" max="14965" width="13.28515625" style="176" bestFit="1" customWidth="1"/>
    <col min="14966" max="14966" width="12.140625" style="176" bestFit="1" customWidth="1"/>
    <col min="14967" max="14967" width="10.5703125" style="176" bestFit="1" customWidth="1"/>
    <col min="14968" max="14968" width="9.140625" style="176"/>
    <col min="14969" max="14969" width="12.140625" style="176" customWidth="1"/>
    <col min="14970" max="14970" width="12.85546875" style="176" customWidth="1"/>
    <col min="14971" max="14971" width="11.7109375" style="176" customWidth="1"/>
    <col min="14972" max="15200" width="9.140625" style="176"/>
    <col min="15201" max="15201" width="54.28515625" style="176" bestFit="1" customWidth="1"/>
    <col min="15202" max="15202" width="17" style="176" bestFit="1" customWidth="1"/>
    <col min="15203" max="15203" width="6.28515625" style="176" bestFit="1" customWidth="1"/>
    <col min="15204" max="15204" width="8.7109375" style="176" bestFit="1" customWidth="1"/>
    <col min="15205" max="15205" width="6.7109375" style="176" bestFit="1" customWidth="1"/>
    <col min="15206" max="15206" width="7.28515625" style="176" bestFit="1" customWidth="1"/>
    <col min="15207" max="15207" width="14.5703125" style="176" bestFit="1" customWidth="1"/>
    <col min="15208" max="15208" width="13" style="176" bestFit="1" customWidth="1"/>
    <col min="15209" max="15209" width="16.28515625" style="176" bestFit="1" customWidth="1"/>
    <col min="15210" max="15210" width="12.140625" style="176" bestFit="1" customWidth="1"/>
    <col min="15211" max="15211" width="12.7109375" style="176" bestFit="1" customWidth="1"/>
    <col min="15212" max="15212" width="13.42578125" style="176" customWidth="1"/>
    <col min="15213" max="15213" width="11.42578125" style="176" bestFit="1" customWidth="1"/>
    <col min="15214" max="15217" width="0" style="176" hidden="1" customWidth="1"/>
    <col min="15218" max="15218" width="9" style="176" bestFit="1" customWidth="1"/>
    <col min="15219" max="15219" width="10.5703125" style="176" bestFit="1" customWidth="1"/>
    <col min="15220" max="15220" width="11.7109375" style="176" bestFit="1" customWidth="1"/>
    <col min="15221" max="15221" width="13.28515625" style="176" bestFit="1" customWidth="1"/>
    <col min="15222" max="15222" width="12.140625" style="176" bestFit="1" customWidth="1"/>
    <col min="15223" max="15223" width="10.5703125" style="176" bestFit="1" customWidth="1"/>
    <col min="15224" max="15224" width="9.140625" style="176"/>
    <col min="15225" max="15225" width="12.140625" style="176" customWidth="1"/>
    <col min="15226" max="15226" width="12.85546875" style="176" customWidth="1"/>
    <col min="15227" max="15227" width="11.7109375" style="176" customWidth="1"/>
    <col min="15228" max="15456" width="9.140625" style="176"/>
    <col min="15457" max="15457" width="54.28515625" style="176" bestFit="1" customWidth="1"/>
    <col min="15458" max="15458" width="17" style="176" bestFit="1" customWidth="1"/>
    <col min="15459" max="15459" width="6.28515625" style="176" bestFit="1" customWidth="1"/>
    <col min="15460" max="15460" width="8.7109375" style="176" bestFit="1" customWidth="1"/>
    <col min="15461" max="15461" width="6.7109375" style="176" bestFit="1" customWidth="1"/>
    <col min="15462" max="15462" width="7.28515625" style="176" bestFit="1" customWidth="1"/>
    <col min="15463" max="15463" width="14.5703125" style="176" bestFit="1" customWidth="1"/>
    <col min="15464" max="15464" width="13" style="176" bestFit="1" customWidth="1"/>
    <col min="15465" max="15465" width="16.28515625" style="176" bestFit="1" customWidth="1"/>
    <col min="15466" max="15466" width="12.140625" style="176" bestFit="1" customWidth="1"/>
    <col min="15467" max="15467" width="12.7109375" style="176" bestFit="1" customWidth="1"/>
    <col min="15468" max="15468" width="13.42578125" style="176" customWidth="1"/>
    <col min="15469" max="15469" width="11.42578125" style="176" bestFit="1" customWidth="1"/>
    <col min="15470" max="15473" width="0" style="176" hidden="1" customWidth="1"/>
    <col min="15474" max="15474" width="9" style="176" bestFit="1" customWidth="1"/>
    <col min="15475" max="15475" width="10.5703125" style="176" bestFit="1" customWidth="1"/>
    <col min="15476" max="15476" width="11.7109375" style="176" bestFit="1" customWidth="1"/>
    <col min="15477" max="15477" width="13.28515625" style="176" bestFit="1" customWidth="1"/>
    <col min="15478" max="15478" width="12.140625" style="176" bestFit="1" customWidth="1"/>
    <col min="15479" max="15479" width="10.5703125" style="176" bestFit="1" customWidth="1"/>
    <col min="15480" max="15480" width="9.140625" style="176"/>
    <col min="15481" max="15481" width="12.140625" style="176" customWidth="1"/>
    <col min="15482" max="15482" width="12.85546875" style="176" customWidth="1"/>
    <col min="15483" max="15483" width="11.7109375" style="176" customWidth="1"/>
    <col min="15484" max="15712" width="9.140625" style="176"/>
    <col min="15713" max="15713" width="54.28515625" style="176" bestFit="1" customWidth="1"/>
    <col min="15714" max="15714" width="17" style="176" bestFit="1" customWidth="1"/>
    <col min="15715" max="15715" width="6.28515625" style="176" bestFit="1" customWidth="1"/>
    <col min="15716" max="15716" width="8.7109375" style="176" bestFit="1" customWidth="1"/>
    <col min="15717" max="15717" width="6.7109375" style="176" bestFit="1" customWidth="1"/>
    <col min="15718" max="15718" width="7.28515625" style="176" bestFit="1" customWidth="1"/>
    <col min="15719" max="15719" width="14.5703125" style="176" bestFit="1" customWidth="1"/>
    <col min="15720" max="15720" width="13" style="176" bestFit="1" customWidth="1"/>
    <col min="15721" max="15721" width="16.28515625" style="176" bestFit="1" customWidth="1"/>
    <col min="15722" max="15722" width="12.140625" style="176" bestFit="1" customWidth="1"/>
    <col min="15723" max="15723" width="12.7109375" style="176" bestFit="1" customWidth="1"/>
    <col min="15724" max="15724" width="13.42578125" style="176" customWidth="1"/>
    <col min="15725" max="15725" width="11.42578125" style="176" bestFit="1" customWidth="1"/>
    <col min="15726" max="15729" width="0" style="176" hidden="1" customWidth="1"/>
    <col min="15730" max="15730" width="9" style="176" bestFit="1" customWidth="1"/>
    <col min="15731" max="15731" width="10.5703125" style="176" bestFit="1" customWidth="1"/>
    <col min="15732" max="15732" width="11.7109375" style="176" bestFit="1" customWidth="1"/>
    <col min="15733" max="15733" width="13.28515625" style="176" bestFit="1" customWidth="1"/>
    <col min="15734" max="15734" width="12.140625" style="176" bestFit="1" customWidth="1"/>
    <col min="15735" max="15735" width="10.5703125" style="176" bestFit="1" customWidth="1"/>
    <col min="15736" max="15736" width="9.140625" style="176"/>
    <col min="15737" max="15737" width="12.140625" style="176" customWidth="1"/>
    <col min="15738" max="15738" width="12.85546875" style="176" customWidth="1"/>
    <col min="15739" max="15739" width="11.7109375" style="176" customWidth="1"/>
    <col min="15740" max="15968" width="9.140625" style="176"/>
    <col min="15969" max="15969" width="54.28515625" style="176" bestFit="1" customWidth="1"/>
    <col min="15970" max="15970" width="17" style="176" bestFit="1" customWidth="1"/>
    <col min="15971" max="15971" width="6.28515625" style="176" bestFit="1" customWidth="1"/>
    <col min="15972" max="15972" width="8.7109375" style="176" bestFit="1" customWidth="1"/>
    <col min="15973" max="15973" width="6.7109375" style="176" bestFit="1" customWidth="1"/>
    <col min="15974" max="15974" width="7.28515625" style="176" bestFit="1" customWidth="1"/>
    <col min="15975" max="15975" width="14.5703125" style="176" bestFit="1" customWidth="1"/>
    <col min="15976" max="15976" width="13" style="176" bestFit="1" customWidth="1"/>
    <col min="15977" max="15977" width="16.28515625" style="176" bestFit="1" customWidth="1"/>
    <col min="15978" max="15978" width="12.140625" style="176" bestFit="1" customWidth="1"/>
    <col min="15979" max="15979" width="12.7109375" style="176" bestFit="1" customWidth="1"/>
    <col min="15980" max="15980" width="13.42578125" style="176" customWidth="1"/>
    <col min="15981" max="15981" width="11.42578125" style="176" bestFit="1" customWidth="1"/>
    <col min="15982" max="15985" width="0" style="176" hidden="1" customWidth="1"/>
    <col min="15986" max="15986" width="9" style="176" bestFit="1" customWidth="1"/>
    <col min="15987" max="15987" width="10.5703125" style="176" bestFit="1" customWidth="1"/>
    <col min="15988" max="15988" width="11.7109375" style="176" bestFit="1" customWidth="1"/>
    <col min="15989" max="15989" width="13.28515625" style="176" bestFit="1" customWidth="1"/>
    <col min="15990" max="15990" width="12.140625" style="176" bestFit="1" customWidth="1"/>
    <col min="15991" max="15991" width="10.5703125" style="176" bestFit="1" customWidth="1"/>
    <col min="15992" max="15992" width="9.140625" style="176"/>
    <col min="15993" max="15993" width="12.140625" style="176" customWidth="1"/>
    <col min="15994" max="15994" width="12.85546875" style="176" customWidth="1"/>
    <col min="15995" max="15995" width="11.7109375" style="176" customWidth="1"/>
    <col min="15996" max="16384" width="9.140625" style="176"/>
  </cols>
  <sheetData>
    <row r="2" spans="2:12" ht="15.75" thickBot="1">
      <c r="B2" s="179"/>
      <c r="D2" s="395"/>
      <c r="J2" s="509" t="s">
        <v>1149</v>
      </c>
    </row>
    <row r="3" spans="2:12">
      <c r="B3" s="417" t="s">
        <v>967</v>
      </c>
      <c r="C3" s="418" t="s">
        <v>963</v>
      </c>
      <c r="D3" s="419"/>
      <c r="F3" s="423" t="s">
        <v>605</v>
      </c>
      <c r="G3" s="423" t="s">
        <v>970</v>
      </c>
      <c r="H3" s="423" t="s">
        <v>972</v>
      </c>
      <c r="J3" s="456" t="s">
        <v>1033</v>
      </c>
    </row>
    <row r="4" spans="2:12" ht="15.75" thickBot="1">
      <c r="B4" s="420"/>
      <c r="C4" s="421" t="s">
        <v>800</v>
      </c>
      <c r="D4" s="422" t="s">
        <v>737</v>
      </c>
      <c r="F4" s="424" t="s">
        <v>975</v>
      </c>
      <c r="G4" s="424" t="s">
        <v>971</v>
      </c>
      <c r="H4" s="424" t="s">
        <v>971</v>
      </c>
      <c r="J4" s="457" t="s">
        <v>1034</v>
      </c>
    </row>
    <row r="5" spans="2:12" ht="15.75" thickBot="1">
      <c r="B5" s="377" t="s">
        <v>801</v>
      </c>
      <c r="C5" s="381">
        <f>Data!F33</f>
        <v>928.94725878256213</v>
      </c>
      <c r="D5" s="228">
        <f>C5*365*C36*1000/8760000</f>
        <v>69.671044408692168</v>
      </c>
      <c r="F5" s="427">
        <v>12</v>
      </c>
      <c r="G5" s="413">
        <f>I19</f>
        <v>0.27006967659849151</v>
      </c>
      <c r="H5" s="425"/>
      <c r="J5" s="455">
        <f>(C5*C36+C6*C44)/SUM(C5:C6)</f>
        <v>1.5421166326127718</v>
      </c>
    </row>
    <row r="6" spans="2:12">
      <c r="B6" s="378" t="s">
        <v>802</v>
      </c>
      <c r="C6" s="381">
        <f>Data!F34</f>
        <v>1025.5078038698587</v>
      </c>
      <c r="D6" s="345">
        <f>C6*365*C44*1000/8760000</f>
        <v>55.912191416746793</v>
      </c>
    </row>
    <row r="7" spans="2:12" ht="15.75" thickBot="1">
      <c r="B7" s="379" t="s">
        <v>620</v>
      </c>
      <c r="C7" s="383">
        <f>SUM(C5:C6)</f>
        <v>1954.4550626524208</v>
      </c>
      <c r="D7" s="347">
        <f>SUM(D5:D6)</f>
        <v>125.58323582543896</v>
      </c>
      <c r="J7" s="176">
        <v>1.54</v>
      </c>
    </row>
    <row r="8" spans="2:12" ht="15.75" thickBot="1">
      <c r="B8" s="401" t="s">
        <v>803</v>
      </c>
      <c r="C8" s="402">
        <f>[6]WaterSupply!$P$9</f>
        <v>0.11758523475883549</v>
      </c>
      <c r="D8" s="403">
        <f>C8*(D7)</f>
        <v>14.76673426630844</v>
      </c>
      <c r="E8" s="395">
        <f>D8*8760000/C7</f>
        <v>66185.503389016332</v>
      </c>
      <c r="F8" s="176" t="s">
        <v>959</v>
      </c>
      <c r="G8" s="176">
        <f>E8/1000</f>
        <v>66.185503389016333</v>
      </c>
    </row>
    <row r="9" spans="2:12">
      <c r="B9" s="404" t="s">
        <v>943</v>
      </c>
      <c r="C9" s="405"/>
      <c r="D9" s="406">
        <f>F20+G20</f>
        <v>2.9841054538448746</v>
      </c>
    </row>
    <row r="10" spans="2:12">
      <c r="B10" s="407" t="s">
        <v>966</v>
      </c>
      <c r="C10" s="278"/>
      <c r="D10" s="408">
        <f>D8-D9</f>
        <v>11.782628812463566</v>
      </c>
      <c r="E10" s="176" t="s">
        <v>965</v>
      </c>
    </row>
    <row r="11" spans="2:12" s="221" customFormat="1" ht="15.75" thickBot="1">
      <c r="B11" s="409" t="s">
        <v>987</v>
      </c>
      <c r="C11" s="410"/>
      <c r="D11" s="411">
        <f>D10/C7*8760000</f>
        <v>52810.540579584907</v>
      </c>
      <c r="E11" s="176" t="s">
        <v>959</v>
      </c>
    </row>
    <row r="12" spans="2:12" s="221" customFormat="1">
      <c r="E12" s="369">
        <f>D10/D7</f>
        <v>9.3823261799381025E-2</v>
      </c>
      <c r="F12" s="221" t="s">
        <v>986</v>
      </c>
    </row>
    <row r="13" spans="2:12" s="221" customFormat="1"/>
    <row r="14" spans="2:12" s="221" customFormat="1" ht="15.75" thickBot="1">
      <c r="B14" s="391" t="s">
        <v>954</v>
      </c>
      <c r="C14" s="176"/>
      <c r="D14" s="176"/>
      <c r="E14" s="176"/>
      <c r="I14" s="341" t="s">
        <v>944</v>
      </c>
    </row>
    <row r="15" spans="2:12" s="221" customFormat="1" ht="15.75" thickBot="1">
      <c r="B15" s="179"/>
      <c r="C15" s="176"/>
      <c r="D15" s="176"/>
      <c r="E15" s="176"/>
      <c r="F15" s="657" t="s">
        <v>943</v>
      </c>
      <c r="G15" s="658"/>
      <c r="I15" s="416" t="s">
        <v>31</v>
      </c>
      <c r="J15" s="374" t="s">
        <v>31</v>
      </c>
      <c r="K15" s="412"/>
      <c r="L15" s="221" t="s">
        <v>976</v>
      </c>
    </row>
    <row r="16" spans="2:12">
      <c r="B16" s="303"/>
      <c r="C16" s="304" t="s">
        <v>899</v>
      </c>
      <c r="D16" s="305"/>
      <c r="F16" s="348" t="s">
        <v>936</v>
      </c>
      <c r="G16" s="349" t="s">
        <v>937</v>
      </c>
      <c r="H16" s="221"/>
      <c r="I16" s="414" t="s">
        <v>968</v>
      </c>
      <c r="J16" s="375" t="s">
        <v>941</v>
      </c>
      <c r="K16" s="431" t="s">
        <v>945</v>
      </c>
      <c r="L16" s="221"/>
    </row>
    <row r="17" spans="2:14" ht="15.75" thickBot="1">
      <c r="B17" s="342"/>
      <c r="C17" s="343" t="s">
        <v>800</v>
      </c>
      <c r="D17" s="344" t="s">
        <v>737</v>
      </c>
      <c r="F17" s="350" t="s">
        <v>737</v>
      </c>
      <c r="G17" s="351" t="s">
        <v>737</v>
      </c>
      <c r="H17" s="221"/>
      <c r="I17" s="415" t="s">
        <v>969</v>
      </c>
      <c r="J17" s="375" t="s">
        <v>940</v>
      </c>
      <c r="K17" s="432" t="s">
        <v>974</v>
      </c>
      <c r="L17" s="221"/>
    </row>
    <row r="18" spans="2:14" ht="15.75" thickBot="1">
      <c r="B18" s="377" t="s">
        <v>801</v>
      </c>
      <c r="C18" s="381">
        <f>Data!J33</f>
        <v>1002.4556386304147</v>
      </c>
      <c r="D18" s="228">
        <f>C18*365*C36*1000/8760000-F18-G18</f>
        <v>73.765835564160085</v>
      </c>
      <c r="F18" s="385">
        <f>$F$20*Data!B33</f>
        <v>0.68430595650342241</v>
      </c>
      <c r="G18" s="386">
        <f>$G$20*Data!B33</f>
        <v>0.73403137661758699</v>
      </c>
      <c r="H18" s="221"/>
      <c r="I18" s="413">
        <f>'[7]Fresh Water'!$P$24</f>
        <v>0.24388773987827983</v>
      </c>
      <c r="J18" s="376">
        <v>0.76745445639023535</v>
      </c>
      <c r="K18" s="429">
        <v>2.7717410901327445E-2</v>
      </c>
      <c r="L18" s="221" t="s">
        <v>942</v>
      </c>
    </row>
    <row r="19" spans="2:14">
      <c r="B19" s="378" t="s">
        <v>802</v>
      </c>
      <c r="C19" s="382">
        <f>Data!J34</f>
        <v>1106.6571010674163</v>
      </c>
      <c r="D19" s="345">
        <f>C19*365*C44*1000/8760000-F19-G19</f>
        <v>58.77080214630822</v>
      </c>
      <c r="F19" s="387">
        <f>$F$20*Data!B34</f>
        <v>0.75543696587100684</v>
      </c>
      <c r="G19" s="388">
        <f>$G$20*Data!B34</f>
        <v>0.81033115485285856</v>
      </c>
      <c r="H19" s="533" t="s">
        <v>1160</v>
      </c>
      <c r="I19" s="532">
        <f>I18*K20</f>
        <v>0.27006967659849151</v>
      </c>
      <c r="K19" s="278"/>
    </row>
    <row r="20" spans="2:14" ht="15.75" thickBot="1">
      <c r="B20" s="379" t="s">
        <v>620</v>
      </c>
      <c r="C20" s="383">
        <f>SUM(C18:C19)</f>
        <v>2109.1127396978309</v>
      </c>
      <c r="D20" s="347">
        <f>SUM(D18:D19)</f>
        <v>132.53663771046831</v>
      </c>
      <c r="F20" s="389">
        <v>1.4397429223744291</v>
      </c>
      <c r="G20" s="390">
        <f>Accomplishments!B38</f>
        <v>1.5443625314704454</v>
      </c>
      <c r="K20" s="426">
        <v>1.107352410306802</v>
      </c>
      <c r="L20" s="178" t="s">
        <v>973</v>
      </c>
    </row>
    <row r="21" spans="2:14" ht="15.75" thickBot="1">
      <c r="B21" s="380" t="s">
        <v>803</v>
      </c>
      <c r="C21" s="384">
        <f>[6]WaterSupply!$P$9</f>
        <v>0.11758523475883549</v>
      </c>
      <c r="D21" s="346">
        <f>C21*(D20)</f>
        <v>15.584351659332146</v>
      </c>
      <c r="K21" s="430">
        <f>K18*K20</f>
        <v>3.0692941769048975E-2</v>
      </c>
    </row>
    <row r="22" spans="2:14">
      <c r="B22" s="179"/>
      <c r="F22" s="453">
        <f>F20/13.79</f>
        <v>0.10440485296406303</v>
      </c>
      <c r="G22" s="454">
        <f>G20/D8</f>
        <v>0.10458389130723643</v>
      </c>
      <c r="H22" s="176" t="s">
        <v>766</v>
      </c>
    </row>
    <row r="23" spans="2:14">
      <c r="B23" s="179" t="s">
        <v>997</v>
      </c>
      <c r="C23" s="445">
        <f>D20/C20*8760000/1000000</f>
        <v>0.55047837154027146</v>
      </c>
    </row>
    <row r="24" spans="2:14">
      <c r="B24" s="176" t="s">
        <v>998</v>
      </c>
      <c r="D24" s="395">
        <f>D21/C20*8760000</f>
        <v>64728.128547224289</v>
      </c>
      <c r="E24" s="176" t="s">
        <v>959</v>
      </c>
      <c r="F24" s="396">
        <f>D24*J18</f>
        <v>49675.890707367289</v>
      </c>
      <c r="G24" s="176" t="s">
        <v>960</v>
      </c>
    </row>
    <row r="26" spans="2:14">
      <c r="K26" s="176" t="s">
        <v>962</v>
      </c>
      <c r="N26" s="176" t="s">
        <v>982</v>
      </c>
    </row>
    <row r="27" spans="2:14">
      <c r="B27" s="306" t="s">
        <v>901</v>
      </c>
      <c r="C27" s="306"/>
      <c r="D27" s="306"/>
      <c r="E27" s="306"/>
      <c r="F27" s="306"/>
      <c r="G27" s="306"/>
      <c r="K27" s="176" t="s">
        <v>737</v>
      </c>
      <c r="L27" s="176" t="s">
        <v>983</v>
      </c>
      <c r="M27" s="176" t="s">
        <v>959</v>
      </c>
      <c r="N27" s="176" t="s">
        <v>825</v>
      </c>
    </row>
    <row r="28" spans="2:14">
      <c r="B28" s="176" t="s">
        <v>902</v>
      </c>
      <c r="J28" s="433" t="s">
        <v>957</v>
      </c>
      <c r="K28" s="177">
        <f>D18</f>
        <v>73.765835564160085</v>
      </c>
      <c r="L28" s="394">
        <f>K28/C18</f>
        <v>7.358513705897371E-2</v>
      </c>
      <c r="M28" s="398">
        <f>L28*8760000</f>
        <v>644605.80063660967</v>
      </c>
      <c r="N28" s="177">
        <f>C18</f>
        <v>1002.4556386304147</v>
      </c>
    </row>
    <row r="29" spans="2:14">
      <c r="B29" s="176" t="s">
        <v>903</v>
      </c>
      <c r="C29" s="286">
        <v>345000000</v>
      </c>
      <c r="D29" s="176" t="s">
        <v>904</v>
      </c>
      <c r="F29" s="287">
        <f>C29/C30*1000</f>
        <v>1.6121495327102804</v>
      </c>
      <c r="G29" s="176" t="s">
        <v>905</v>
      </c>
      <c r="J29" s="433" t="s">
        <v>958</v>
      </c>
      <c r="K29" s="177">
        <f>D19</f>
        <v>58.77080214630822</v>
      </c>
      <c r="L29" s="394">
        <f>K29/C19</f>
        <v>5.3106605550735965E-2</v>
      </c>
      <c r="M29" s="398">
        <f t="shared" ref="M29:M32" si="0">L29*8760000</f>
        <v>465213.86462444707</v>
      </c>
      <c r="N29" s="177">
        <f>C19</f>
        <v>1106.6571010674163</v>
      </c>
    </row>
    <row r="30" spans="2:14">
      <c r="B30" s="176" t="s">
        <v>906</v>
      </c>
      <c r="C30" s="286">
        <v>214000000000</v>
      </c>
      <c r="D30" s="176" t="s">
        <v>907</v>
      </c>
      <c r="J30" s="433" t="s">
        <v>955</v>
      </c>
      <c r="K30" s="177">
        <f>D20</f>
        <v>132.53663771046831</v>
      </c>
      <c r="L30" s="394">
        <f>K30/C20</f>
        <v>6.2839996751172536E-2</v>
      </c>
      <c r="M30" s="398">
        <f t="shared" si="0"/>
        <v>550478.37154027144</v>
      </c>
    </row>
    <row r="31" spans="2:14">
      <c r="B31" s="176" t="s">
        <v>908</v>
      </c>
      <c r="C31" s="286">
        <v>23500000000</v>
      </c>
      <c r="D31" s="176" t="s">
        <v>907</v>
      </c>
      <c r="J31" s="433" t="s">
        <v>956</v>
      </c>
      <c r="K31" s="393">
        <f>C21</f>
        <v>0.11758523475883549</v>
      </c>
      <c r="M31" s="398"/>
    </row>
    <row r="32" spans="2:14">
      <c r="J32" s="433" t="s">
        <v>961</v>
      </c>
      <c r="K32" s="392">
        <f>D21</f>
        <v>15.584351659332146</v>
      </c>
      <c r="L32" s="394">
        <f>K32/C20</f>
        <v>7.3890557702310832E-3</v>
      </c>
      <c r="M32" s="398">
        <f t="shared" si="0"/>
        <v>64728.128547224289</v>
      </c>
    </row>
    <row r="33" spans="2:7">
      <c r="B33" s="176" t="s">
        <v>909</v>
      </c>
      <c r="C33" s="288">
        <f>C31/C30</f>
        <v>0.10981308411214953</v>
      </c>
    </row>
    <row r="35" spans="2:7">
      <c r="B35" s="176" t="s">
        <v>910</v>
      </c>
    </row>
    <row r="36" spans="2:7">
      <c r="B36" s="176" t="s">
        <v>840</v>
      </c>
      <c r="C36" s="289">
        <v>1.8</v>
      </c>
      <c r="D36" s="176" t="s">
        <v>911</v>
      </c>
      <c r="F36" s="176" t="s">
        <v>991</v>
      </c>
    </row>
    <row r="37" spans="2:7">
      <c r="B37" s="176" t="s">
        <v>912</v>
      </c>
      <c r="C37" s="289">
        <v>1.4</v>
      </c>
      <c r="D37" s="176" t="s">
        <v>911</v>
      </c>
    </row>
    <row r="39" spans="2:7">
      <c r="B39" s="178"/>
      <c r="C39" s="181" t="s">
        <v>913</v>
      </c>
      <c r="D39" s="181" t="s">
        <v>914</v>
      </c>
      <c r="E39" s="181" t="s">
        <v>825</v>
      </c>
      <c r="F39" s="178"/>
    </row>
    <row r="40" spans="2:7">
      <c r="B40" s="178"/>
      <c r="C40" s="181" t="s">
        <v>915</v>
      </c>
      <c r="D40" s="181">
        <f>C49</f>
        <v>0.435</v>
      </c>
      <c r="E40" s="181">
        <v>70</v>
      </c>
      <c r="F40" s="307">
        <v>0.05</v>
      </c>
    </row>
    <row r="41" spans="2:7">
      <c r="B41" s="178"/>
      <c r="C41" s="181" t="s">
        <v>916</v>
      </c>
      <c r="D41" s="308">
        <f>N63</f>
        <v>0.72990713139987196</v>
      </c>
      <c r="E41" s="309">
        <v>62.761882098252052</v>
      </c>
      <c r="F41" s="307">
        <v>0.05</v>
      </c>
    </row>
    <row r="42" spans="2:7">
      <c r="B42" s="178"/>
      <c r="C42" s="181" t="s">
        <v>242</v>
      </c>
      <c r="D42" s="310">
        <f>C37</f>
        <v>1.4</v>
      </c>
      <c r="E42" s="309">
        <v>1065.320663775208</v>
      </c>
      <c r="F42" s="178"/>
    </row>
    <row r="43" spans="2:7">
      <c r="B43" s="178"/>
      <c r="C43" s="178"/>
      <c r="D43" s="290"/>
      <c r="E43" s="185"/>
      <c r="F43" s="178"/>
    </row>
    <row r="44" spans="2:7">
      <c r="B44" s="178" t="s">
        <v>917</v>
      </c>
      <c r="C44" s="311">
        <f>SUMPRODUCT(D40:D42,E40:E42)/SUM(E40:E42)</f>
        <v>1.3085152438022938</v>
      </c>
      <c r="D44" s="178" t="s">
        <v>911</v>
      </c>
      <c r="E44" s="178"/>
      <c r="F44" s="178"/>
    </row>
    <row r="46" spans="2:7">
      <c r="B46" s="306" t="s">
        <v>918</v>
      </c>
      <c r="C46" s="306"/>
      <c r="D46" s="306"/>
      <c r="E46" s="306"/>
      <c r="F46" s="306"/>
      <c r="G46" s="306"/>
    </row>
    <row r="48" spans="2:7">
      <c r="B48" s="278" t="s">
        <v>919</v>
      </c>
      <c r="C48" s="337">
        <v>435</v>
      </c>
      <c r="D48" s="176" t="s">
        <v>920</v>
      </c>
    </row>
    <row r="49" spans="2:15">
      <c r="B49" s="278"/>
      <c r="C49" s="278">
        <f>C48/1000</f>
        <v>0.435</v>
      </c>
      <c r="D49" s="176" t="s">
        <v>914</v>
      </c>
    </row>
    <row r="53" spans="2:15">
      <c r="B53" s="306" t="s">
        <v>921</v>
      </c>
      <c r="C53" s="306"/>
      <c r="D53" s="306"/>
      <c r="E53" s="306"/>
      <c r="F53" s="306"/>
      <c r="G53" s="306"/>
    </row>
    <row r="54" spans="2:15">
      <c r="B54" s="291" t="s">
        <v>922</v>
      </c>
      <c r="C54" s="292"/>
      <c r="D54" s="293"/>
      <c r="E54" s="293"/>
      <c r="F54" s="294"/>
      <c r="G54" s="292"/>
      <c r="H54" s="292"/>
      <c r="I54" s="35"/>
      <c r="J54" s="35"/>
      <c r="K54" s="35"/>
      <c r="L54" s="35"/>
    </row>
    <row r="55" spans="2:15">
      <c r="B55" s="291" t="s">
        <v>923</v>
      </c>
      <c r="C55" s="292"/>
      <c r="D55" s="293"/>
      <c r="E55" s="293"/>
      <c r="F55" s="294"/>
      <c r="G55" s="292"/>
      <c r="H55" s="292"/>
      <c r="I55" s="35"/>
      <c r="J55" s="35"/>
      <c r="K55" s="35"/>
      <c r="L55" s="35"/>
    </row>
    <row r="56" spans="2:15">
      <c r="B56" s="291"/>
      <c r="C56" s="292"/>
      <c r="D56" s="293"/>
      <c r="E56" s="293"/>
      <c r="F56" s="294"/>
      <c r="G56" s="292"/>
      <c r="H56" s="292"/>
      <c r="I56" s="35"/>
      <c r="J56" s="35"/>
      <c r="K56" s="35"/>
      <c r="L56" s="35"/>
    </row>
    <row r="57" spans="2:15">
      <c r="B57" s="292"/>
      <c r="C57" s="292"/>
      <c r="D57" s="293"/>
      <c r="E57" s="293"/>
      <c r="F57" s="294"/>
      <c r="G57" s="292"/>
      <c r="H57" s="292"/>
      <c r="I57" s="292"/>
      <c r="J57" s="35"/>
      <c r="K57" s="35"/>
      <c r="L57" s="35"/>
      <c r="M57" s="35"/>
    </row>
    <row r="58" spans="2:15" ht="39">
      <c r="B58" s="318" t="s">
        <v>924</v>
      </c>
      <c r="C58" s="318" t="s">
        <v>925</v>
      </c>
      <c r="D58" s="319" t="s">
        <v>926</v>
      </c>
      <c r="E58" s="319" t="s">
        <v>927</v>
      </c>
      <c r="F58" s="319" t="s">
        <v>928</v>
      </c>
      <c r="G58" s="319" t="s">
        <v>929</v>
      </c>
      <c r="H58" s="319" t="s">
        <v>930</v>
      </c>
      <c r="I58" s="320" t="s">
        <v>931</v>
      </c>
      <c r="J58" s="320" t="s">
        <v>932</v>
      </c>
      <c r="K58" s="318" t="s">
        <v>933</v>
      </c>
      <c r="L58" s="318" t="s">
        <v>934</v>
      </c>
      <c r="M58" s="335" t="s">
        <v>772</v>
      </c>
      <c r="N58" s="336" t="s">
        <v>914</v>
      </c>
      <c r="O58" s="334"/>
    </row>
    <row r="59" spans="2:15">
      <c r="B59" s="321">
        <v>2004</v>
      </c>
      <c r="C59" s="322">
        <v>366</v>
      </c>
      <c r="D59" s="323">
        <v>102.23114754098359</v>
      </c>
      <c r="E59" s="323">
        <v>42.7</v>
      </c>
      <c r="F59" s="323">
        <f>D59-E59</f>
        <v>59.531147540983582</v>
      </c>
      <c r="G59" s="324">
        <f>D59*1000000*C59</f>
        <v>37416599999.999992</v>
      </c>
      <c r="H59" s="324">
        <f>F59*1000000*C59</f>
        <v>21788399999.999989</v>
      </c>
      <c r="I59" s="324">
        <v>23933089</v>
      </c>
      <c r="J59" s="324">
        <f>I59*F59/D59</f>
        <v>13936694.311284294</v>
      </c>
      <c r="K59" s="322">
        <v>221</v>
      </c>
      <c r="L59" s="325">
        <f>G59/I59</f>
        <v>1563.3836484709514</v>
      </c>
      <c r="M59" s="326" t="s">
        <v>935</v>
      </c>
      <c r="N59" s="327">
        <f>I59/G59*1000</f>
        <v>0.63963826216171438</v>
      </c>
      <c r="O59" s="35"/>
    </row>
    <row r="60" spans="2:15">
      <c r="B60" s="328">
        <v>2005</v>
      </c>
      <c r="C60" s="295">
        <v>365</v>
      </c>
      <c r="D60" s="296">
        <v>96.469010989011011</v>
      </c>
      <c r="E60" s="296">
        <v>35.6</v>
      </c>
      <c r="F60" s="296">
        <f>D60-E60</f>
        <v>60.869010989011009</v>
      </c>
      <c r="G60" s="297">
        <f>D60*1000000*C60</f>
        <v>35211189010.989014</v>
      </c>
      <c r="H60" s="297">
        <f>F60*1000000*C60</f>
        <v>22217189010.989017</v>
      </c>
      <c r="I60" s="297">
        <v>20099286</v>
      </c>
      <c r="J60" s="297">
        <f>I60*F60/D60</f>
        <v>12682037.971184734</v>
      </c>
      <c r="K60" s="295">
        <v>228</v>
      </c>
      <c r="L60" s="329">
        <f>G60/I60</f>
        <v>1751.8626786538096</v>
      </c>
      <c r="M60" s="330"/>
      <c r="N60" s="331">
        <f>I60/G60*1000</f>
        <v>0.57082099652264628</v>
      </c>
      <c r="O60" s="35"/>
    </row>
    <row r="61" spans="2:15">
      <c r="B61" s="328">
        <v>2006</v>
      </c>
      <c r="C61" s="295">
        <v>365</v>
      </c>
      <c r="D61" s="296">
        <v>104.03257534246571</v>
      </c>
      <c r="E61" s="296">
        <v>34.9</v>
      </c>
      <c r="F61" s="296">
        <f>D61-E61</f>
        <v>69.132575342465714</v>
      </c>
      <c r="G61" s="297">
        <f>D61*1000000*C61</f>
        <v>37971889999.999977</v>
      </c>
      <c r="H61" s="297">
        <f>F61*1000000*C61</f>
        <v>25233389999.999985</v>
      </c>
      <c r="I61" s="297">
        <v>36430956</v>
      </c>
      <c r="J61" s="297">
        <f>I61*F61/D61</f>
        <v>24209395.972147815</v>
      </c>
      <c r="K61" s="295">
        <v>229</v>
      </c>
      <c r="L61" s="329">
        <f>G61/I61</f>
        <v>1042.2973802828556</v>
      </c>
      <c r="M61" s="330" t="s">
        <v>935</v>
      </c>
      <c r="N61" s="331">
        <f>I61/G61*1000</f>
        <v>0.95941908606603521</v>
      </c>
      <c r="O61" s="35"/>
    </row>
    <row r="62" spans="2:15">
      <c r="B62" s="332">
        <v>2007</v>
      </c>
      <c r="C62" s="298">
        <v>365</v>
      </c>
      <c r="D62" s="299">
        <v>101.6147945205479</v>
      </c>
      <c r="E62" s="299">
        <v>40.1</v>
      </c>
      <c r="F62" s="299">
        <f>D62-E62</f>
        <v>61.514794520547902</v>
      </c>
      <c r="G62" s="300">
        <f>D62*1000000*C62</f>
        <v>37089399999.999985</v>
      </c>
      <c r="H62" s="300">
        <f>F62*1000000*C62</f>
        <v>22452899999.999985</v>
      </c>
      <c r="I62" s="300">
        <v>27335981</v>
      </c>
      <c r="J62" s="300">
        <f>I62*F62/D62</f>
        <v>16548449.093134422</v>
      </c>
      <c r="K62" s="298">
        <v>230</v>
      </c>
      <c r="L62" s="312">
        <f>G62/I62</f>
        <v>1356.7978409115804</v>
      </c>
      <c r="M62" s="313" t="s">
        <v>935</v>
      </c>
      <c r="N62" s="333">
        <f>I62/G62*1000</f>
        <v>0.73702947472862901</v>
      </c>
      <c r="O62" s="35"/>
    </row>
    <row r="63" spans="2:15" ht="15.75">
      <c r="B63" s="314" t="s">
        <v>817</v>
      </c>
      <c r="C63" s="314"/>
      <c r="D63" s="315"/>
      <c r="E63" s="315"/>
      <c r="F63" s="315"/>
      <c r="G63" s="301">
        <f>SUM(G59:G62)</f>
        <v>147689079010.98895</v>
      </c>
      <c r="H63" s="301">
        <f>SUM(H59:H62)</f>
        <v>91691879010.988968</v>
      </c>
      <c r="I63" s="301">
        <f>SUM(I59:I62)</f>
        <v>107799312</v>
      </c>
      <c r="J63" s="301">
        <f>SUM(J59:J62)</f>
        <v>67376577.34775126</v>
      </c>
      <c r="K63" s="302"/>
      <c r="L63" s="316">
        <f>G63/I63</f>
        <v>1370.0373060914244</v>
      </c>
      <c r="M63" s="38"/>
      <c r="N63" s="317">
        <f>I63/G63*1000</f>
        <v>0.72990713139987196</v>
      </c>
      <c r="O63" s="35" t="s">
        <v>914</v>
      </c>
    </row>
  </sheetData>
  <mergeCells count="1">
    <mergeCell ref="F15:G15"/>
  </mergeCells>
  <pageMargins left="0.7" right="0.7" top="0.75" bottom="0.75" header="0.3" footer="0.3"/>
  <pageSetup orientation="portrait" r:id="rId1"/>
  <legacyDrawing r:id="rId2"/>
</worksheet>
</file>

<file path=xl/worksheets/sheet12.xml><?xml version="1.0" encoding="utf-8"?>
<worksheet xmlns="http://schemas.openxmlformats.org/spreadsheetml/2006/main" xmlns:r="http://schemas.openxmlformats.org/officeDocument/2006/relationships">
  <sheetPr codeName="Sheet6"/>
  <dimension ref="A1:IE103"/>
  <sheetViews>
    <sheetView zoomScale="80" zoomScaleNormal="80" workbookViewId="0">
      <selection activeCell="M1" sqref="M1"/>
    </sheetView>
  </sheetViews>
  <sheetFormatPr defaultRowHeight="15"/>
  <cols>
    <col min="1" max="1" width="50.140625" style="179" customWidth="1"/>
    <col min="2" max="2" width="18.42578125" style="176" customWidth="1"/>
    <col min="3" max="3" width="15" style="176" customWidth="1"/>
    <col min="4" max="4" width="11.42578125" style="176" customWidth="1"/>
    <col min="5" max="5" width="11.5703125" style="176" customWidth="1"/>
    <col min="6" max="6" width="12.7109375" style="176" customWidth="1"/>
    <col min="7" max="8" width="11.28515625" style="176" bestFit="1" customWidth="1"/>
    <col min="9" max="9" width="12.85546875" style="176" customWidth="1"/>
    <col min="10" max="10" width="13.140625" style="176" customWidth="1"/>
    <col min="11" max="11" width="15.5703125" style="176" customWidth="1"/>
    <col min="12" max="12" width="16.28515625" style="176" customWidth="1"/>
    <col min="13" max="13" width="13.140625" style="176" bestFit="1" customWidth="1"/>
    <col min="14" max="18" width="9.140625" style="176"/>
    <col min="19" max="19" width="12.42578125" style="176" customWidth="1"/>
    <col min="20" max="20" width="12.85546875" style="176" customWidth="1"/>
    <col min="21" max="21" width="10.85546875" style="176" bestFit="1" customWidth="1"/>
    <col min="22" max="239" width="9.140625" style="176"/>
    <col min="240" max="240" width="57.7109375" style="176" customWidth="1"/>
    <col min="241" max="241" width="21.42578125" style="176" customWidth="1"/>
    <col min="242" max="242" width="25.85546875" style="176" customWidth="1"/>
    <col min="243" max="243" width="30.7109375" style="176" bestFit="1" customWidth="1"/>
    <col min="244" max="244" width="12.5703125" style="176" customWidth="1"/>
    <col min="245" max="245" width="15.140625" style="176" customWidth="1"/>
    <col min="246" max="246" width="13.42578125" style="176" bestFit="1" customWidth="1"/>
    <col min="247" max="247" width="29.42578125" style="176" customWidth="1"/>
    <col min="248" max="248" width="24.85546875" style="176" customWidth="1"/>
    <col min="249" max="249" width="17.5703125" style="176" bestFit="1" customWidth="1"/>
    <col min="250" max="251" width="15.28515625" style="176" customWidth="1"/>
    <col min="252" max="252" width="36.42578125" style="176" customWidth="1"/>
    <col min="253" max="253" width="15.5703125" style="176" customWidth="1"/>
    <col min="254" max="254" width="13.7109375" style="176" customWidth="1"/>
    <col min="255" max="255" width="17.28515625" style="176" bestFit="1" customWidth="1"/>
    <col min="256" max="256" width="20.140625" style="176" customWidth="1"/>
    <col min="257" max="257" width="10.5703125" style="176" customWidth="1"/>
    <col min="258" max="264" width="9.140625" style="176"/>
    <col min="265" max="265" width="12.85546875" style="176" customWidth="1"/>
    <col min="266" max="266" width="13.140625" style="176" customWidth="1"/>
    <col min="267" max="267" width="15.5703125" style="176" customWidth="1"/>
    <col min="268" max="495" width="9.140625" style="176"/>
    <col min="496" max="496" width="57.7109375" style="176" customWidth="1"/>
    <col min="497" max="497" width="21.42578125" style="176" customWidth="1"/>
    <col min="498" max="498" width="25.85546875" style="176" customWidth="1"/>
    <col min="499" max="499" width="30.7109375" style="176" bestFit="1" customWidth="1"/>
    <col min="500" max="500" width="12.5703125" style="176" customWidth="1"/>
    <col min="501" max="501" width="15.140625" style="176" customWidth="1"/>
    <col min="502" max="502" width="13.42578125" style="176" bestFit="1" customWidth="1"/>
    <col min="503" max="503" width="29.42578125" style="176" customWidth="1"/>
    <col min="504" max="504" width="24.85546875" style="176" customWidth="1"/>
    <col min="505" max="505" width="17.5703125" style="176" bestFit="1" customWidth="1"/>
    <col min="506" max="507" width="15.28515625" style="176" customWidth="1"/>
    <col min="508" max="508" width="36.42578125" style="176" customWidth="1"/>
    <col min="509" max="509" width="15.5703125" style="176" customWidth="1"/>
    <col min="510" max="510" width="13.7109375" style="176" customWidth="1"/>
    <col min="511" max="511" width="17.28515625" style="176" bestFit="1" customWidth="1"/>
    <col min="512" max="512" width="20.140625" style="176" customWidth="1"/>
    <col min="513" max="513" width="10.5703125" style="176" customWidth="1"/>
    <col min="514" max="520" width="9.140625" style="176"/>
    <col min="521" max="521" width="12.85546875" style="176" customWidth="1"/>
    <col min="522" max="522" width="13.140625" style="176" customWidth="1"/>
    <col min="523" max="523" width="15.5703125" style="176" customWidth="1"/>
    <col min="524" max="751" width="9.140625" style="176"/>
    <col min="752" max="752" width="57.7109375" style="176" customWidth="1"/>
    <col min="753" max="753" width="21.42578125" style="176" customWidth="1"/>
    <col min="754" max="754" width="25.85546875" style="176" customWidth="1"/>
    <col min="755" max="755" width="30.7109375" style="176" bestFit="1" customWidth="1"/>
    <col min="756" max="756" width="12.5703125" style="176" customWidth="1"/>
    <col min="757" max="757" width="15.140625" style="176" customWidth="1"/>
    <col min="758" max="758" width="13.42578125" style="176" bestFit="1" customWidth="1"/>
    <col min="759" max="759" width="29.42578125" style="176" customWidth="1"/>
    <col min="760" max="760" width="24.85546875" style="176" customWidth="1"/>
    <col min="761" max="761" width="17.5703125" style="176" bestFit="1" customWidth="1"/>
    <col min="762" max="763" width="15.28515625" style="176" customWidth="1"/>
    <col min="764" max="764" width="36.42578125" style="176" customWidth="1"/>
    <col min="765" max="765" width="15.5703125" style="176" customWidth="1"/>
    <col min="766" max="766" width="13.7109375" style="176" customWidth="1"/>
    <col min="767" max="767" width="17.28515625" style="176" bestFit="1" customWidth="1"/>
    <col min="768" max="768" width="20.140625" style="176" customWidth="1"/>
    <col min="769" max="769" width="10.5703125" style="176" customWidth="1"/>
    <col min="770" max="776" width="9.140625" style="176"/>
    <col min="777" max="777" width="12.85546875" style="176" customWidth="1"/>
    <col min="778" max="778" width="13.140625" style="176" customWidth="1"/>
    <col min="779" max="779" width="15.5703125" style="176" customWidth="1"/>
    <col min="780" max="1007" width="9.140625" style="176"/>
    <col min="1008" max="1008" width="57.7109375" style="176" customWidth="1"/>
    <col min="1009" max="1009" width="21.42578125" style="176" customWidth="1"/>
    <col min="1010" max="1010" width="25.85546875" style="176" customWidth="1"/>
    <col min="1011" max="1011" width="30.7109375" style="176" bestFit="1" customWidth="1"/>
    <col min="1012" max="1012" width="12.5703125" style="176" customWidth="1"/>
    <col min="1013" max="1013" width="15.140625" style="176" customWidth="1"/>
    <col min="1014" max="1014" width="13.42578125" style="176" bestFit="1" customWidth="1"/>
    <col min="1015" max="1015" width="29.42578125" style="176" customWidth="1"/>
    <col min="1016" max="1016" width="24.85546875" style="176" customWidth="1"/>
    <col min="1017" max="1017" width="17.5703125" style="176" bestFit="1" customWidth="1"/>
    <col min="1018" max="1019" width="15.28515625" style="176" customWidth="1"/>
    <col min="1020" max="1020" width="36.42578125" style="176" customWidth="1"/>
    <col min="1021" max="1021" width="15.5703125" style="176" customWidth="1"/>
    <col min="1022" max="1022" width="13.7109375" style="176" customWidth="1"/>
    <col min="1023" max="1023" width="17.28515625" style="176" bestFit="1" customWidth="1"/>
    <col min="1024" max="1024" width="20.140625" style="176" customWidth="1"/>
    <col min="1025" max="1025" width="10.5703125" style="176" customWidth="1"/>
    <col min="1026" max="1032" width="9.140625" style="176"/>
    <col min="1033" max="1033" width="12.85546875" style="176" customWidth="1"/>
    <col min="1034" max="1034" width="13.140625" style="176" customWidth="1"/>
    <col min="1035" max="1035" width="15.5703125" style="176" customWidth="1"/>
    <col min="1036" max="1263" width="9.140625" style="176"/>
    <col min="1264" max="1264" width="57.7109375" style="176" customWidth="1"/>
    <col min="1265" max="1265" width="21.42578125" style="176" customWidth="1"/>
    <col min="1266" max="1266" width="25.85546875" style="176" customWidth="1"/>
    <col min="1267" max="1267" width="30.7109375" style="176" bestFit="1" customWidth="1"/>
    <col min="1268" max="1268" width="12.5703125" style="176" customWidth="1"/>
    <col min="1269" max="1269" width="15.140625" style="176" customWidth="1"/>
    <col min="1270" max="1270" width="13.42578125" style="176" bestFit="1" customWidth="1"/>
    <col min="1271" max="1271" width="29.42578125" style="176" customWidth="1"/>
    <col min="1272" max="1272" width="24.85546875" style="176" customWidth="1"/>
    <col min="1273" max="1273" width="17.5703125" style="176" bestFit="1" customWidth="1"/>
    <col min="1274" max="1275" width="15.28515625" style="176" customWidth="1"/>
    <col min="1276" max="1276" width="36.42578125" style="176" customWidth="1"/>
    <col min="1277" max="1277" width="15.5703125" style="176" customWidth="1"/>
    <col min="1278" max="1278" width="13.7109375" style="176" customWidth="1"/>
    <col min="1279" max="1279" width="17.28515625" style="176" bestFit="1" customWidth="1"/>
    <col min="1280" max="1280" width="20.140625" style="176" customWidth="1"/>
    <col min="1281" max="1281" width="10.5703125" style="176" customWidth="1"/>
    <col min="1282" max="1288" width="9.140625" style="176"/>
    <col min="1289" max="1289" width="12.85546875" style="176" customWidth="1"/>
    <col min="1290" max="1290" width="13.140625" style="176" customWidth="1"/>
    <col min="1291" max="1291" width="15.5703125" style="176" customWidth="1"/>
    <col min="1292" max="1519" width="9.140625" style="176"/>
    <col min="1520" max="1520" width="57.7109375" style="176" customWidth="1"/>
    <col min="1521" max="1521" width="21.42578125" style="176" customWidth="1"/>
    <col min="1522" max="1522" width="25.85546875" style="176" customWidth="1"/>
    <col min="1523" max="1523" width="30.7109375" style="176" bestFit="1" customWidth="1"/>
    <col min="1524" max="1524" width="12.5703125" style="176" customWidth="1"/>
    <col min="1525" max="1525" width="15.140625" style="176" customWidth="1"/>
    <col min="1526" max="1526" width="13.42578125" style="176" bestFit="1" customWidth="1"/>
    <col min="1527" max="1527" width="29.42578125" style="176" customWidth="1"/>
    <col min="1528" max="1528" width="24.85546875" style="176" customWidth="1"/>
    <col min="1529" max="1529" width="17.5703125" style="176" bestFit="1" customWidth="1"/>
    <col min="1530" max="1531" width="15.28515625" style="176" customWidth="1"/>
    <col min="1532" max="1532" width="36.42578125" style="176" customWidth="1"/>
    <col min="1533" max="1533" width="15.5703125" style="176" customWidth="1"/>
    <col min="1534" max="1534" width="13.7109375" style="176" customWidth="1"/>
    <col min="1535" max="1535" width="17.28515625" style="176" bestFit="1" customWidth="1"/>
    <col min="1536" max="1536" width="20.140625" style="176" customWidth="1"/>
    <col min="1537" max="1537" width="10.5703125" style="176" customWidth="1"/>
    <col min="1538" max="1544" width="9.140625" style="176"/>
    <col min="1545" max="1545" width="12.85546875" style="176" customWidth="1"/>
    <col min="1546" max="1546" width="13.140625" style="176" customWidth="1"/>
    <col min="1547" max="1547" width="15.5703125" style="176" customWidth="1"/>
    <col min="1548" max="1775" width="9.140625" style="176"/>
    <col min="1776" max="1776" width="57.7109375" style="176" customWidth="1"/>
    <col min="1777" max="1777" width="21.42578125" style="176" customWidth="1"/>
    <col min="1778" max="1778" width="25.85546875" style="176" customWidth="1"/>
    <col min="1779" max="1779" width="30.7109375" style="176" bestFit="1" customWidth="1"/>
    <col min="1780" max="1780" width="12.5703125" style="176" customWidth="1"/>
    <col min="1781" max="1781" width="15.140625" style="176" customWidth="1"/>
    <col min="1782" max="1782" width="13.42578125" style="176" bestFit="1" customWidth="1"/>
    <col min="1783" max="1783" width="29.42578125" style="176" customWidth="1"/>
    <col min="1784" max="1784" width="24.85546875" style="176" customWidth="1"/>
    <col min="1785" max="1785" width="17.5703125" style="176" bestFit="1" customWidth="1"/>
    <col min="1786" max="1787" width="15.28515625" style="176" customWidth="1"/>
    <col min="1788" max="1788" width="36.42578125" style="176" customWidth="1"/>
    <col min="1789" max="1789" width="15.5703125" style="176" customWidth="1"/>
    <col min="1790" max="1790" width="13.7109375" style="176" customWidth="1"/>
    <col min="1791" max="1791" width="17.28515625" style="176" bestFit="1" customWidth="1"/>
    <col min="1792" max="1792" width="20.140625" style="176" customWidth="1"/>
    <col min="1793" max="1793" width="10.5703125" style="176" customWidth="1"/>
    <col min="1794" max="1800" width="9.140625" style="176"/>
    <col min="1801" max="1801" width="12.85546875" style="176" customWidth="1"/>
    <col min="1802" max="1802" width="13.140625" style="176" customWidth="1"/>
    <col min="1803" max="1803" width="15.5703125" style="176" customWidth="1"/>
    <col min="1804" max="2031" width="9.140625" style="176"/>
    <col min="2032" max="2032" width="57.7109375" style="176" customWidth="1"/>
    <col min="2033" max="2033" width="21.42578125" style="176" customWidth="1"/>
    <col min="2034" max="2034" width="25.85546875" style="176" customWidth="1"/>
    <col min="2035" max="2035" width="30.7109375" style="176" bestFit="1" customWidth="1"/>
    <col min="2036" max="2036" width="12.5703125" style="176" customWidth="1"/>
    <col min="2037" max="2037" width="15.140625" style="176" customWidth="1"/>
    <col min="2038" max="2038" width="13.42578125" style="176" bestFit="1" customWidth="1"/>
    <col min="2039" max="2039" width="29.42578125" style="176" customWidth="1"/>
    <col min="2040" max="2040" width="24.85546875" style="176" customWidth="1"/>
    <col min="2041" max="2041" width="17.5703125" style="176" bestFit="1" customWidth="1"/>
    <col min="2042" max="2043" width="15.28515625" style="176" customWidth="1"/>
    <col min="2044" max="2044" width="36.42578125" style="176" customWidth="1"/>
    <col min="2045" max="2045" width="15.5703125" style="176" customWidth="1"/>
    <col min="2046" max="2046" width="13.7109375" style="176" customWidth="1"/>
    <col min="2047" max="2047" width="17.28515625" style="176" bestFit="1" customWidth="1"/>
    <col min="2048" max="2048" width="20.140625" style="176" customWidth="1"/>
    <col min="2049" max="2049" width="10.5703125" style="176" customWidth="1"/>
    <col min="2050" max="2056" width="9.140625" style="176"/>
    <col min="2057" max="2057" width="12.85546875" style="176" customWidth="1"/>
    <col min="2058" max="2058" width="13.140625" style="176" customWidth="1"/>
    <col min="2059" max="2059" width="15.5703125" style="176" customWidth="1"/>
    <col min="2060" max="2287" width="9.140625" style="176"/>
    <col min="2288" max="2288" width="57.7109375" style="176" customWidth="1"/>
    <col min="2289" max="2289" width="21.42578125" style="176" customWidth="1"/>
    <col min="2290" max="2290" width="25.85546875" style="176" customWidth="1"/>
    <col min="2291" max="2291" width="30.7109375" style="176" bestFit="1" customWidth="1"/>
    <col min="2292" max="2292" width="12.5703125" style="176" customWidth="1"/>
    <col min="2293" max="2293" width="15.140625" style="176" customWidth="1"/>
    <col min="2294" max="2294" width="13.42578125" style="176" bestFit="1" customWidth="1"/>
    <col min="2295" max="2295" width="29.42578125" style="176" customWidth="1"/>
    <col min="2296" max="2296" width="24.85546875" style="176" customWidth="1"/>
    <col min="2297" max="2297" width="17.5703125" style="176" bestFit="1" customWidth="1"/>
    <col min="2298" max="2299" width="15.28515625" style="176" customWidth="1"/>
    <col min="2300" max="2300" width="36.42578125" style="176" customWidth="1"/>
    <col min="2301" max="2301" width="15.5703125" style="176" customWidth="1"/>
    <col min="2302" max="2302" width="13.7109375" style="176" customWidth="1"/>
    <col min="2303" max="2303" width="17.28515625" style="176" bestFit="1" customWidth="1"/>
    <col min="2304" max="2304" width="20.140625" style="176" customWidth="1"/>
    <col min="2305" max="2305" width="10.5703125" style="176" customWidth="1"/>
    <col min="2306" max="2312" width="9.140625" style="176"/>
    <col min="2313" max="2313" width="12.85546875" style="176" customWidth="1"/>
    <col min="2314" max="2314" width="13.140625" style="176" customWidth="1"/>
    <col min="2315" max="2315" width="15.5703125" style="176" customWidth="1"/>
    <col min="2316" max="2543" width="9.140625" style="176"/>
    <col min="2544" max="2544" width="57.7109375" style="176" customWidth="1"/>
    <col min="2545" max="2545" width="21.42578125" style="176" customWidth="1"/>
    <col min="2546" max="2546" width="25.85546875" style="176" customWidth="1"/>
    <col min="2547" max="2547" width="30.7109375" style="176" bestFit="1" customWidth="1"/>
    <col min="2548" max="2548" width="12.5703125" style="176" customWidth="1"/>
    <col min="2549" max="2549" width="15.140625" style="176" customWidth="1"/>
    <col min="2550" max="2550" width="13.42578125" style="176" bestFit="1" customWidth="1"/>
    <col min="2551" max="2551" width="29.42578125" style="176" customWidth="1"/>
    <col min="2552" max="2552" width="24.85546875" style="176" customWidth="1"/>
    <col min="2553" max="2553" width="17.5703125" style="176" bestFit="1" customWidth="1"/>
    <col min="2554" max="2555" width="15.28515625" style="176" customWidth="1"/>
    <col min="2556" max="2556" width="36.42578125" style="176" customWidth="1"/>
    <col min="2557" max="2557" width="15.5703125" style="176" customWidth="1"/>
    <col min="2558" max="2558" width="13.7109375" style="176" customWidth="1"/>
    <col min="2559" max="2559" width="17.28515625" style="176" bestFit="1" customWidth="1"/>
    <col min="2560" max="2560" width="20.140625" style="176" customWidth="1"/>
    <col min="2561" max="2561" width="10.5703125" style="176" customWidth="1"/>
    <col min="2562" max="2568" width="9.140625" style="176"/>
    <col min="2569" max="2569" width="12.85546875" style="176" customWidth="1"/>
    <col min="2570" max="2570" width="13.140625" style="176" customWidth="1"/>
    <col min="2571" max="2571" width="15.5703125" style="176" customWidth="1"/>
    <col min="2572" max="2799" width="9.140625" style="176"/>
    <col min="2800" max="2800" width="57.7109375" style="176" customWidth="1"/>
    <col min="2801" max="2801" width="21.42578125" style="176" customWidth="1"/>
    <col min="2802" max="2802" width="25.85546875" style="176" customWidth="1"/>
    <col min="2803" max="2803" width="30.7109375" style="176" bestFit="1" customWidth="1"/>
    <col min="2804" max="2804" width="12.5703125" style="176" customWidth="1"/>
    <col min="2805" max="2805" width="15.140625" style="176" customWidth="1"/>
    <col min="2806" max="2806" width="13.42578125" style="176" bestFit="1" customWidth="1"/>
    <col min="2807" max="2807" width="29.42578125" style="176" customWidth="1"/>
    <col min="2808" max="2808" width="24.85546875" style="176" customWidth="1"/>
    <col min="2809" max="2809" width="17.5703125" style="176" bestFit="1" customWidth="1"/>
    <col min="2810" max="2811" width="15.28515625" style="176" customWidth="1"/>
    <col min="2812" max="2812" width="36.42578125" style="176" customWidth="1"/>
    <col min="2813" max="2813" width="15.5703125" style="176" customWidth="1"/>
    <col min="2814" max="2814" width="13.7109375" style="176" customWidth="1"/>
    <col min="2815" max="2815" width="17.28515625" style="176" bestFit="1" customWidth="1"/>
    <col min="2816" max="2816" width="20.140625" style="176" customWidth="1"/>
    <col min="2817" max="2817" width="10.5703125" style="176" customWidth="1"/>
    <col min="2818" max="2824" width="9.140625" style="176"/>
    <col min="2825" max="2825" width="12.85546875" style="176" customWidth="1"/>
    <col min="2826" max="2826" width="13.140625" style="176" customWidth="1"/>
    <col min="2827" max="2827" width="15.5703125" style="176" customWidth="1"/>
    <col min="2828" max="3055" width="9.140625" style="176"/>
    <col min="3056" max="3056" width="57.7109375" style="176" customWidth="1"/>
    <col min="3057" max="3057" width="21.42578125" style="176" customWidth="1"/>
    <col min="3058" max="3058" width="25.85546875" style="176" customWidth="1"/>
    <col min="3059" max="3059" width="30.7109375" style="176" bestFit="1" customWidth="1"/>
    <col min="3060" max="3060" width="12.5703125" style="176" customWidth="1"/>
    <col min="3061" max="3061" width="15.140625" style="176" customWidth="1"/>
    <col min="3062" max="3062" width="13.42578125" style="176" bestFit="1" customWidth="1"/>
    <col min="3063" max="3063" width="29.42578125" style="176" customWidth="1"/>
    <col min="3064" max="3064" width="24.85546875" style="176" customWidth="1"/>
    <col min="3065" max="3065" width="17.5703125" style="176" bestFit="1" customWidth="1"/>
    <col min="3066" max="3067" width="15.28515625" style="176" customWidth="1"/>
    <col min="3068" max="3068" width="36.42578125" style="176" customWidth="1"/>
    <col min="3069" max="3069" width="15.5703125" style="176" customWidth="1"/>
    <col min="3070" max="3070" width="13.7109375" style="176" customWidth="1"/>
    <col min="3071" max="3071" width="17.28515625" style="176" bestFit="1" customWidth="1"/>
    <col min="3072" max="3072" width="20.140625" style="176" customWidth="1"/>
    <col min="3073" max="3073" width="10.5703125" style="176" customWidth="1"/>
    <col min="3074" max="3080" width="9.140625" style="176"/>
    <col min="3081" max="3081" width="12.85546875" style="176" customWidth="1"/>
    <col min="3082" max="3082" width="13.140625" style="176" customWidth="1"/>
    <col min="3083" max="3083" width="15.5703125" style="176" customWidth="1"/>
    <col min="3084" max="3311" width="9.140625" style="176"/>
    <col min="3312" max="3312" width="57.7109375" style="176" customWidth="1"/>
    <col min="3313" max="3313" width="21.42578125" style="176" customWidth="1"/>
    <col min="3314" max="3314" width="25.85546875" style="176" customWidth="1"/>
    <col min="3315" max="3315" width="30.7109375" style="176" bestFit="1" customWidth="1"/>
    <col min="3316" max="3316" width="12.5703125" style="176" customWidth="1"/>
    <col min="3317" max="3317" width="15.140625" style="176" customWidth="1"/>
    <col min="3318" max="3318" width="13.42578125" style="176" bestFit="1" customWidth="1"/>
    <col min="3319" max="3319" width="29.42578125" style="176" customWidth="1"/>
    <col min="3320" max="3320" width="24.85546875" style="176" customWidth="1"/>
    <col min="3321" max="3321" width="17.5703125" style="176" bestFit="1" customWidth="1"/>
    <col min="3322" max="3323" width="15.28515625" style="176" customWidth="1"/>
    <col min="3324" max="3324" width="36.42578125" style="176" customWidth="1"/>
    <col min="3325" max="3325" width="15.5703125" style="176" customWidth="1"/>
    <col min="3326" max="3326" width="13.7109375" style="176" customWidth="1"/>
    <col min="3327" max="3327" width="17.28515625" style="176" bestFit="1" customWidth="1"/>
    <col min="3328" max="3328" width="20.140625" style="176" customWidth="1"/>
    <col min="3329" max="3329" width="10.5703125" style="176" customWidth="1"/>
    <col min="3330" max="3336" width="9.140625" style="176"/>
    <col min="3337" max="3337" width="12.85546875" style="176" customWidth="1"/>
    <col min="3338" max="3338" width="13.140625" style="176" customWidth="1"/>
    <col min="3339" max="3339" width="15.5703125" style="176" customWidth="1"/>
    <col min="3340" max="3567" width="9.140625" style="176"/>
    <col min="3568" max="3568" width="57.7109375" style="176" customWidth="1"/>
    <col min="3569" max="3569" width="21.42578125" style="176" customWidth="1"/>
    <col min="3570" max="3570" width="25.85546875" style="176" customWidth="1"/>
    <col min="3571" max="3571" width="30.7109375" style="176" bestFit="1" customWidth="1"/>
    <col min="3572" max="3572" width="12.5703125" style="176" customWidth="1"/>
    <col min="3573" max="3573" width="15.140625" style="176" customWidth="1"/>
    <col min="3574" max="3574" width="13.42578125" style="176" bestFit="1" customWidth="1"/>
    <col min="3575" max="3575" width="29.42578125" style="176" customWidth="1"/>
    <col min="3576" max="3576" width="24.85546875" style="176" customWidth="1"/>
    <col min="3577" max="3577" width="17.5703125" style="176" bestFit="1" customWidth="1"/>
    <col min="3578" max="3579" width="15.28515625" style="176" customWidth="1"/>
    <col min="3580" max="3580" width="36.42578125" style="176" customWidth="1"/>
    <col min="3581" max="3581" width="15.5703125" style="176" customWidth="1"/>
    <col min="3582" max="3582" width="13.7109375" style="176" customWidth="1"/>
    <col min="3583" max="3583" width="17.28515625" style="176" bestFit="1" customWidth="1"/>
    <col min="3584" max="3584" width="20.140625" style="176" customWidth="1"/>
    <col min="3585" max="3585" width="10.5703125" style="176" customWidth="1"/>
    <col min="3586" max="3592" width="9.140625" style="176"/>
    <col min="3593" max="3593" width="12.85546875" style="176" customWidth="1"/>
    <col min="3594" max="3594" width="13.140625" style="176" customWidth="1"/>
    <col min="3595" max="3595" width="15.5703125" style="176" customWidth="1"/>
    <col min="3596" max="3823" width="9.140625" style="176"/>
    <col min="3824" max="3824" width="57.7109375" style="176" customWidth="1"/>
    <col min="3825" max="3825" width="21.42578125" style="176" customWidth="1"/>
    <col min="3826" max="3826" width="25.85546875" style="176" customWidth="1"/>
    <col min="3827" max="3827" width="30.7109375" style="176" bestFit="1" customWidth="1"/>
    <col min="3828" max="3828" width="12.5703125" style="176" customWidth="1"/>
    <col min="3829" max="3829" width="15.140625" style="176" customWidth="1"/>
    <col min="3830" max="3830" width="13.42578125" style="176" bestFit="1" customWidth="1"/>
    <col min="3831" max="3831" width="29.42578125" style="176" customWidth="1"/>
    <col min="3832" max="3832" width="24.85546875" style="176" customWidth="1"/>
    <col min="3833" max="3833" width="17.5703125" style="176" bestFit="1" customWidth="1"/>
    <col min="3834" max="3835" width="15.28515625" style="176" customWidth="1"/>
    <col min="3836" max="3836" width="36.42578125" style="176" customWidth="1"/>
    <col min="3837" max="3837" width="15.5703125" style="176" customWidth="1"/>
    <col min="3838" max="3838" width="13.7109375" style="176" customWidth="1"/>
    <col min="3839" max="3839" width="17.28515625" style="176" bestFit="1" customWidth="1"/>
    <col min="3840" max="3840" width="20.140625" style="176" customWidth="1"/>
    <col min="3841" max="3841" width="10.5703125" style="176" customWidth="1"/>
    <col min="3842" max="3848" width="9.140625" style="176"/>
    <col min="3849" max="3849" width="12.85546875" style="176" customWidth="1"/>
    <col min="3850" max="3850" width="13.140625" style="176" customWidth="1"/>
    <col min="3851" max="3851" width="15.5703125" style="176" customWidth="1"/>
    <col min="3852" max="4079" width="9.140625" style="176"/>
    <col min="4080" max="4080" width="57.7109375" style="176" customWidth="1"/>
    <col min="4081" max="4081" width="21.42578125" style="176" customWidth="1"/>
    <col min="4082" max="4082" width="25.85546875" style="176" customWidth="1"/>
    <col min="4083" max="4083" width="30.7109375" style="176" bestFit="1" customWidth="1"/>
    <col min="4084" max="4084" width="12.5703125" style="176" customWidth="1"/>
    <col min="4085" max="4085" width="15.140625" style="176" customWidth="1"/>
    <col min="4086" max="4086" width="13.42578125" style="176" bestFit="1" customWidth="1"/>
    <col min="4087" max="4087" width="29.42578125" style="176" customWidth="1"/>
    <col min="4088" max="4088" width="24.85546875" style="176" customWidth="1"/>
    <col min="4089" max="4089" width="17.5703125" style="176" bestFit="1" customWidth="1"/>
    <col min="4090" max="4091" width="15.28515625" style="176" customWidth="1"/>
    <col min="4092" max="4092" width="36.42578125" style="176" customWidth="1"/>
    <col min="4093" max="4093" width="15.5703125" style="176" customWidth="1"/>
    <col min="4094" max="4094" width="13.7109375" style="176" customWidth="1"/>
    <col min="4095" max="4095" width="17.28515625" style="176" bestFit="1" customWidth="1"/>
    <col min="4096" max="4096" width="20.140625" style="176" customWidth="1"/>
    <col min="4097" max="4097" width="10.5703125" style="176" customWidth="1"/>
    <col min="4098" max="4104" width="9.140625" style="176"/>
    <col min="4105" max="4105" width="12.85546875" style="176" customWidth="1"/>
    <col min="4106" max="4106" width="13.140625" style="176" customWidth="1"/>
    <col min="4107" max="4107" width="15.5703125" style="176" customWidth="1"/>
    <col min="4108" max="4335" width="9.140625" style="176"/>
    <col min="4336" max="4336" width="57.7109375" style="176" customWidth="1"/>
    <col min="4337" max="4337" width="21.42578125" style="176" customWidth="1"/>
    <col min="4338" max="4338" width="25.85546875" style="176" customWidth="1"/>
    <col min="4339" max="4339" width="30.7109375" style="176" bestFit="1" customWidth="1"/>
    <col min="4340" max="4340" width="12.5703125" style="176" customWidth="1"/>
    <col min="4341" max="4341" width="15.140625" style="176" customWidth="1"/>
    <col min="4342" max="4342" width="13.42578125" style="176" bestFit="1" customWidth="1"/>
    <col min="4343" max="4343" width="29.42578125" style="176" customWidth="1"/>
    <col min="4344" max="4344" width="24.85546875" style="176" customWidth="1"/>
    <col min="4345" max="4345" width="17.5703125" style="176" bestFit="1" customWidth="1"/>
    <col min="4346" max="4347" width="15.28515625" style="176" customWidth="1"/>
    <col min="4348" max="4348" width="36.42578125" style="176" customWidth="1"/>
    <col min="4349" max="4349" width="15.5703125" style="176" customWidth="1"/>
    <col min="4350" max="4350" width="13.7109375" style="176" customWidth="1"/>
    <col min="4351" max="4351" width="17.28515625" style="176" bestFit="1" customWidth="1"/>
    <col min="4352" max="4352" width="20.140625" style="176" customWidth="1"/>
    <col min="4353" max="4353" width="10.5703125" style="176" customWidth="1"/>
    <col min="4354" max="4360" width="9.140625" style="176"/>
    <col min="4361" max="4361" width="12.85546875" style="176" customWidth="1"/>
    <col min="4362" max="4362" width="13.140625" style="176" customWidth="1"/>
    <col min="4363" max="4363" width="15.5703125" style="176" customWidth="1"/>
    <col min="4364" max="4591" width="9.140625" style="176"/>
    <col min="4592" max="4592" width="57.7109375" style="176" customWidth="1"/>
    <col min="4593" max="4593" width="21.42578125" style="176" customWidth="1"/>
    <col min="4594" max="4594" width="25.85546875" style="176" customWidth="1"/>
    <col min="4595" max="4595" width="30.7109375" style="176" bestFit="1" customWidth="1"/>
    <col min="4596" max="4596" width="12.5703125" style="176" customWidth="1"/>
    <col min="4597" max="4597" width="15.140625" style="176" customWidth="1"/>
    <col min="4598" max="4598" width="13.42578125" style="176" bestFit="1" customWidth="1"/>
    <col min="4599" max="4599" width="29.42578125" style="176" customWidth="1"/>
    <col min="4600" max="4600" width="24.85546875" style="176" customWidth="1"/>
    <col min="4601" max="4601" width="17.5703125" style="176" bestFit="1" customWidth="1"/>
    <col min="4602" max="4603" width="15.28515625" style="176" customWidth="1"/>
    <col min="4604" max="4604" width="36.42578125" style="176" customWidth="1"/>
    <col min="4605" max="4605" width="15.5703125" style="176" customWidth="1"/>
    <col min="4606" max="4606" width="13.7109375" style="176" customWidth="1"/>
    <col min="4607" max="4607" width="17.28515625" style="176" bestFit="1" customWidth="1"/>
    <col min="4608" max="4608" width="20.140625" style="176" customWidth="1"/>
    <col min="4609" max="4609" width="10.5703125" style="176" customWidth="1"/>
    <col min="4610" max="4616" width="9.140625" style="176"/>
    <col min="4617" max="4617" width="12.85546875" style="176" customWidth="1"/>
    <col min="4618" max="4618" width="13.140625" style="176" customWidth="1"/>
    <col min="4619" max="4619" width="15.5703125" style="176" customWidth="1"/>
    <col min="4620" max="4847" width="9.140625" style="176"/>
    <col min="4848" max="4848" width="57.7109375" style="176" customWidth="1"/>
    <col min="4849" max="4849" width="21.42578125" style="176" customWidth="1"/>
    <col min="4850" max="4850" width="25.85546875" style="176" customWidth="1"/>
    <col min="4851" max="4851" width="30.7109375" style="176" bestFit="1" customWidth="1"/>
    <col min="4852" max="4852" width="12.5703125" style="176" customWidth="1"/>
    <col min="4853" max="4853" width="15.140625" style="176" customWidth="1"/>
    <col min="4854" max="4854" width="13.42578125" style="176" bestFit="1" customWidth="1"/>
    <col min="4855" max="4855" width="29.42578125" style="176" customWidth="1"/>
    <col min="4856" max="4856" width="24.85546875" style="176" customWidth="1"/>
    <col min="4857" max="4857" width="17.5703125" style="176" bestFit="1" customWidth="1"/>
    <col min="4858" max="4859" width="15.28515625" style="176" customWidth="1"/>
    <col min="4860" max="4860" width="36.42578125" style="176" customWidth="1"/>
    <col min="4861" max="4861" width="15.5703125" style="176" customWidth="1"/>
    <col min="4862" max="4862" width="13.7109375" style="176" customWidth="1"/>
    <col min="4863" max="4863" width="17.28515625" style="176" bestFit="1" customWidth="1"/>
    <col min="4864" max="4864" width="20.140625" style="176" customWidth="1"/>
    <col min="4865" max="4865" width="10.5703125" style="176" customWidth="1"/>
    <col min="4866" max="4872" width="9.140625" style="176"/>
    <col min="4873" max="4873" width="12.85546875" style="176" customWidth="1"/>
    <col min="4874" max="4874" width="13.140625" style="176" customWidth="1"/>
    <col min="4875" max="4875" width="15.5703125" style="176" customWidth="1"/>
    <col min="4876" max="5103" width="9.140625" style="176"/>
    <col min="5104" max="5104" width="57.7109375" style="176" customWidth="1"/>
    <col min="5105" max="5105" width="21.42578125" style="176" customWidth="1"/>
    <col min="5106" max="5106" width="25.85546875" style="176" customWidth="1"/>
    <col min="5107" max="5107" width="30.7109375" style="176" bestFit="1" customWidth="1"/>
    <col min="5108" max="5108" width="12.5703125" style="176" customWidth="1"/>
    <col min="5109" max="5109" width="15.140625" style="176" customWidth="1"/>
    <col min="5110" max="5110" width="13.42578125" style="176" bestFit="1" customWidth="1"/>
    <col min="5111" max="5111" width="29.42578125" style="176" customWidth="1"/>
    <col min="5112" max="5112" width="24.85546875" style="176" customWidth="1"/>
    <col min="5113" max="5113" width="17.5703125" style="176" bestFit="1" customWidth="1"/>
    <col min="5114" max="5115" width="15.28515625" style="176" customWidth="1"/>
    <col min="5116" max="5116" width="36.42578125" style="176" customWidth="1"/>
    <col min="5117" max="5117" width="15.5703125" style="176" customWidth="1"/>
    <col min="5118" max="5118" width="13.7109375" style="176" customWidth="1"/>
    <col min="5119" max="5119" width="17.28515625" style="176" bestFit="1" customWidth="1"/>
    <col min="5120" max="5120" width="20.140625" style="176" customWidth="1"/>
    <col min="5121" max="5121" width="10.5703125" style="176" customWidth="1"/>
    <col min="5122" max="5128" width="9.140625" style="176"/>
    <col min="5129" max="5129" width="12.85546875" style="176" customWidth="1"/>
    <col min="5130" max="5130" width="13.140625" style="176" customWidth="1"/>
    <col min="5131" max="5131" width="15.5703125" style="176" customWidth="1"/>
    <col min="5132" max="5359" width="9.140625" style="176"/>
    <col min="5360" max="5360" width="57.7109375" style="176" customWidth="1"/>
    <col min="5361" max="5361" width="21.42578125" style="176" customWidth="1"/>
    <col min="5362" max="5362" width="25.85546875" style="176" customWidth="1"/>
    <col min="5363" max="5363" width="30.7109375" style="176" bestFit="1" customWidth="1"/>
    <col min="5364" max="5364" width="12.5703125" style="176" customWidth="1"/>
    <col min="5365" max="5365" width="15.140625" style="176" customWidth="1"/>
    <col min="5366" max="5366" width="13.42578125" style="176" bestFit="1" customWidth="1"/>
    <col min="5367" max="5367" width="29.42578125" style="176" customWidth="1"/>
    <col min="5368" max="5368" width="24.85546875" style="176" customWidth="1"/>
    <col min="5369" max="5369" width="17.5703125" style="176" bestFit="1" customWidth="1"/>
    <col min="5370" max="5371" width="15.28515625" style="176" customWidth="1"/>
    <col min="5372" max="5372" width="36.42578125" style="176" customWidth="1"/>
    <col min="5373" max="5373" width="15.5703125" style="176" customWidth="1"/>
    <col min="5374" max="5374" width="13.7109375" style="176" customWidth="1"/>
    <col min="5375" max="5375" width="17.28515625" style="176" bestFit="1" customWidth="1"/>
    <col min="5376" max="5376" width="20.140625" style="176" customWidth="1"/>
    <col min="5377" max="5377" width="10.5703125" style="176" customWidth="1"/>
    <col min="5378" max="5384" width="9.140625" style="176"/>
    <col min="5385" max="5385" width="12.85546875" style="176" customWidth="1"/>
    <col min="5386" max="5386" width="13.140625" style="176" customWidth="1"/>
    <col min="5387" max="5387" width="15.5703125" style="176" customWidth="1"/>
    <col min="5388" max="5615" width="9.140625" style="176"/>
    <col min="5616" max="5616" width="57.7109375" style="176" customWidth="1"/>
    <col min="5617" max="5617" width="21.42578125" style="176" customWidth="1"/>
    <col min="5618" max="5618" width="25.85546875" style="176" customWidth="1"/>
    <col min="5619" max="5619" width="30.7109375" style="176" bestFit="1" customWidth="1"/>
    <col min="5620" max="5620" width="12.5703125" style="176" customWidth="1"/>
    <col min="5621" max="5621" width="15.140625" style="176" customWidth="1"/>
    <col min="5622" max="5622" width="13.42578125" style="176" bestFit="1" customWidth="1"/>
    <col min="5623" max="5623" width="29.42578125" style="176" customWidth="1"/>
    <col min="5624" max="5624" width="24.85546875" style="176" customWidth="1"/>
    <col min="5625" max="5625" width="17.5703125" style="176" bestFit="1" customWidth="1"/>
    <col min="5626" max="5627" width="15.28515625" style="176" customWidth="1"/>
    <col min="5628" max="5628" width="36.42578125" style="176" customWidth="1"/>
    <col min="5629" max="5629" width="15.5703125" style="176" customWidth="1"/>
    <col min="5630" max="5630" width="13.7109375" style="176" customWidth="1"/>
    <col min="5631" max="5631" width="17.28515625" style="176" bestFit="1" customWidth="1"/>
    <col min="5632" max="5632" width="20.140625" style="176" customWidth="1"/>
    <col min="5633" max="5633" width="10.5703125" style="176" customWidth="1"/>
    <col min="5634" max="5640" width="9.140625" style="176"/>
    <col min="5641" max="5641" width="12.85546875" style="176" customWidth="1"/>
    <col min="5642" max="5642" width="13.140625" style="176" customWidth="1"/>
    <col min="5643" max="5643" width="15.5703125" style="176" customWidth="1"/>
    <col min="5644" max="5871" width="9.140625" style="176"/>
    <col min="5872" max="5872" width="57.7109375" style="176" customWidth="1"/>
    <col min="5873" max="5873" width="21.42578125" style="176" customWidth="1"/>
    <col min="5874" max="5874" width="25.85546875" style="176" customWidth="1"/>
    <col min="5875" max="5875" width="30.7109375" style="176" bestFit="1" customWidth="1"/>
    <col min="5876" max="5876" width="12.5703125" style="176" customWidth="1"/>
    <col min="5877" max="5877" width="15.140625" style="176" customWidth="1"/>
    <col min="5878" max="5878" width="13.42578125" style="176" bestFit="1" customWidth="1"/>
    <col min="5879" max="5879" width="29.42578125" style="176" customWidth="1"/>
    <col min="5880" max="5880" width="24.85546875" style="176" customWidth="1"/>
    <col min="5881" max="5881" width="17.5703125" style="176" bestFit="1" customWidth="1"/>
    <col min="5882" max="5883" width="15.28515625" style="176" customWidth="1"/>
    <col min="5884" max="5884" width="36.42578125" style="176" customWidth="1"/>
    <col min="5885" max="5885" width="15.5703125" style="176" customWidth="1"/>
    <col min="5886" max="5886" width="13.7109375" style="176" customWidth="1"/>
    <col min="5887" max="5887" width="17.28515625" style="176" bestFit="1" customWidth="1"/>
    <col min="5888" max="5888" width="20.140625" style="176" customWidth="1"/>
    <col min="5889" max="5889" width="10.5703125" style="176" customWidth="1"/>
    <col min="5890" max="5896" width="9.140625" style="176"/>
    <col min="5897" max="5897" width="12.85546875" style="176" customWidth="1"/>
    <col min="5898" max="5898" width="13.140625" style="176" customWidth="1"/>
    <col min="5899" max="5899" width="15.5703125" style="176" customWidth="1"/>
    <col min="5900" max="6127" width="9.140625" style="176"/>
    <col min="6128" max="6128" width="57.7109375" style="176" customWidth="1"/>
    <col min="6129" max="6129" width="21.42578125" style="176" customWidth="1"/>
    <col min="6130" max="6130" width="25.85546875" style="176" customWidth="1"/>
    <col min="6131" max="6131" width="30.7109375" style="176" bestFit="1" customWidth="1"/>
    <col min="6132" max="6132" width="12.5703125" style="176" customWidth="1"/>
    <col min="6133" max="6133" width="15.140625" style="176" customWidth="1"/>
    <col min="6134" max="6134" width="13.42578125" style="176" bestFit="1" customWidth="1"/>
    <col min="6135" max="6135" width="29.42578125" style="176" customWidth="1"/>
    <col min="6136" max="6136" width="24.85546875" style="176" customWidth="1"/>
    <col min="6137" max="6137" width="17.5703125" style="176" bestFit="1" customWidth="1"/>
    <col min="6138" max="6139" width="15.28515625" style="176" customWidth="1"/>
    <col min="6140" max="6140" width="36.42578125" style="176" customWidth="1"/>
    <col min="6141" max="6141" width="15.5703125" style="176" customWidth="1"/>
    <col min="6142" max="6142" width="13.7109375" style="176" customWidth="1"/>
    <col min="6143" max="6143" width="17.28515625" style="176" bestFit="1" customWidth="1"/>
    <col min="6144" max="6144" width="20.140625" style="176" customWidth="1"/>
    <col min="6145" max="6145" width="10.5703125" style="176" customWidth="1"/>
    <col min="6146" max="6152" width="9.140625" style="176"/>
    <col min="6153" max="6153" width="12.85546875" style="176" customWidth="1"/>
    <col min="6154" max="6154" width="13.140625" style="176" customWidth="1"/>
    <col min="6155" max="6155" width="15.5703125" style="176" customWidth="1"/>
    <col min="6156" max="6383" width="9.140625" style="176"/>
    <col min="6384" max="6384" width="57.7109375" style="176" customWidth="1"/>
    <col min="6385" max="6385" width="21.42578125" style="176" customWidth="1"/>
    <col min="6386" max="6386" width="25.85546875" style="176" customWidth="1"/>
    <col min="6387" max="6387" width="30.7109375" style="176" bestFit="1" customWidth="1"/>
    <col min="6388" max="6388" width="12.5703125" style="176" customWidth="1"/>
    <col min="6389" max="6389" width="15.140625" style="176" customWidth="1"/>
    <col min="6390" max="6390" width="13.42578125" style="176" bestFit="1" customWidth="1"/>
    <col min="6391" max="6391" width="29.42578125" style="176" customWidth="1"/>
    <col min="6392" max="6392" width="24.85546875" style="176" customWidth="1"/>
    <col min="6393" max="6393" width="17.5703125" style="176" bestFit="1" customWidth="1"/>
    <col min="6394" max="6395" width="15.28515625" style="176" customWidth="1"/>
    <col min="6396" max="6396" width="36.42578125" style="176" customWidth="1"/>
    <col min="6397" max="6397" width="15.5703125" style="176" customWidth="1"/>
    <col min="6398" max="6398" width="13.7109375" style="176" customWidth="1"/>
    <col min="6399" max="6399" width="17.28515625" style="176" bestFit="1" customWidth="1"/>
    <col min="6400" max="6400" width="20.140625" style="176" customWidth="1"/>
    <col min="6401" max="6401" width="10.5703125" style="176" customWidth="1"/>
    <col min="6402" max="6408" width="9.140625" style="176"/>
    <col min="6409" max="6409" width="12.85546875" style="176" customWidth="1"/>
    <col min="6410" max="6410" width="13.140625" style="176" customWidth="1"/>
    <col min="6411" max="6411" width="15.5703125" style="176" customWidth="1"/>
    <col min="6412" max="6639" width="9.140625" style="176"/>
    <col min="6640" max="6640" width="57.7109375" style="176" customWidth="1"/>
    <col min="6641" max="6641" width="21.42578125" style="176" customWidth="1"/>
    <col min="6642" max="6642" width="25.85546875" style="176" customWidth="1"/>
    <col min="6643" max="6643" width="30.7109375" style="176" bestFit="1" customWidth="1"/>
    <col min="6644" max="6644" width="12.5703125" style="176" customWidth="1"/>
    <col min="6645" max="6645" width="15.140625" style="176" customWidth="1"/>
    <col min="6646" max="6646" width="13.42578125" style="176" bestFit="1" customWidth="1"/>
    <col min="6647" max="6647" width="29.42578125" style="176" customWidth="1"/>
    <col min="6648" max="6648" width="24.85546875" style="176" customWidth="1"/>
    <col min="6649" max="6649" width="17.5703125" style="176" bestFit="1" customWidth="1"/>
    <col min="6650" max="6651" width="15.28515625" style="176" customWidth="1"/>
    <col min="6652" max="6652" width="36.42578125" style="176" customWidth="1"/>
    <col min="6653" max="6653" width="15.5703125" style="176" customWidth="1"/>
    <col min="6654" max="6654" width="13.7109375" style="176" customWidth="1"/>
    <col min="6655" max="6655" width="17.28515625" style="176" bestFit="1" customWidth="1"/>
    <col min="6656" max="6656" width="20.140625" style="176" customWidth="1"/>
    <col min="6657" max="6657" width="10.5703125" style="176" customWidth="1"/>
    <col min="6658" max="6664" width="9.140625" style="176"/>
    <col min="6665" max="6665" width="12.85546875" style="176" customWidth="1"/>
    <col min="6666" max="6666" width="13.140625" style="176" customWidth="1"/>
    <col min="6667" max="6667" width="15.5703125" style="176" customWidth="1"/>
    <col min="6668" max="6895" width="9.140625" style="176"/>
    <col min="6896" max="6896" width="57.7109375" style="176" customWidth="1"/>
    <col min="6897" max="6897" width="21.42578125" style="176" customWidth="1"/>
    <col min="6898" max="6898" width="25.85546875" style="176" customWidth="1"/>
    <col min="6899" max="6899" width="30.7109375" style="176" bestFit="1" customWidth="1"/>
    <col min="6900" max="6900" width="12.5703125" style="176" customWidth="1"/>
    <col min="6901" max="6901" width="15.140625" style="176" customWidth="1"/>
    <col min="6902" max="6902" width="13.42578125" style="176" bestFit="1" customWidth="1"/>
    <col min="6903" max="6903" width="29.42578125" style="176" customWidth="1"/>
    <col min="6904" max="6904" width="24.85546875" style="176" customWidth="1"/>
    <col min="6905" max="6905" width="17.5703125" style="176" bestFit="1" customWidth="1"/>
    <col min="6906" max="6907" width="15.28515625" style="176" customWidth="1"/>
    <col min="6908" max="6908" width="36.42578125" style="176" customWidth="1"/>
    <col min="6909" max="6909" width="15.5703125" style="176" customWidth="1"/>
    <col min="6910" max="6910" width="13.7109375" style="176" customWidth="1"/>
    <col min="6911" max="6911" width="17.28515625" style="176" bestFit="1" customWidth="1"/>
    <col min="6912" max="6912" width="20.140625" style="176" customWidth="1"/>
    <col min="6913" max="6913" width="10.5703125" style="176" customWidth="1"/>
    <col min="6914" max="6920" width="9.140625" style="176"/>
    <col min="6921" max="6921" width="12.85546875" style="176" customWidth="1"/>
    <col min="6922" max="6922" width="13.140625" style="176" customWidth="1"/>
    <col min="6923" max="6923" width="15.5703125" style="176" customWidth="1"/>
    <col min="6924" max="7151" width="9.140625" style="176"/>
    <col min="7152" max="7152" width="57.7109375" style="176" customWidth="1"/>
    <col min="7153" max="7153" width="21.42578125" style="176" customWidth="1"/>
    <col min="7154" max="7154" width="25.85546875" style="176" customWidth="1"/>
    <col min="7155" max="7155" width="30.7109375" style="176" bestFit="1" customWidth="1"/>
    <col min="7156" max="7156" width="12.5703125" style="176" customWidth="1"/>
    <col min="7157" max="7157" width="15.140625" style="176" customWidth="1"/>
    <col min="7158" max="7158" width="13.42578125" style="176" bestFit="1" customWidth="1"/>
    <col min="7159" max="7159" width="29.42578125" style="176" customWidth="1"/>
    <col min="7160" max="7160" width="24.85546875" style="176" customWidth="1"/>
    <col min="7161" max="7161" width="17.5703125" style="176" bestFit="1" customWidth="1"/>
    <col min="7162" max="7163" width="15.28515625" style="176" customWidth="1"/>
    <col min="7164" max="7164" width="36.42578125" style="176" customWidth="1"/>
    <col min="7165" max="7165" width="15.5703125" style="176" customWidth="1"/>
    <col min="7166" max="7166" width="13.7109375" style="176" customWidth="1"/>
    <col min="7167" max="7167" width="17.28515625" style="176" bestFit="1" customWidth="1"/>
    <col min="7168" max="7168" width="20.140625" style="176" customWidth="1"/>
    <col min="7169" max="7169" width="10.5703125" style="176" customWidth="1"/>
    <col min="7170" max="7176" width="9.140625" style="176"/>
    <col min="7177" max="7177" width="12.85546875" style="176" customWidth="1"/>
    <col min="7178" max="7178" width="13.140625" style="176" customWidth="1"/>
    <col min="7179" max="7179" width="15.5703125" style="176" customWidth="1"/>
    <col min="7180" max="7407" width="9.140625" style="176"/>
    <col min="7408" max="7408" width="57.7109375" style="176" customWidth="1"/>
    <col min="7409" max="7409" width="21.42578125" style="176" customWidth="1"/>
    <col min="7410" max="7410" width="25.85546875" style="176" customWidth="1"/>
    <col min="7411" max="7411" width="30.7109375" style="176" bestFit="1" customWidth="1"/>
    <col min="7412" max="7412" width="12.5703125" style="176" customWidth="1"/>
    <col min="7413" max="7413" width="15.140625" style="176" customWidth="1"/>
    <col min="7414" max="7414" width="13.42578125" style="176" bestFit="1" customWidth="1"/>
    <col min="7415" max="7415" width="29.42578125" style="176" customWidth="1"/>
    <col min="7416" max="7416" width="24.85546875" style="176" customWidth="1"/>
    <col min="7417" max="7417" width="17.5703125" style="176" bestFit="1" customWidth="1"/>
    <col min="7418" max="7419" width="15.28515625" style="176" customWidth="1"/>
    <col min="7420" max="7420" width="36.42578125" style="176" customWidth="1"/>
    <col min="7421" max="7421" width="15.5703125" style="176" customWidth="1"/>
    <col min="7422" max="7422" width="13.7109375" style="176" customWidth="1"/>
    <col min="7423" max="7423" width="17.28515625" style="176" bestFit="1" customWidth="1"/>
    <col min="7424" max="7424" width="20.140625" style="176" customWidth="1"/>
    <col min="7425" max="7425" width="10.5703125" style="176" customWidth="1"/>
    <col min="7426" max="7432" width="9.140625" style="176"/>
    <col min="7433" max="7433" width="12.85546875" style="176" customWidth="1"/>
    <col min="7434" max="7434" width="13.140625" style="176" customWidth="1"/>
    <col min="7435" max="7435" width="15.5703125" style="176" customWidth="1"/>
    <col min="7436" max="7663" width="9.140625" style="176"/>
    <col min="7664" max="7664" width="57.7109375" style="176" customWidth="1"/>
    <col min="7665" max="7665" width="21.42578125" style="176" customWidth="1"/>
    <col min="7666" max="7666" width="25.85546875" style="176" customWidth="1"/>
    <col min="7667" max="7667" width="30.7109375" style="176" bestFit="1" customWidth="1"/>
    <col min="7668" max="7668" width="12.5703125" style="176" customWidth="1"/>
    <col min="7669" max="7669" width="15.140625" style="176" customWidth="1"/>
    <col min="7670" max="7670" width="13.42578125" style="176" bestFit="1" customWidth="1"/>
    <col min="7671" max="7671" width="29.42578125" style="176" customWidth="1"/>
    <col min="7672" max="7672" width="24.85546875" style="176" customWidth="1"/>
    <col min="7673" max="7673" width="17.5703125" style="176" bestFit="1" customWidth="1"/>
    <col min="7674" max="7675" width="15.28515625" style="176" customWidth="1"/>
    <col min="7676" max="7676" width="36.42578125" style="176" customWidth="1"/>
    <col min="7677" max="7677" width="15.5703125" style="176" customWidth="1"/>
    <col min="7678" max="7678" width="13.7109375" style="176" customWidth="1"/>
    <col min="7679" max="7679" width="17.28515625" style="176" bestFit="1" customWidth="1"/>
    <col min="7680" max="7680" width="20.140625" style="176" customWidth="1"/>
    <col min="7681" max="7681" width="10.5703125" style="176" customWidth="1"/>
    <col min="7682" max="7688" width="9.140625" style="176"/>
    <col min="7689" max="7689" width="12.85546875" style="176" customWidth="1"/>
    <col min="7690" max="7690" width="13.140625" style="176" customWidth="1"/>
    <col min="7691" max="7691" width="15.5703125" style="176" customWidth="1"/>
    <col min="7692" max="7919" width="9.140625" style="176"/>
    <col min="7920" max="7920" width="57.7109375" style="176" customWidth="1"/>
    <col min="7921" max="7921" width="21.42578125" style="176" customWidth="1"/>
    <col min="7922" max="7922" width="25.85546875" style="176" customWidth="1"/>
    <col min="7923" max="7923" width="30.7109375" style="176" bestFit="1" customWidth="1"/>
    <col min="7924" max="7924" width="12.5703125" style="176" customWidth="1"/>
    <col min="7925" max="7925" width="15.140625" style="176" customWidth="1"/>
    <col min="7926" max="7926" width="13.42578125" style="176" bestFit="1" customWidth="1"/>
    <col min="7927" max="7927" width="29.42578125" style="176" customWidth="1"/>
    <col min="7928" max="7928" width="24.85546875" style="176" customWidth="1"/>
    <col min="7929" max="7929" width="17.5703125" style="176" bestFit="1" customWidth="1"/>
    <col min="7930" max="7931" width="15.28515625" style="176" customWidth="1"/>
    <col min="7932" max="7932" width="36.42578125" style="176" customWidth="1"/>
    <col min="7933" max="7933" width="15.5703125" style="176" customWidth="1"/>
    <col min="7934" max="7934" width="13.7109375" style="176" customWidth="1"/>
    <col min="7935" max="7935" width="17.28515625" style="176" bestFit="1" customWidth="1"/>
    <col min="7936" max="7936" width="20.140625" style="176" customWidth="1"/>
    <col min="7937" max="7937" width="10.5703125" style="176" customWidth="1"/>
    <col min="7938" max="7944" width="9.140625" style="176"/>
    <col min="7945" max="7945" width="12.85546875" style="176" customWidth="1"/>
    <col min="7946" max="7946" width="13.140625" style="176" customWidth="1"/>
    <col min="7947" max="7947" width="15.5703125" style="176" customWidth="1"/>
    <col min="7948" max="8175" width="9.140625" style="176"/>
    <col min="8176" max="8176" width="57.7109375" style="176" customWidth="1"/>
    <col min="8177" max="8177" width="21.42578125" style="176" customWidth="1"/>
    <col min="8178" max="8178" width="25.85546875" style="176" customWidth="1"/>
    <col min="8179" max="8179" width="30.7109375" style="176" bestFit="1" customWidth="1"/>
    <col min="8180" max="8180" width="12.5703125" style="176" customWidth="1"/>
    <col min="8181" max="8181" width="15.140625" style="176" customWidth="1"/>
    <col min="8182" max="8182" width="13.42578125" style="176" bestFit="1" customWidth="1"/>
    <col min="8183" max="8183" width="29.42578125" style="176" customWidth="1"/>
    <col min="8184" max="8184" width="24.85546875" style="176" customWidth="1"/>
    <col min="8185" max="8185" width="17.5703125" style="176" bestFit="1" customWidth="1"/>
    <col min="8186" max="8187" width="15.28515625" style="176" customWidth="1"/>
    <col min="8188" max="8188" width="36.42578125" style="176" customWidth="1"/>
    <col min="8189" max="8189" width="15.5703125" style="176" customWidth="1"/>
    <col min="8190" max="8190" width="13.7109375" style="176" customWidth="1"/>
    <col min="8191" max="8191" width="17.28515625" style="176" bestFit="1" customWidth="1"/>
    <col min="8192" max="8192" width="20.140625" style="176" customWidth="1"/>
    <col min="8193" max="8193" width="10.5703125" style="176" customWidth="1"/>
    <col min="8194" max="8200" width="9.140625" style="176"/>
    <col min="8201" max="8201" width="12.85546875" style="176" customWidth="1"/>
    <col min="8202" max="8202" width="13.140625" style="176" customWidth="1"/>
    <col min="8203" max="8203" width="15.5703125" style="176" customWidth="1"/>
    <col min="8204" max="8431" width="9.140625" style="176"/>
    <col min="8432" max="8432" width="57.7109375" style="176" customWidth="1"/>
    <col min="8433" max="8433" width="21.42578125" style="176" customWidth="1"/>
    <col min="8434" max="8434" width="25.85546875" style="176" customWidth="1"/>
    <col min="8435" max="8435" width="30.7109375" style="176" bestFit="1" customWidth="1"/>
    <col min="8436" max="8436" width="12.5703125" style="176" customWidth="1"/>
    <col min="8437" max="8437" width="15.140625" style="176" customWidth="1"/>
    <col min="8438" max="8438" width="13.42578125" style="176" bestFit="1" customWidth="1"/>
    <col min="8439" max="8439" width="29.42578125" style="176" customWidth="1"/>
    <col min="8440" max="8440" width="24.85546875" style="176" customWidth="1"/>
    <col min="8441" max="8441" width="17.5703125" style="176" bestFit="1" customWidth="1"/>
    <col min="8442" max="8443" width="15.28515625" style="176" customWidth="1"/>
    <col min="8444" max="8444" width="36.42578125" style="176" customWidth="1"/>
    <col min="8445" max="8445" width="15.5703125" style="176" customWidth="1"/>
    <col min="8446" max="8446" width="13.7109375" style="176" customWidth="1"/>
    <col min="8447" max="8447" width="17.28515625" style="176" bestFit="1" customWidth="1"/>
    <col min="8448" max="8448" width="20.140625" style="176" customWidth="1"/>
    <col min="8449" max="8449" width="10.5703125" style="176" customWidth="1"/>
    <col min="8450" max="8456" width="9.140625" style="176"/>
    <col min="8457" max="8457" width="12.85546875" style="176" customWidth="1"/>
    <col min="8458" max="8458" width="13.140625" style="176" customWidth="1"/>
    <col min="8459" max="8459" width="15.5703125" style="176" customWidth="1"/>
    <col min="8460" max="8687" width="9.140625" style="176"/>
    <col min="8688" max="8688" width="57.7109375" style="176" customWidth="1"/>
    <col min="8689" max="8689" width="21.42578125" style="176" customWidth="1"/>
    <col min="8690" max="8690" width="25.85546875" style="176" customWidth="1"/>
    <col min="8691" max="8691" width="30.7109375" style="176" bestFit="1" customWidth="1"/>
    <col min="8692" max="8692" width="12.5703125" style="176" customWidth="1"/>
    <col min="8693" max="8693" width="15.140625" style="176" customWidth="1"/>
    <col min="8694" max="8694" width="13.42578125" style="176" bestFit="1" customWidth="1"/>
    <col min="8695" max="8695" width="29.42578125" style="176" customWidth="1"/>
    <col min="8696" max="8696" width="24.85546875" style="176" customWidth="1"/>
    <col min="8697" max="8697" width="17.5703125" style="176" bestFit="1" customWidth="1"/>
    <col min="8698" max="8699" width="15.28515625" style="176" customWidth="1"/>
    <col min="8700" max="8700" width="36.42578125" style="176" customWidth="1"/>
    <col min="8701" max="8701" width="15.5703125" style="176" customWidth="1"/>
    <col min="8702" max="8702" width="13.7109375" style="176" customWidth="1"/>
    <col min="8703" max="8703" width="17.28515625" style="176" bestFit="1" customWidth="1"/>
    <col min="8704" max="8704" width="20.140625" style="176" customWidth="1"/>
    <col min="8705" max="8705" width="10.5703125" style="176" customWidth="1"/>
    <col min="8706" max="8712" width="9.140625" style="176"/>
    <col min="8713" max="8713" width="12.85546875" style="176" customWidth="1"/>
    <col min="8714" max="8714" width="13.140625" style="176" customWidth="1"/>
    <col min="8715" max="8715" width="15.5703125" style="176" customWidth="1"/>
    <col min="8716" max="8943" width="9.140625" style="176"/>
    <col min="8944" max="8944" width="57.7109375" style="176" customWidth="1"/>
    <col min="8945" max="8945" width="21.42578125" style="176" customWidth="1"/>
    <col min="8946" max="8946" width="25.85546875" style="176" customWidth="1"/>
    <col min="8947" max="8947" width="30.7109375" style="176" bestFit="1" customWidth="1"/>
    <col min="8948" max="8948" width="12.5703125" style="176" customWidth="1"/>
    <col min="8949" max="8949" width="15.140625" style="176" customWidth="1"/>
    <col min="8950" max="8950" width="13.42578125" style="176" bestFit="1" customWidth="1"/>
    <col min="8951" max="8951" width="29.42578125" style="176" customWidth="1"/>
    <col min="8952" max="8952" width="24.85546875" style="176" customWidth="1"/>
    <col min="8953" max="8953" width="17.5703125" style="176" bestFit="1" customWidth="1"/>
    <col min="8954" max="8955" width="15.28515625" style="176" customWidth="1"/>
    <col min="8956" max="8956" width="36.42578125" style="176" customWidth="1"/>
    <col min="8957" max="8957" width="15.5703125" style="176" customWidth="1"/>
    <col min="8958" max="8958" width="13.7109375" style="176" customWidth="1"/>
    <col min="8959" max="8959" width="17.28515625" style="176" bestFit="1" customWidth="1"/>
    <col min="8960" max="8960" width="20.140625" style="176" customWidth="1"/>
    <col min="8961" max="8961" width="10.5703125" style="176" customWidth="1"/>
    <col min="8962" max="8968" width="9.140625" style="176"/>
    <col min="8969" max="8969" width="12.85546875" style="176" customWidth="1"/>
    <col min="8970" max="8970" width="13.140625" style="176" customWidth="1"/>
    <col min="8971" max="8971" width="15.5703125" style="176" customWidth="1"/>
    <col min="8972" max="9199" width="9.140625" style="176"/>
    <col min="9200" max="9200" width="57.7109375" style="176" customWidth="1"/>
    <col min="9201" max="9201" width="21.42578125" style="176" customWidth="1"/>
    <col min="9202" max="9202" width="25.85546875" style="176" customWidth="1"/>
    <col min="9203" max="9203" width="30.7109375" style="176" bestFit="1" customWidth="1"/>
    <col min="9204" max="9204" width="12.5703125" style="176" customWidth="1"/>
    <col min="9205" max="9205" width="15.140625" style="176" customWidth="1"/>
    <col min="9206" max="9206" width="13.42578125" style="176" bestFit="1" customWidth="1"/>
    <col min="9207" max="9207" width="29.42578125" style="176" customWidth="1"/>
    <col min="9208" max="9208" width="24.85546875" style="176" customWidth="1"/>
    <col min="9209" max="9209" width="17.5703125" style="176" bestFit="1" customWidth="1"/>
    <col min="9210" max="9211" width="15.28515625" style="176" customWidth="1"/>
    <col min="9212" max="9212" width="36.42578125" style="176" customWidth="1"/>
    <col min="9213" max="9213" width="15.5703125" style="176" customWidth="1"/>
    <col min="9214" max="9214" width="13.7109375" style="176" customWidth="1"/>
    <col min="9215" max="9215" width="17.28515625" style="176" bestFit="1" customWidth="1"/>
    <col min="9216" max="9216" width="20.140625" style="176" customWidth="1"/>
    <col min="9217" max="9217" width="10.5703125" style="176" customWidth="1"/>
    <col min="9218" max="9224" width="9.140625" style="176"/>
    <col min="9225" max="9225" width="12.85546875" style="176" customWidth="1"/>
    <col min="9226" max="9226" width="13.140625" style="176" customWidth="1"/>
    <col min="9227" max="9227" width="15.5703125" style="176" customWidth="1"/>
    <col min="9228" max="9455" width="9.140625" style="176"/>
    <col min="9456" max="9456" width="57.7109375" style="176" customWidth="1"/>
    <col min="9457" max="9457" width="21.42578125" style="176" customWidth="1"/>
    <col min="9458" max="9458" width="25.85546875" style="176" customWidth="1"/>
    <col min="9459" max="9459" width="30.7109375" style="176" bestFit="1" customWidth="1"/>
    <col min="9460" max="9460" width="12.5703125" style="176" customWidth="1"/>
    <col min="9461" max="9461" width="15.140625" style="176" customWidth="1"/>
    <col min="9462" max="9462" width="13.42578125" style="176" bestFit="1" customWidth="1"/>
    <col min="9463" max="9463" width="29.42578125" style="176" customWidth="1"/>
    <col min="9464" max="9464" width="24.85546875" style="176" customWidth="1"/>
    <col min="9465" max="9465" width="17.5703125" style="176" bestFit="1" customWidth="1"/>
    <col min="9466" max="9467" width="15.28515625" style="176" customWidth="1"/>
    <col min="9468" max="9468" width="36.42578125" style="176" customWidth="1"/>
    <col min="9469" max="9469" width="15.5703125" style="176" customWidth="1"/>
    <col min="9470" max="9470" width="13.7109375" style="176" customWidth="1"/>
    <col min="9471" max="9471" width="17.28515625" style="176" bestFit="1" customWidth="1"/>
    <col min="9472" max="9472" width="20.140625" style="176" customWidth="1"/>
    <col min="9473" max="9473" width="10.5703125" style="176" customWidth="1"/>
    <col min="9474" max="9480" width="9.140625" style="176"/>
    <col min="9481" max="9481" width="12.85546875" style="176" customWidth="1"/>
    <col min="9482" max="9482" width="13.140625" style="176" customWidth="1"/>
    <col min="9483" max="9483" width="15.5703125" style="176" customWidth="1"/>
    <col min="9484" max="9711" width="9.140625" style="176"/>
    <col min="9712" max="9712" width="57.7109375" style="176" customWidth="1"/>
    <col min="9713" max="9713" width="21.42578125" style="176" customWidth="1"/>
    <col min="9714" max="9714" width="25.85546875" style="176" customWidth="1"/>
    <col min="9715" max="9715" width="30.7109375" style="176" bestFit="1" customWidth="1"/>
    <col min="9716" max="9716" width="12.5703125" style="176" customWidth="1"/>
    <col min="9717" max="9717" width="15.140625" style="176" customWidth="1"/>
    <col min="9718" max="9718" width="13.42578125" style="176" bestFit="1" customWidth="1"/>
    <col min="9719" max="9719" width="29.42578125" style="176" customWidth="1"/>
    <col min="9720" max="9720" width="24.85546875" style="176" customWidth="1"/>
    <col min="9721" max="9721" width="17.5703125" style="176" bestFit="1" customWidth="1"/>
    <col min="9722" max="9723" width="15.28515625" style="176" customWidth="1"/>
    <col min="9724" max="9724" width="36.42578125" style="176" customWidth="1"/>
    <col min="9725" max="9725" width="15.5703125" style="176" customWidth="1"/>
    <col min="9726" max="9726" width="13.7109375" style="176" customWidth="1"/>
    <col min="9727" max="9727" width="17.28515625" style="176" bestFit="1" customWidth="1"/>
    <col min="9728" max="9728" width="20.140625" style="176" customWidth="1"/>
    <col min="9729" max="9729" width="10.5703125" style="176" customWidth="1"/>
    <col min="9730" max="9736" width="9.140625" style="176"/>
    <col min="9737" max="9737" width="12.85546875" style="176" customWidth="1"/>
    <col min="9738" max="9738" width="13.140625" style="176" customWidth="1"/>
    <col min="9739" max="9739" width="15.5703125" style="176" customWidth="1"/>
    <col min="9740" max="9967" width="9.140625" style="176"/>
    <col min="9968" max="9968" width="57.7109375" style="176" customWidth="1"/>
    <col min="9969" max="9969" width="21.42578125" style="176" customWidth="1"/>
    <col min="9970" max="9970" width="25.85546875" style="176" customWidth="1"/>
    <col min="9971" max="9971" width="30.7109375" style="176" bestFit="1" customWidth="1"/>
    <col min="9972" max="9972" width="12.5703125" style="176" customWidth="1"/>
    <col min="9973" max="9973" width="15.140625" style="176" customWidth="1"/>
    <col min="9974" max="9974" width="13.42578125" style="176" bestFit="1" customWidth="1"/>
    <col min="9975" max="9975" width="29.42578125" style="176" customWidth="1"/>
    <col min="9976" max="9976" width="24.85546875" style="176" customWidth="1"/>
    <col min="9977" max="9977" width="17.5703125" style="176" bestFit="1" customWidth="1"/>
    <col min="9978" max="9979" width="15.28515625" style="176" customWidth="1"/>
    <col min="9980" max="9980" width="36.42578125" style="176" customWidth="1"/>
    <col min="9981" max="9981" width="15.5703125" style="176" customWidth="1"/>
    <col min="9982" max="9982" width="13.7109375" style="176" customWidth="1"/>
    <col min="9983" max="9983" width="17.28515625" style="176" bestFit="1" customWidth="1"/>
    <col min="9984" max="9984" width="20.140625" style="176" customWidth="1"/>
    <col min="9985" max="9985" width="10.5703125" style="176" customWidth="1"/>
    <col min="9986" max="9992" width="9.140625" style="176"/>
    <col min="9993" max="9993" width="12.85546875" style="176" customWidth="1"/>
    <col min="9994" max="9994" width="13.140625" style="176" customWidth="1"/>
    <col min="9995" max="9995" width="15.5703125" style="176" customWidth="1"/>
    <col min="9996" max="10223" width="9.140625" style="176"/>
    <col min="10224" max="10224" width="57.7109375" style="176" customWidth="1"/>
    <col min="10225" max="10225" width="21.42578125" style="176" customWidth="1"/>
    <col min="10226" max="10226" width="25.85546875" style="176" customWidth="1"/>
    <col min="10227" max="10227" width="30.7109375" style="176" bestFit="1" customWidth="1"/>
    <col min="10228" max="10228" width="12.5703125" style="176" customWidth="1"/>
    <col min="10229" max="10229" width="15.140625" style="176" customWidth="1"/>
    <col min="10230" max="10230" width="13.42578125" style="176" bestFit="1" customWidth="1"/>
    <col min="10231" max="10231" width="29.42578125" style="176" customWidth="1"/>
    <col min="10232" max="10232" width="24.85546875" style="176" customWidth="1"/>
    <col min="10233" max="10233" width="17.5703125" style="176" bestFit="1" customWidth="1"/>
    <col min="10234" max="10235" width="15.28515625" style="176" customWidth="1"/>
    <col min="10236" max="10236" width="36.42578125" style="176" customWidth="1"/>
    <col min="10237" max="10237" width="15.5703125" style="176" customWidth="1"/>
    <col min="10238" max="10238" width="13.7109375" style="176" customWidth="1"/>
    <col min="10239" max="10239" width="17.28515625" style="176" bestFit="1" customWidth="1"/>
    <col min="10240" max="10240" width="20.140625" style="176" customWidth="1"/>
    <col min="10241" max="10241" width="10.5703125" style="176" customWidth="1"/>
    <col min="10242" max="10248" width="9.140625" style="176"/>
    <col min="10249" max="10249" width="12.85546875" style="176" customWidth="1"/>
    <col min="10250" max="10250" width="13.140625" style="176" customWidth="1"/>
    <col min="10251" max="10251" width="15.5703125" style="176" customWidth="1"/>
    <col min="10252" max="10479" width="9.140625" style="176"/>
    <col min="10480" max="10480" width="57.7109375" style="176" customWidth="1"/>
    <col min="10481" max="10481" width="21.42578125" style="176" customWidth="1"/>
    <col min="10482" max="10482" width="25.85546875" style="176" customWidth="1"/>
    <col min="10483" max="10483" width="30.7109375" style="176" bestFit="1" customWidth="1"/>
    <col min="10484" max="10484" width="12.5703125" style="176" customWidth="1"/>
    <col min="10485" max="10485" width="15.140625" style="176" customWidth="1"/>
    <col min="10486" max="10486" width="13.42578125" style="176" bestFit="1" customWidth="1"/>
    <col min="10487" max="10487" width="29.42578125" style="176" customWidth="1"/>
    <col min="10488" max="10488" width="24.85546875" style="176" customWidth="1"/>
    <col min="10489" max="10489" width="17.5703125" style="176" bestFit="1" customWidth="1"/>
    <col min="10490" max="10491" width="15.28515625" style="176" customWidth="1"/>
    <col min="10492" max="10492" width="36.42578125" style="176" customWidth="1"/>
    <col min="10493" max="10493" width="15.5703125" style="176" customWidth="1"/>
    <col min="10494" max="10494" width="13.7109375" style="176" customWidth="1"/>
    <col min="10495" max="10495" width="17.28515625" style="176" bestFit="1" customWidth="1"/>
    <col min="10496" max="10496" width="20.140625" style="176" customWidth="1"/>
    <col min="10497" max="10497" width="10.5703125" style="176" customWidth="1"/>
    <col min="10498" max="10504" width="9.140625" style="176"/>
    <col min="10505" max="10505" width="12.85546875" style="176" customWidth="1"/>
    <col min="10506" max="10506" width="13.140625" style="176" customWidth="1"/>
    <col min="10507" max="10507" width="15.5703125" style="176" customWidth="1"/>
    <col min="10508" max="10735" width="9.140625" style="176"/>
    <col min="10736" max="10736" width="57.7109375" style="176" customWidth="1"/>
    <col min="10737" max="10737" width="21.42578125" style="176" customWidth="1"/>
    <col min="10738" max="10738" width="25.85546875" style="176" customWidth="1"/>
    <col min="10739" max="10739" width="30.7109375" style="176" bestFit="1" customWidth="1"/>
    <col min="10740" max="10740" width="12.5703125" style="176" customWidth="1"/>
    <col min="10741" max="10741" width="15.140625" style="176" customWidth="1"/>
    <col min="10742" max="10742" width="13.42578125" style="176" bestFit="1" customWidth="1"/>
    <col min="10743" max="10743" width="29.42578125" style="176" customWidth="1"/>
    <col min="10744" max="10744" width="24.85546875" style="176" customWidth="1"/>
    <col min="10745" max="10745" width="17.5703125" style="176" bestFit="1" customWidth="1"/>
    <col min="10746" max="10747" width="15.28515625" style="176" customWidth="1"/>
    <col min="10748" max="10748" width="36.42578125" style="176" customWidth="1"/>
    <col min="10749" max="10749" width="15.5703125" style="176" customWidth="1"/>
    <col min="10750" max="10750" width="13.7109375" style="176" customWidth="1"/>
    <col min="10751" max="10751" width="17.28515625" style="176" bestFit="1" customWidth="1"/>
    <col min="10752" max="10752" width="20.140625" style="176" customWidth="1"/>
    <col min="10753" max="10753" width="10.5703125" style="176" customWidth="1"/>
    <col min="10754" max="10760" width="9.140625" style="176"/>
    <col min="10761" max="10761" width="12.85546875" style="176" customWidth="1"/>
    <col min="10762" max="10762" width="13.140625" style="176" customWidth="1"/>
    <col min="10763" max="10763" width="15.5703125" style="176" customWidth="1"/>
    <col min="10764" max="10991" width="9.140625" style="176"/>
    <col min="10992" max="10992" width="57.7109375" style="176" customWidth="1"/>
    <col min="10993" max="10993" width="21.42578125" style="176" customWidth="1"/>
    <col min="10994" max="10994" width="25.85546875" style="176" customWidth="1"/>
    <col min="10995" max="10995" width="30.7109375" style="176" bestFit="1" customWidth="1"/>
    <col min="10996" max="10996" width="12.5703125" style="176" customWidth="1"/>
    <col min="10997" max="10997" width="15.140625" style="176" customWidth="1"/>
    <col min="10998" max="10998" width="13.42578125" style="176" bestFit="1" customWidth="1"/>
    <col min="10999" max="10999" width="29.42578125" style="176" customWidth="1"/>
    <col min="11000" max="11000" width="24.85546875" style="176" customWidth="1"/>
    <col min="11001" max="11001" width="17.5703125" style="176" bestFit="1" customWidth="1"/>
    <col min="11002" max="11003" width="15.28515625" style="176" customWidth="1"/>
    <col min="11004" max="11004" width="36.42578125" style="176" customWidth="1"/>
    <col min="11005" max="11005" width="15.5703125" style="176" customWidth="1"/>
    <col min="11006" max="11006" width="13.7109375" style="176" customWidth="1"/>
    <col min="11007" max="11007" width="17.28515625" style="176" bestFit="1" customWidth="1"/>
    <col min="11008" max="11008" width="20.140625" style="176" customWidth="1"/>
    <col min="11009" max="11009" width="10.5703125" style="176" customWidth="1"/>
    <col min="11010" max="11016" width="9.140625" style="176"/>
    <col min="11017" max="11017" width="12.85546875" style="176" customWidth="1"/>
    <col min="11018" max="11018" width="13.140625" style="176" customWidth="1"/>
    <col min="11019" max="11019" width="15.5703125" style="176" customWidth="1"/>
    <col min="11020" max="11247" width="9.140625" style="176"/>
    <col min="11248" max="11248" width="57.7109375" style="176" customWidth="1"/>
    <col min="11249" max="11249" width="21.42578125" style="176" customWidth="1"/>
    <col min="11250" max="11250" width="25.85546875" style="176" customWidth="1"/>
    <col min="11251" max="11251" width="30.7109375" style="176" bestFit="1" customWidth="1"/>
    <col min="11252" max="11252" width="12.5703125" style="176" customWidth="1"/>
    <col min="11253" max="11253" width="15.140625" style="176" customWidth="1"/>
    <col min="11254" max="11254" width="13.42578125" style="176" bestFit="1" customWidth="1"/>
    <col min="11255" max="11255" width="29.42578125" style="176" customWidth="1"/>
    <col min="11256" max="11256" width="24.85546875" style="176" customWidth="1"/>
    <col min="11257" max="11257" width="17.5703125" style="176" bestFit="1" customWidth="1"/>
    <col min="11258" max="11259" width="15.28515625" style="176" customWidth="1"/>
    <col min="11260" max="11260" width="36.42578125" style="176" customWidth="1"/>
    <col min="11261" max="11261" width="15.5703125" style="176" customWidth="1"/>
    <col min="11262" max="11262" width="13.7109375" style="176" customWidth="1"/>
    <col min="11263" max="11263" width="17.28515625" style="176" bestFit="1" customWidth="1"/>
    <col min="11264" max="11264" width="20.140625" style="176" customWidth="1"/>
    <col min="11265" max="11265" width="10.5703125" style="176" customWidth="1"/>
    <col min="11266" max="11272" width="9.140625" style="176"/>
    <col min="11273" max="11273" width="12.85546875" style="176" customWidth="1"/>
    <col min="11274" max="11274" width="13.140625" style="176" customWidth="1"/>
    <col min="11275" max="11275" width="15.5703125" style="176" customWidth="1"/>
    <col min="11276" max="11503" width="9.140625" style="176"/>
    <col min="11504" max="11504" width="57.7109375" style="176" customWidth="1"/>
    <col min="11505" max="11505" width="21.42578125" style="176" customWidth="1"/>
    <col min="11506" max="11506" width="25.85546875" style="176" customWidth="1"/>
    <col min="11507" max="11507" width="30.7109375" style="176" bestFit="1" customWidth="1"/>
    <col min="11508" max="11508" width="12.5703125" style="176" customWidth="1"/>
    <col min="11509" max="11509" width="15.140625" style="176" customWidth="1"/>
    <col min="11510" max="11510" width="13.42578125" style="176" bestFit="1" customWidth="1"/>
    <col min="11511" max="11511" width="29.42578125" style="176" customWidth="1"/>
    <col min="11512" max="11512" width="24.85546875" style="176" customWidth="1"/>
    <col min="11513" max="11513" width="17.5703125" style="176" bestFit="1" customWidth="1"/>
    <col min="11514" max="11515" width="15.28515625" style="176" customWidth="1"/>
    <col min="11516" max="11516" width="36.42578125" style="176" customWidth="1"/>
    <col min="11517" max="11517" width="15.5703125" style="176" customWidth="1"/>
    <col min="11518" max="11518" width="13.7109375" style="176" customWidth="1"/>
    <col min="11519" max="11519" width="17.28515625" style="176" bestFit="1" customWidth="1"/>
    <col min="11520" max="11520" width="20.140625" style="176" customWidth="1"/>
    <col min="11521" max="11521" width="10.5703125" style="176" customWidth="1"/>
    <col min="11522" max="11528" width="9.140625" style="176"/>
    <col min="11529" max="11529" width="12.85546875" style="176" customWidth="1"/>
    <col min="11530" max="11530" width="13.140625" style="176" customWidth="1"/>
    <col min="11531" max="11531" width="15.5703125" style="176" customWidth="1"/>
    <col min="11532" max="11759" width="9.140625" style="176"/>
    <col min="11760" max="11760" width="57.7109375" style="176" customWidth="1"/>
    <col min="11761" max="11761" width="21.42578125" style="176" customWidth="1"/>
    <col min="11762" max="11762" width="25.85546875" style="176" customWidth="1"/>
    <col min="11763" max="11763" width="30.7109375" style="176" bestFit="1" customWidth="1"/>
    <col min="11764" max="11764" width="12.5703125" style="176" customWidth="1"/>
    <col min="11765" max="11765" width="15.140625" style="176" customWidth="1"/>
    <col min="11766" max="11766" width="13.42578125" style="176" bestFit="1" customWidth="1"/>
    <col min="11767" max="11767" width="29.42578125" style="176" customWidth="1"/>
    <col min="11768" max="11768" width="24.85546875" style="176" customWidth="1"/>
    <col min="11769" max="11769" width="17.5703125" style="176" bestFit="1" customWidth="1"/>
    <col min="11770" max="11771" width="15.28515625" style="176" customWidth="1"/>
    <col min="11772" max="11772" width="36.42578125" style="176" customWidth="1"/>
    <col min="11773" max="11773" width="15.5703125" style="176" customWidth="1"/>
    <col min="11774" max="11774" width="13.7109375" style="176" customWidth="1"/>
    <col min="11775" max="11775" width="17.28515625" style="176" bestFit="1" customWidth="1"/>
    <col min="11776" max="11776" width="20.140625" style="176" customWidth="1"/>
    <col min="11777" max="11777" width="10.5703125" style="176" customWidth="1"/>
    <col min="11778" max="11784" width="9.140625" style="176"/>
    <col min="11785" max="11785" width="12.85546875" style="176" customWidth="1"/>
    <col min="11786" max="11786" width="13.140625" style="176" customWidth="1"/>
    <col min="11787" max="11787" width="15.5703125" style="176" customWidth="1"/>
    <col min="11788" max="12015" width="9.140625" style="176"/>
    <col min="12016" max="12016" width="57.7109375" style="176" customWidth="1"/>
    <col min="12017" max="12017" width="21.42578125" style="176" customWidth="1"/>
    <col min="12018" max="12018" width="25.85546875" style="176" customWidth="1"/>
    <col min="12019" max="12019" width="30.7109375" style="176" bestFit="1" customWidth="1"/>
    <col min="12020" max="12020" width="12.5703125" style="176" customWidth="1"/>
    <col min="12021" max="12021" width="15.140625" style="176" customWidth="1"/>
    <col min="12022" max="12022" width="13.42578125" style="176" bestFit="1" customWidth="1"/>
    <col min="12023" max="12023" width="29.42578125" style="176" customWidth="1"/>
    <col min="12024" max="12024" width="24.85546875" style="176" customWidth="1"/>
    <col min="12025" max="12025" width="17.5703125" style="176" bestFit="1" customWidth="1"/>
    <col min="12026" max="12027" width="15.28515625" style="176" customWidth="1"/>
    <col min="12028" max="12028" width="36.42578125" style="176" customWidth="1"/>
    <col min="12029" max="12029" width="15.5703125" style="176" customWidth="1"/>
    <col min="12030" max="12030" width="13.7109375" style="176" customWidth="1"/>
    <col min="12031" max="12031" width="17.28515625" style="176" bestFit="1" customWidth="1"/>
    <col min="12032" max="12032" width="20.140625" style="176" customWidth="1"/>
    <col min="12033" max="12033" width="10.5703125" style="176" customWidth="1"/>
    <col min="12034" max="12040" width="9.140625" style="176"/>
    <col min="12041" max="12041" width="12.85546875" style="176" customWidth="1"/>
    <col min="12042" max="12042" width="13.140625" style="176" customWidth="1"/>
    <col min="12043" max="12043" width="15.5703125" style="176" customWidth="1"/>
    <col min="12044" max="12271" width="9.140625" style="176"/>
    <col min="12272" max="12272" width="57.7109375" style="176" customWidth="1"/>
    <col min="12273" max="12273" width="21.42578125" style="176" customWidth="1"/>
    <col min="12274" max="12274" width="25.85546875" style="176" customWidth="1"/>
    <col min="12275" max="12275" width="30.7109375" style="176" bestFit="1" customWidth="1"/>
    <col min="12276" max="12276" width="12.5703125" style="176" customWidth="1"/>
    <col min="12277" max="12277" width="15.140625" style="176" customWidth="1"/>
    <col min="12278" max="12278" width="13.42578125" style="176" bestFit="1" customWidth="1"/>
    <col min="12279" max="12279" width="29.42578125" style="176" customWidth="1"/>
    <col min="12280" max="12280" width="24.85546875" style="176" customWidth="1"/>
    <col min="12281" max="12281" width="17.5703125" style="176" bestFit="1" customWidth="1"/>
    <col min="12282" max="12283" width="15.28515625" style="176" customWidth="1"/>
    <col min="12284" max="12284" width="36.42578125" style="176" customWidth="1"/>
    <col min="12285" max="12285" width="15.5703125" style="176" customWidth="1"/>
    <col min="12286" max="12286" width="13.7109375" style="176" customWidth="1"/>
    <col min="12287" max="12287" width="17.28515625" style="176" bestFit="1" customWidth="1"/>
    <col min="12288" max="12288" width="20.140625" style="176" customWidth="1"/>
    <col min="12289" max="12289" width="10.5703125" style="176" customWidth="1"/>
    <col min="12290" max="12296" width="9.140625" style="176"/>
    <col min="12297" max="12297" width="12.85546875" style="176" customWidth="1"/>
    <col min="12298" max="12298" width="13.140625" style="176" customWidth="1"/>
    <col min="12299" max="12299" width="15.5703125" style="176" customWidth="1"/>
    <col min="12300" max="12527" width="9.140625" style="176"/>
    <col min="12528" max="12528" width="57.7109375" style="176" customWidth="1"/>
    <col min="12529" max="12529" width="21.42578125" style="176" customWidth="1"/>
    <col min="12530" max="12530" width="25.85546875" style="176" customWidth="1"/>
    <col min="12531" max="12531" width="30.7109375" style="176" bestFit="1" customWidth="1"/>
    <col min="12532" max="12532" width="12.5703125" style="176" customWidth="1"/>
    <col min="12533" max="12533" width="15.140625" style="176" customWidth="1"/>
    <col min="12534" max="12534" width="13.42578125" style="176" bestFit="1" customWidth="1"/>
    <col min="12535" max="12535" width="29.42578125" style="176" customWidth="1"/>
    <col min="12536" max="12536" width="24.85546875" style="176" customWidth="1"/>
    <col min="12537" max="12537" width="17.5703125" style="176" bestFit="1" customWidth="1"/>
    <col min="12538" max="12539" width="15.28515625" style="176" customWidth="1"/>
    <col min="12540" max="12540" width="36.42578125" style="176" customWidth="1"/>
    <col min="12541" max="12541" width="15.5703125" style="176" customWidth="1"/>
    <col min="12542" max="12542" width="13.7109375" style="176" customWidth="1"/>
    <col min="12543" max="12543" width="17.28515625" style="176" bestFit="1" customWidth="1"/>
    <col min="12544" max="12544" width="20.140625" style="176" customWidth="1"/>
    <col min="12545" max="12545" width="10.5703125" style="176" customWidth="1"/>
    <col min="12546" max="12552" width="9.140625" style="176"/>
    <col min="12553" max="12553" width="12.85546875" style="176" customWidth="1"/>
    <col min="12554" max="12554" width="13.140625" style="176" customWidth="1"/>
    <col min="12555" max="12555" width="15.5703125" style="176" customWidth="1"/>
    <col min="12556" max="12783" width="9.140625" style="176"/>
    <col min="12784" max="12784" width="57.7109375" style="176" customWidth="1"/>
    <col min="12785" max="12785" width="21.42578125" style="176" customWidth="1"/>
    <col min="12786" max="12786" width="25.85546875" style="176" customWidth="1"/>
    <col min="12787" max="12787" width="30.7109375" style="176" bestFit="1" customWidth="1"/>
    <col min="12788" max="12788" width="12.5703125" style="176" customWidth="1"/>
    <col min="12789" max="12789" width="15.140625" style="176" customWidth="1"/>
    <col min="12790" max="12790" width="13.42578125" style="176" bestFit="1" customWidth="1"/>
    <col min="12791" max="12791" width="29.42578125" style="176" customWidth="1"/>
    <col min="12792" max="12792" width="24.85546875" style="176" customWidth="1"/>
    <col min="12793" max="12793" width="17.5703125" style="176" bestFit="1" customWidth="1"/>
    <col min="12794" max="12795" width="15.28515625" style="176" customWidth="1"/>
    <col min="12796" max="12796" width="36.42578125" style="176" customWidth="1"/>
    <col min="12797" max="12797" width="15.5703125" style="176" customWidth="1"/>
    <col min="12798" max="12798" width="13.7109375" style="176" customWidth="1"/>
    <col min="12799" max="12799" width="17.28515625" style="176" bestFit="1" customWidth="1"/>
    <col min="12800" max="12800" width="20.140625" style="176" customWidth="1"/>
    <col min="12801" max="12801" width="10.5703125" style="176" customWidth="1"/>
    <col min="12802" max="12808" width="9.140625" style="176"/>
    <col min="12809" max="12809" width="12.85546875" style="176" customWidth="1"/>
    <col min="12810" max="12810" width="13.140625" style="176" customWidth="1"/>
    <col min="12811" max="12811" width="15.5703125" style="176" customWidth="1"/>
    <col min="12812" max="13039" width="9.140625" style="176"/>
    <col min="13040" max="13040" width="57.7109375" style="176" customWidth="1"/>
    <col min="13041" max="13041" width="21.42578125" style="176" customWidth="1"/>
    <col min="13042" max="13042" width="25.85546875" style="176" customWidth="1"/>
    <col min="13043" max="13043" width="30.7109375" style="176" bestFit="1" customWidth="1"/>
    <col min="13044" max="13044" width="12.5703125" style="176" customWidth="1"/>
    <col min="13045" max="13045" width="15.140625" style="176" customWidth="1"/>
    <col min="13046" max="13046" width="13.42578125" style="176" bestFit="1" customWidth="1"/>
    <col min="13047" max="13047" width="29.42578125" style="176" customWidth="1"/>
    <col min="13048" max="13048" width="24.85546875" style="176" customWidth="1"/>
    <col min="13049" max="13049" width="17.5703125" style="176" bestFit="1" customWidth="1"/>
    <col min="13050" max="13051" width="15.28515625" style="176" customWidth="1"/>
    <col min="13052" max="13052" width="36.42578125" style="176" customWidth="1"/>
    <col min="13053" max="13053" width="15.5703125" style="176" customWidth="1"/>
    <col min="13054" max="13054" width="13.7109375" style="176" customWidth="1"/>
    <col min="13055" max="13055" width="17.28515625" style="176" bestFit="1" customWidth="1"/>
    <col min="13056" max="13056" width="20.140625" style="176" customWidth="1"/>
    <col min="13057" max="13057" width="10.5703125" style="176" customWidth="1"/>
    <col min="13058" max="13064" width="9.140625" style="176"/>
    <col min="13065" max="13065" width="12.85546875" style="176" customWidth="1"/>
    <col min="13066" max="13066" width="13.140625" style="176" customWidth="1"/>
    <col min="13067" max="13067" width="15.5703125" style="176" customWidth="1"/>
    <col min="13068" max="13295" width="9.140625" style="176"/>
    <col min="13296" max="13296" width="57.7109375" style="176" customWidth="1"/>
    <col min="13297" max="13297" width="21.42578125" style="176" customWidth="1"/>
    <col min="13298" max="13298" width="25.85546875" style="176" customWidth="1"/>
    <col min="13299" max="13299" width="30.7109375" style="176" bestFit="1" customWidth="1"/>
    <col min="13300" max="13300" width="12.5703125" style="176" customWidth="1"/>
    <col min="13301" max="13301" width="15.140625" style="176" customWidth="1"/>
    <col min="13302" max="13302" width="13.42578125" style="176" bestFit="1" customWidth="1"/>
    <col min="13303" max="13303" width="29.42578125" style="176" customWidth="1"/>
    <col min="13304" max="13304" width="24.85546875" style="176" customWidth="1"/>
    <col min="13305" max="13305" width="17.5703125" style="176" bestFit="1" customWidth="1"/>
    <col min="13306" max="13307" width="15.28515625" style="176" customWidth="1"/>
    <col min="13308" max="13308" width="36.42578125" style="176" customWidth="1"/>
    <col min="13309" max="13309" width="15.5703125" style="176" customWidth="1"/>
    <col min="13310" max="13310" width="13.7109375" style="176" customWidth="1"/>
    <col min="13311" max="13311" width="17.28515625" style="176" bestFit="1" customWidth="1"/>
    <col min="13312" max="13312" width="20.140625" style="176" customWidth="1"/>
    <col min="13313" max="13313" width="10.5703125" style="176" customWidth="1"/>
    <col min="13314" max="13320" width="9.140625" style="176"/>
    <col min="13321" max="13321" width="12.85546875" style="176" customWidth="1"/>
    <col min="13322" max="13322" width="13.140625" style="176" customWidth="1"/>
    <col min="13323" max="13323" width="15.5703125" style="176" customWidth="1"/>
    <col min="13324" max="13551" width="9.140625" style="176"/>
    <col min="13552" max="13552" width="57.7109375" style="176" customWidth="1"/>
    <col min="13553" max="13553" width="21.42578125" style="176" customWidth="1"/>
    <col min="13554" max="13554" width="25.85546875" style="176" customWidth="1"/>
    <col min="13555" max="13555" width="30.7109375" style="176" bestFit="1" customWidth="1"/>
    <col min="13556" max="13556" width="12.5703125" style="176" customWidth="1"/>
    <col min="13557" max="13557" width="15.140625" style="176" customWidth="1"/>
    <col min="13558" max="13558" width="13.42578125" style="176" bestFit="1" customWidth="1"/>
    <col min="13559" max="13559" width="29.42578125" style="176" customWidth="1"/>
    <col min="13560" max="13560" width="24.85546875" style="176" customWidth="1"/>
    <col min="13561" max="13561" width="17.5703125" style="176" bestFit="1" customWidth="1"/>
    <col min="13562" max="13563" width="15.28515625" style="176" customWidth="1"/>
    <col min="13564" max="13564" width="36.42578125" style="176" customWidth="1"/>
    <col min="13565" max="13565" width="15.5703125" style="176" customWidth="1"/>
    <col min="13566" max="13566" width="13.7109375" style="176" customWidth="1"/>
    <col min="13567" max="13567" width="17.28515625" style="176" bestFit="1" customWidth="1"/>
    <col min="13568" max="13568" width="20.140625" style="176" customWidth="1"/>
    <col min="13569" max="13569" width="10.5703125" style="176" customWidth="1"/>
    <col min="13570" max="13576" width="9.140625" style="176"/>
    <col min="13577" max="13577" width="12.85546875" style="176" customWidth="1"/>
    <col min="13578" max="13578" width="13.140625" style="176" customWidth="1"/>
    <col min="13579" max="13579" width="15.5703125" style="176" customWidth="1"/>
    <col min="13580" max="13807" width="9.140625" style="176"/>
    <col min="13808" max="13808" width="57.7109375" style="176" customWidth="1"/>
    <col min="13809" max="13809" width="21.42578125" style="176" customWidth="1"/>
    <col min="13810" max="13810" width="25.85546875" style="176" customWidth="1"/>
    <col min="13811" max="13811" width="30.7109375" style="176" bestFit="1" customWidth="1"/>
    <col min="13812" max="13812" width="12.5703125" style="176" customWidth="1"/>
    <col min="13813" max="13813" width="15.140625" style="176" customWidth="1"/>
    <col min="13814" max="13814" width="13.42578125" style="176" bestFit="1" customWidth="1"/>
    <col min="13815" max="13815" width="29.42578125" style="176" customWidth="1"/>
    <col min="13816" max="13816" width="24.85546875" style="176" customWidth="1"/>
    <col min="13817" max="13817" width="17.5703125" style="176" bestFit="1" customWidth="1"/>
    <col min="13818" max="13819" width="15.28515625" style="176" customWidth="1"/>
    <col min="13820" max="13820" width="36.42578125" style="176" customWidth="1"/>
    <col min="13821" max="13821" width="15.5703125" style="176" customWidth="1"/>
    <col min="13822" max="13822" width="13.7109375" style="176" customWidth="1"/>
    <col min="13823" max="13823" width="17.28515625" style="176" bestFit="1" customWidth="1"/>
    <col min="13824" max="13824" width="20.140625" style="176" customWidth="1"/>
    <col min="13825" max="13825" width="10.5703125" style="176" customWidth="1"/>
    <col min="13826" max="13832" width="9.140625" style="176"/>
    <col min="13833" max="13833" width="12.85546875" style="176" customWidth="1"/>
    <col min="13834" max="13834" width="13.140625" style="176" customWidth="1"/>
    <col min="13835" max="13835" width="15.5703125" style="176" customWidth="1"/>
    <col min="13836" max="14063" width="9.140625" style="176"/>
    <col min="14064" max="14064" width="57.7109375" style="176" customWidth="1"/>
    <col min="14065" max="14065" width="21.42578125" style="176" customWidth="1"/>
    <col min="14066" max="14066" width="25.85546875" style="176" customWidth="1"/>
    <col min="14067" max="14067" width="30.7109375" style="176" bestFit="1" customWidth="1"/>
    <col min="14068" max="14068" width="12.5703125" style="176" customWidth="1"/>
    <col min="14069" max="14069" width="15.140625" style="176" customWidth="1"/>
    <col min="14070" max="14070" width="13.42578125" style="176" bestFit="1" customWidth="1"/>
    <col min="14071" max="14071" width="29.42578125" style="176" customWidth="1"/>
    <col min="14072" max="14072" width="24.85546875" style="176" customWidth="1"/>
    <col min="14073" max="14073" width="17.5703125" style="176" bestFit="1" customWidth="1"/>
    <col min="14074" max="14075" width="15.28515625" style="176" customWidth="1"/>
    <col min="14076" max="14076" width="36.42578125" style="176" customWidth="1"/>
    <col min="14077" max="14077" width="15.5703125" style="176" customWidth="1"/>
    <col min="14078" max="14078" width="13.7109375" style="176" customWidth="1"/>
    <col min="14079" max="14079" width="17.28515625" style="176" bestFit="1" customWidth="1"/>
    <col min="14080" max="14080" width="20.140625" style="176" customWidth="1"/>
    <col min="14081" max="14081" width="10.5703125" style="176" customWidth="1"/>
    <col min="14082" max="14088" width="9.140625" style="176"/>
    <col min="14089" max="14089" width="12.85546875" style="176" customWidth="1"/>
    <col min="14090" max="14090" width="13.140625" style="176" customWidth="1"/>
    <col min="14091" max="14091" width="15.5703125" style="176" customWidth="1"/>
    <col min="14092" max="14319" width="9.140625" style="176"/>
    <col min="14320" max="14320" width="57.7109375" style="176" customWidth="1"/>
    <col min="14321" max="14321" width="21.42578125" style="176" customWidth="1"/>
    <col min="14322" max="14322" width="25.85546875" style="176" customWidth="1"/>
    <col min="14323" max="14323" width="30.7109375" style="176" bestFit="1" customWidth="1"/>
    <col min="14324" max="14324" width="12.5703125" style="176" customWidth="1"/>
    <col min="14325" max="14325" width="15.140625" style="176" customWidth="1"/>
    <col min="14326" max="14326" width="13.42578125" style="176" bestFit="1" customWidth="1"/>
    <col min="14327" max="14327" width="29.42578125" style="176" customWidth="1"/>
    <col min="14328" max="14328" width="24.85546875" style="176" customWidth="1"/>
    <col min="14329" max="14329" width="17.5703125" style="176" bestFit="1" customWidth="1"/>
    <col min="14330" max="14331" width="15.28515625" style="176" customWidth="1"/>
    <col min="14332" max="14332" width="36.42578125" style="176" customWidth="1"/>
    <col min="14333" max="14333" width="15.5703125" style="176" customWidth="1"/>
    <col min="14334" max="14334" width="13.7109375" style="176" customWidth="1"/>
    <col min="14335" max="14335" width="17.28515625" style="176" bestFit="1" customWidth="1"/>
    <col min="14336" max="14336" width="20.140625" style="176" customWidth="1"/>
    <col min="14337" max="14337" width="10.5703125" style="176" customWidth="1"/>
    <col min="14338" max="14344" width="9.140625" style="176"/>
    <col min="14345" max="14345" width="12.85546875" style="176" customWidth="1"/>
    <col min="14346" max="14346" width="13.140625" style="176" customWidth="1"/>
    <col min="14347" max="14347" width="15.5703125" style="176" customWidth="1"/>
    <col min="14348" max="14575" width="9.140625" style="176"/>
    <col min="14576" max="14576" width="57.7109375" style="176" customWidth="1"/>
    <col min="14577" max="14577" width="21.42578125" style="176" customWidth="1"/>
    <col min="14578" max="14578" width="25.85546875" style="176" customWidth="1"/>
    <col min="14579" max="14579" width="30.7109375" style="176" bestFit="1" customWidth="1"/>
    <col min="14580" max="14580" width="12.5703125" style="176" customWidth="1"/>
    <col min="14581" max="14581" width="15.140625" style="176" customWidth="1"/>
    <col min="14582" max="14582" width="13.42578125" style="176" bestFit="1" customWidth="1"/>
    <col min="14583" max="14583" width="29.42578125" style="176" customWidth="1"/>
    <col min="14584" max="14584" width="24.85546875" style="176" customWidth="1"/>
    <col min="14585" max="14585" width="17.5703125" style="176" bestFit="1" customWidth="1"/>
    <col min="14586" max="14587" width="15.28515625" style="176" customWidth="1"/>
    <col min="14588" max="14588" width="36.42578125" style="176" customWidth="1"/>
    <col min="14589" max="14589" width="15.5703125" style="176" customWidth="1"/>
    <col min="14590" max="14590" width="13.7109375" style="176" customWidth="1"/>
    <col min="14591" max="14591" width="17.28515625" style="176" bestFit="1" customWidth="1"/>
    <col min="14592" max="14592" width="20.140625" style="176" customWidth="1"/>
    <col min="14593" max="14593" width="10.5703125" style="176" customWidth="1"/>
    <col min="14594" max="14600" width="9.140625" style="176"/>
    <col min="14601" max="14601" width="12.85546875" style="176" customWidth="1"/>
    <col min="14602" max="14602" width="13.140625" style="176" customWidth="1"/>
    <col min="14603" max="14603" width="15.5703125" style="176" customWidth="1"/>
    <col min="14604" max="14831" width="9.140625" style="176"/>
    <col min="14832" max="14832" width="57.7109375" style="176" customWidth="1"/>
    <col min="14833" max="14833" width="21.42578125" style="176" customWidth="1"/>
    <col min="14834" max="14834" width="25.85546875" style="176" customWidth="1"/>
    <col min="14835" max="14835" width="30.7109375" style="176" bestFit="1" customWidth="1"/>
    <col min="14836" max="14836" width="12.5703125" style="176" customWidth="1"/>
    <col min="14837" max="14837" width="15.140625" style="176" customWidth="1"/>
    <col min="14838" max="14838" width="13.42578125" style="176" bestFit="1" customWidth="1"/>
    <col min="14839" max="14839" width="29.42578125" style="176" customWidth="1"/>
    <col min="14840" max="14840" width="24.85546875" style="176" customWidth="1"/>
    <col min="14841" max="14841" width="17.5703125" style="176" bestFit="1" customWidth="1"/>
    <col min="14842" max="14843" width="15.28515625" style="176" customWidth="1"/>
    <col min="14844" max="14844" width="36.42578125" style="176" customWidth="1"/>
    <col min="14845" max="14845" width="15.5703125" style="176" customWidth="1"/>
    <col min="14846" max="14846" width="13.7109375" style="176" customWidth="1"/>
    <col min="14847" max="14847" width="17.28515625" style="176" bestFit="1" customWidth="1"/>
    <col min="14848" max="14848" width="20.140625" style="176" customWidth="1"/>
    <col min="14849" max="14849" width="10.5703125" style="176" customWidth="1"/>
    <col min="14850" max="14856" width="9.140625" style="176"/>
    <col min="14857" max="14857" width="12.85546875" style="176" customWidth="1"/>
    <col min="14858" max="14858" width="13.140625" style="176" customWidth="1"/>
    <col min="14859" max="14859" width="15.5703125" style="176" customWidth="1"/>
    <col min="14860" max="15087" width="9.140625" style="176"/>
    <col min="15088" max="15088" width="57.7109375" style="176" customWidth="1"/>
    <col min="15089" max="15089" width="21.42578125" style="176" customWidth="1"/>
    <col min="15090" max="15090" width="25.85546875" style="176" customWidth="1"/>
    <col min="15091" max="15091" width="30.7109375" style="176" bestFit="1" customWidth="1"/>
    <col min="15092" max="15092" width="12.5703125" style="176" customWidth="1"/>
    <col min="15093" max="15093" width="15.140625" style="176" customWidth="1"/>
    <col min="15094" max="15094" width="13.42578125" style="176" bestFit="1" customWidth="1"/>
    <col min="15095" max="15095" width="29.42578125" style="176" customWidth="1"/>
    <col min="15096" max="15096" width="24.85546875" style="176" customWidth="1"/>
    <col min="15097" max="15097" width="17.5703125" style="176" bestFit="1" customWidth="1"/>
    <col min="15098" max="15099" width="15.28515625" style="176" customWidth="1"/>
    <col min="15100" max="15100" width="36.42578125" style="176" customWidth="1"/>
    <col min="15101" max="15101" width="15.5703125" style="176" customWidth="1"/>
    <col min="15102" max="15102" width="13.7109375" style="176" customWidth="1"/>
    <col min="15103" max="15103" width="17.28515625" style="176" bestFit="1" customWidth="1"/>
    <col min="15104" max="15104" width="20.140625" style="176" customWidth="1"/>
    <col min="15105" max="15105" width="10.5703125" style="176" customWidth="1"/>
    <col min="15106" max="15112" width="9.140625" style="176"/>
    <col min="15113" max="15113" width="12.85546875" style="176" customWidth="1"/>
    <col min="15114" max="15114" width="13.140625" style="176" customWidth="1"/>
    <col min="15115" max="15115" width="15.5703125" style="176" customWidth="1"/>
    <col min="15116" max="15343" width="9.140625" style="176"/>
    <col min="15344" max="15344" width="57.7109375" style="176" customWidth="1"/>
    <col min="15345" max="15345" width="21.42578125" style="176" customWidth="1"/>
    <col min="15346" max="15346" width="25.85546875" style="176" customWidth="1"/>
    <col min="15347" max="15347" width="30.7109375" style="176" bestFit="1" customWidth="1"/>
    <col min="15348" max="15348" width="12.5703125" style="176" customWidth="1"/>
    <col min="15349" max="15349" width="15.140625" style="176" customWidth="1"/>
    <col min="15350" max="15350" width="13.42578125" style="176" bestFit="1" customWidth="1"/>
    <col min="15351" max="15351" width="29.42578125" style="176" customWidth="1"/>
    <col min="15352" max="15352" width="24.85546875" style="176" customWidth="1"/>
    <col min="15353" max="15353" width="17.5703125" style="176" bestFit="1" customWidth="1"/>
    <col min="15354" max="15355" width="15.28515625" style="176" customWidth="1"/>
    <col min="15356" max="15356" width="36.42578125" style="176" customWidth="1"/>
    <col min="15357" max="15357" width="15.5703125" style="176" customWidth="1"/>
    <col min="15358" max="15358" width="13.7109375" style="176" customWidth="1"/>
    <col min="15359" max="15359" width="17.28515625" style="176" bestFit="1" customWidth="1"/>
    <col min="15360" max="15360" width="20.140625" style="176" customWidth="1"/>
    <col min="15361" max="15361" width="10.5703125" style="176" customWidth="1"/>
    <col min="15362" max="15368" width="9.140625" style="176"/>
    <col min="15369" max="15369" width="12.85546875" style="176" customWidth="1"/>
    <col min="15370" max="15370" width="13.140625" style="176" customWidth="1"/>
    <col min="15371" max="15371" width="15.5703125" style="176" customWidth="1"/>
    <col min="15372" max="15599" width="9.140625" style="176"/>
    <col min="15600" max="15600" width="57.7109375" style="176" customWidth="1"/>
    <col min="15601" max="15601" width="21.42578125" style="176" customWidth="1"/>
    <col min="15602" max="15602" width="25.85546875" style="176" customWidth="1"/>
    <col min="15603" max="15603" width="30.7109375" style="176" bestFit="1" customWidth="1"/>
    <col min="15604" max="15604" width="12.5703125" style="176" customWidth="1"/>
    <col min="15605" max="15605" width="15.140625" style="176" customWidth="1"/>
    <col min="15606" max="15606" width="13.42578125" style="176" bestFit="1" customWidth="1"/>
    <col min="15607" max="15607" width="29.42578125" style="176" customWidth="1"/>
    <col min="15608" max="15608" width="24.85546875" style="176" customWidth="1"/>
    <col min="15609" max="15609" width="17.5703125" style="176" bestFit="1" customWidth="1"/>
    <col min="15610" max="15611" width="15.28515625" style="176" customWidth="1"/>
    <col min="15612" max="15612" width="36.42578125" style="176" customWidth="1"/>
    <col min="15613" max="15613" width="15.5703125" style="176" customWidth="1"/>
    <col min="15614" max="15614" width="13.7109375" style="176" customWidth="1"/>
    <col min="15615" max="15615" width="17.28515625" style="176" bestFit="1" customWidth="1"/>
    <col min="15616" max="15616" width="20.140625" style="176" customWidth="1"/>
    <col min="15617" max="15617" width="10.5703125" style="176" customWidth="1"/>
    <col min="15618" max="15624" width="9.140625" style="176"/>
    <col min="15625" max="15625" width="12.85546875" style="176" customWidth="1"/>
    <col min="15626" max="15626" width="13.140625" style="176" customWidth="1"/>
    <col min="15627" max="15627" width="15.5703125" style="176" customWidth="1"/>
    <col min="15628" max="15855" width="9.140625" style="176"/>
    <col min="15856" max="15856" width="57.7109375" style="176" customWidth="1"/>
    <col min="15857" max="15857" width="21.42578125" style="176" customWidth="1"/>
    <col min="15858" max="15858" width="25.85546875" style="176" customWidth="1"/>
    <col min="15859" max="15859" width="30.7109375" style="176" bestFit="1" customWidth="1"/>
    <col min="15860" max="15860" width="12.5703125" style="176" customWidth="1"/>
    <col min="15861" max="15861" width="15.140625" style="176" customWidth="1"/>
    <col min="15862" max="15862" width="13.42578125" style="176" bestFit="1" customWidth="1"/>
    <col min="15863" max="15863" width="29.42578125" style="176" customWidth="1"/>
    <col min="15864" max="15864" width="24.85546875" style="176" customWidth="1"/>
    <col min="15865" max="15865" width="17.5703125" style="176" bestFit="1" customWidth="1"/>
    <col min="15866" max="15867" width="15.28515625" style="176" customWidth="1"/>
    <col min="15868" max="15868" width="36.42578125" style="176" customWidth="1"/>
    <col min="15869" max="15869" width="15.5703125" style="176" customWidth="1"/>
    <col min="15870" max="15870" width="13.7109375" style="176" customWidth="1"/>
    <col min="15871" max="15871" width="17.28515625" style="176" bestFit="1" customWidth="1"/>
    <col min="15872" max="15872" width="20.140625" style="176" customWidth="1"/>
    <col min="15873" max="15873" width="10.5703125" style="176" customWidth="1"/>
    <col min="15874" max="15880" width="9.140625" style="176"/>
    <col min="15881" max="15881" width="12.85546875" style="176" customWidth="1"/>
    <col min="15882" max="15882" width="13.140625" style="176" customWidth="1"/>
    <col min="15883" max="15883" width="15.5703125" style="176" customWidth="1"/>
    <col min="15884" max="16111" width="9.140625" style="176"/>
    <col min="16112" max="16112" width="57.7109375" style="176" customWidth="1"/>
    <col min="16113" max="16113" width="21.42578125" style="176" customWidth="1"/>
    <col min="16114" max="16114" width="25.85546875" style="176" customWidth="1"/>
    <col min="16115" max="16115" width="30.7109375" style="176" bestFit="1" customWidth="1"/>
    <col min="16116" max="16116" width="12.5703125" style="176" customWidth="1"/>
    <col min="16117" max="16117" width="15.140625" style="176" customWidth="1"/>
    <col min="16118" max="16118" width="13.42578125" style="176" bestFit="1" customWidth="1"/>
    <col min="16119" max="16119" width="29.42578125" style="176" customWidth="1"/>
    <col min="16120" max="16120" width="24.85546875" style="176" customWidth="1"/>
    <col min="16121" max="16121" width="17.5703125" style="176" bestFit="1" customWidth="1"/>
    <col min="16122" max="16123" width="15.28515625" style="176" customWidth="1"/>
    <col min="16124" max="16124" width="36.42578125" style="176" customWidth="1"/>
    <col min="16125" max="16125" width="15.5703125" style="176" customWidth="1"/>
    <col min="16126" max="16126" width="13.7109375" style="176" customWidth="1"/>
    <col min="16127" max="16127" width="17.28515625" style="176" bestFit="1" customWidth="1"/>
    <col min="16128" max="16128" width="20.140625" style="176" customWidth="1"/>
    <col min="16129" max="16129" width="10.5703125" style="176" customWidth="1"/>
    <col min="16130" max="16136" width="9.140625" style="176"/>
    <col min="16137" max="16137" width="12.85546875" style="176" customWidth="1"/>
    <col min="16138" max="16138" width="13.140625" style="176" customWidth="1"/>
    <col min="16139" max="16139" width="15.5703125" style="176" customWidth="1"/>
    <col min="16140" max="16384" width="9.140625" style="176"/>
  </cols>
  <sheetData>
    <row r="1" spans="1:20">
      <c r="A1" s="229"/>
    </row>
    <row r="2" spans="1:20">
      <c r="A2" s="354" t="s">
        <v>897</v>
      </c>
    </row>
    <row r="3" spans="1:20">
      <c r="A3" s="176"/>
    </row>
    <row r="4" spans="1:20" ht="19.5">
      <c r="A4" s="230" t="s">
        <v>895</v>
      </c>
      <c r="E4" s="357" t="s">
        <v>946</v>
      </c>
    </row>
    <row r="5" spans="1:20">
      <c r="A5" s="231" t="s">
        <v>896</v>
      </c>
    </row>
    <row r="6" spans="1:20">
      <c r="A6" s="232"/>
    </row>
    <row r="7" spans="1:20" ht="15.75" thickBot="1">
      <c r="A7" s="364" t="s">
        <v>951</v>
      </c>
      <c r="K7" s="176" t="s">
        <v>952</v>
      </c>
    </row>
    <row r="8" spans="1:20">
      <c r="A8" s="263" t="s">
        <v>804</v>
      </c>
      <c r="B8" s="662" t="s">
        <v>805</v>
      </c>
      <c r="C8" s="662"/>
      <c r="D8" s="662"/>
      <c r="E8" s="662" t="s">
        <v>806</v>
      </c>
      <c r="F8" s="662"/>
      <c r="G8" s="662"/>
      <c r="H8" s="249"/>
      <c r="I8" s="249"/>
      <c r="J8" s="249"/>
    </row>
    <row r="9" spans="1:20">
      <c r="A9" s="264"/>
      <c r="B9" s="660" t="s">
        <v>807</v>
      </c>
      <c r="C9" s="660"/>
      <c r="D9" s="660"/>
      <c r="E9" s="660" t="s">
        <v>808</v>
      </c>
      <c r="F9" s="660"/>
      <c r="G9" s="660"/>
      <c r="H9" s="249"/>
      <c r="I9" s="249"/>
      <c r="J9" s="249"/>
    </row>
    <row r="10" spans="1:20" ht="15.75" thickBot="1">
      <c r="A10" s="264"/>
      <c r="B10" s="264" t="s">
        <v>620</v>
      </c>
      <c r="C10" s="660" t="s">
        <v>809</v>
      </c>
      <c r="D10" s="660"/>
      <c r="E10" s="660"/>
      <c r="F10" s="660"/>
      <c r="G10" s="264" t="s">
        <v>620</v>
      </c>
      <c r="H10" s="249"/>
      <c r="I10" s="249"/>
      <c r="J10" s="249"/>
      <c r="K10" s="367"/>
      <c r="L10" s="367"/>
      <c r="M10" s="367"/>
      <c r="N10" s="367"/>
      <c r="O10" s="367"/>
      <c r="P10" s="367"/>
      <c r="Q10" s="367"/>
    </row>
    <row r="11" spans="1:20">
      <c r="A11" s="264"/>
      <c r="B11" s="261"/>
      <c r="C11" s="660" t="s">
        <v>810</v>
      </c>
      <c r="D11" s="660"/>
      <c r="E11" s="660" t="s">
        <v>811</v>
      </c>
      <c r="F11" s="660"/>
      <c r="G11" s="261"/>
      <c r="H11" s="249"/>
      <c r="I11" s="249"/>
      <c r="J11" s="249"/>
      <c r="K11" s="365"/>
      <c r="L11" s="365"/>
      <c r="M11" s="365"/>
      <c r="N11" s="365"/>
      <c r="O11" s="365" t="s">
        <v>953</v>
      </c>
      <c r="P11" s="365"/>
      <c r="Q11" s="365"/>
    </row>
    <row r="12" spans="1:20">
      <c r="A12" s="264"/>
      <c r="B12" s="261"/>
      <c r="C12" s="660" t="s">
        <v>812</v>
      </c>
      <c r="D12" s="251" t="s">
        <v>812</v>
      </c>
      <c r="E12" s="251" t="s">
        <v>813</v>
      </c>
      <c r="F12" s="251" t="s">
        <v>814</v>
      </c>
      <c r="G12" s="261"/>
      <c r="K12" s="365"/>
      <c r="L12" s="365" t="s">
        <v>812</v>
      </c>
      <c r="M12" s="365" t="s">
        <v>812</v>
      </c>
      <c r="N12" s="365"/>
      <c r="O12" s="373" t="s">
        <v>813</v>
      </c>
      <c r="P12" s="373" t="s">
        <v>814</v>
      </c>
      <c r="Q12" s="365"/>
    </row>
    <row r="13" spans="1:20" ht="15.75" thickBot="1">
      <c r="A13" s="265"/>
      <c r="B13" s="262"/>
      <c r="C13" s="661"/>
      <c r="D13" s="252" t="s">
        <v>815</v>
      </c>
      <c r="E13" s="252" t="s">
        <v>816</v>
      </c>
      <c r="F13" s="252" t="s">
        <v>816</v>
      </c>
      <c r="G13" s="262"/>
      <c r="K13" s="366"/>
      <c r="L13" s="366" t="s">
        <v>620</v>
      </c>
      <c r="M13" s="366" t="s">
        <v>947</v>
      </c>
      <c r="N13" s="366"/>
      <c r="O13" s="366"/>
      <c r="P13" s="366"/>
      <c r="Q13" s="366"/>
      <c r="S13" s="370" t="s">
        <v>949</v>
      </c>
      <c r="T13" s="370" t="s">
        <v>950</v>
      </c>
    </row>
    <row r="14" spans="1:20" s="178" customFormat="1">
      <c r="A14" s="253" t="s">
        <v>738</v>
      </c>
      <c r="B14" s="254">
        <f>'[8]5-PS'!B$17</f>
        <v>1430</v>
      </c>
      <c r="C14" s="254">
        <f>'[8]5-PS'!C$17</f>
        <v>1010</v>
      </c>
      <c r="D14" s="355">
        <f>C14/B14</f>
        <v>0.70629370629370625</v>
      </c>
      <c r="E14" s="255">
        <f>'[8]5-PS'!F$17</f>
        <v>220</v>
      </c>
      <c r="F14" s="255">
        <f>'[8]5-PS'!G$17</f>
        <v>26.7</v>
      </c>
      <c r="G14" s="255">
        <f>SUM(E14:F14)</f>
        <v>246.7</v>
      </c>
      <c r="H14" s="233"/>
      <c r="I14" s="233"/>
      <c r="J14" s="233"/>
      <c r="K14" s="253" t="s">
        <v>738</v>
      </c>
      <c r="L14" s="254">
        <f>'[5]Pop Forecast (Base Case)'!$AG$8</f>
        <v>1597.952</v>
      </c>
      <c r="M14" s="352">
        <f>[9]Summary!$D10/1000</f>
        <v>776.21199999999999</v>
      </c>
      <c r="N14" s="355">
        <f>M14/L14</f>
        <v>0.4857542654597885</v>
      </c>
      <c r="O14" s="358">
        <f>E14/$B14*L14</f>
        <v>245.83876923076923</v>
      </c>
      <c r="P14" s="358">
        <f>F14/$B14*M14</f>
        <v>14.49290937062937</v>
      </c>
      <c r="Q14" s="352">
        <f>SUM(O14:P14)</f>
        <v>260.33167860139861</v>
      </c>
      <c r="S14" s="371">
        <v>667455</v>
      </c>
      <c r="T14" s="371">
        <v>62710</v>
      </c>
    </row>
    <row r="15" spans="1:20">
      <c r="A15" s="253" t="s">
        <v>739</v>
      </c>
      <c r="B15" s="254">
        <f>'[8]5-PS'!B$31</f>
        <v>936</v>
      </c>
      <c r="C15" s="254">
        <f>'[8]5-PS'!C$31</f>
        <v>635</v>
      </c>
      <c r="D15" s="355">
        <f t="shared" ref="D15:D17" si="0">C15/B15</f>
        <v>0.67841880341880345</v>
      </c>
      <c r="E15" s="255">
        <f>'[8]5-PS'!F$31</f>
        <v>67.3</v>
      </c>
      <c r="F15" s="255">
        <f>'[8]5-PS'!G$31</f>
        <v>74.8</v>
      </c>
      <c r="G15" s="255">
        <f t="shared" ref="G15:G17" si="1">SUM(E15:F15)</f>
        <v>142.1</v>
      </c>
      <c r="H15" s="233"/>
      <c r="I15" s="233"/>
      <c r="J15" s="233"/>
      <c r="K15" s="253" t="s">
        <v>739</v>
      </c>
      <c r="L15" s="254">
        <f>'[5]Pop Forecast (Base Case)'!$AG$9</f>
        <v>1006.807</v>
      </c>
      <c r="M15" s="352">
        <f>[9]Summary!$D11/1000</f>
        <v>684.25300000000004</v>
      </c>
      <c r="N15" s="355">
        <f t="shared" ref="N15:N17" si="2">M15/L15</f>
        <v>0.67962678050510184</v>
      </c>
      <c r="O15" s="358">
        <f t="shared" ref="O15:P17" si="3">E15/$B15*L15</f>
        <v>72.391144337606832</v>
      </c>
      <c r="P15" s="358">
        <f t="shared" si="3"/>
        <v>54.681756837606834</v>
      </c>
      <c r="Q15" s="352">
        <f t="shared" ref="Q15:Q17" si="4">SUM(O15:P15)</f>
        <v>127.07290117521367</v>
      </c>
      <c r="S15" s="371">
        <v>177288</v>
      </c>
      <c r="T15" s="371">
        <v>383550</v>
      </c>
    </row>
    <row r="16" spans="1:20">
      <c r="A16" s="253" t="s">
        <v>740</v>
      </c>
      <c r="B16" s="254">
        <f>'[8]5-PS'!B$42</f>
        <v>3640</v>
      </c>
      <c r="C16" s="254">
        <f>'[8]5-PS'!C$42</f>
        <v>2930</v>
      </c>
      <c r="D16" s="355">
        <f t="shared" si="0"/>
        <v>0.80494505494505497</v>
      </c>
      <c r="E16" s="255">
        <f>'[8]5-PS'!F$42</f>
        <v>80.900000000000006</v>
      </c>
      <c r="F16" s="255">
        <f>'[8]5-PS'!G$42</f>
        <v>449</v>
      </c>
      <c r="G16" s="255">
        <f t="shared" si="1"/>
        <v>529.9</v>
      </c>
      <c r="H16" s="233"/>
      <c r="I16" s="233"/>
      <c r="K16" s="253" t="s">
        <v>740</v>
      </c>
      <c r="L16" s="254">
        <f>'[5]Pop Forecast (Base Case)'!$AG$6</f>
        <v>3903.4650000000001</v>
      </c>
      <c r="M16" s="352">
        <f>[9]Summary!$D12/1000</f>
        <v>3321.1640000000002</v>
      </c>
      <c r="N16" s="355">
        <f t="shared" si="2"/>
        <v>0.85082458789818793</v>
      </c>
      <c r="O16" s="358">
        <f t="shared" si="3"/>
        <v>86.755582005494503</v>
      </c>
      <c r="P16" s="358">
        <f t="shared" si="3"/>
        <v>409.67105384615388</v>
      </c>
      <c r="Q16" s="352">
        <f t="shared" si="4"/>
        <v>496.42663585164837</v>
      </c>
      <c r="S16" s="371">
        <v>443670</v>
      </c>
      <c r="T16" s="371">
        <v>2742949</v>
      </c>
    </row>
    <row r="17" spans="1:21">
      <c r="A17" s="256" t="s">
        <v>741</v>
      </c>
      <c r="B17" s="257">
        <f>'[8]5-PS'!B$52</f>
        <v>6290</v>
      </c>
      <c r="C17" s="257">
        <f>'[8]5-PS'!C$52</f>
        <v>5380</v>
      </c>
      <c r="D17" s="356">
        <f t="shared" si="0"/>
        <v>0.85532591414944359</v>
      </c>
      <c r="E17" s="258">
        <f>'[8]5-PS'!F$52</f>
        <v>539</v>
      </c>
      <c r="F17" s="258">
        <f>'[8]5-PS'!G$52</f>
        <v>451</v>
      </c>
      <c r="G17" s="258">
        <f t="shared" si="1"/>
        <v>990</v>
      </c>
      <c r="H17" s="233"/>
      <c r="I17" s="233"/>
      <c r="K17" s="256" t="s">
        <v>741</v>
      </c>
      <c r="L17" s="257">
        <f>'[5]Pop Forecast (Base Case)'!$AG$7</f>
        <v>6904.9059999999999</v>
      </c>
      <c r="M17" s="353">
        <f>[9]Summary!$D13/1000</f>
        <v>6665.77</v>
      </c>
      <c r="N17" s="356">
        <f t="shared" si="2"/>
        <v>0.96536723309484596</v>
      </c>
      <c r="O17" s="359">
        <f t="shared" si="3"/>
        <v>591.69226295707472</v>
      </c>
      <c r="P17" s="359">
        <f t="shared" si="3"/>
        <v>477.94312718600952</v>
      </c>
      <c r="Q17" s="353">
        <f t="shared" si="4"/>
        <v>1069.6353901430844</v>
      </c>
      <c r="S17" s="371">
        <v>2414206</v>
      </c>
      <c r="T17" s="371">
        <v>3928500</v>
      </c>
    </row>
    <row r="18" spans="1:21" s="178" customFormat="1" ht="15.75" thickBot="1">
      <c r="A18" s="259" t="s">
        <v>817</v>
      </c>
      <c r="B18" s="260">
        <f>SUM(B14:B17)</f>
        <v>12296</v>
      </c>
      <c r="C18" s="260">
        <f>SUM(C14:C17)</f>
        <v>9955</v>
      </c>
      <c r="D18" s="277">
        <f>C18/B18</f>
        <v>0.80961288223812622</v>
      </c>
      <c r="E18" s="260">
        <f>SUM(E14:E17)</f>
        <v>907.2</v>
      </c>
      <c r="F18" s="260">
        <f>SUM(F14:F17)</f>
        <v>1001.5</v>
      </c>
      <c r="G18" s="260">
        <f>SUM(G14:G17)</f>
        <v>1908.6999999999998</v>
      </c>
      <c r="H18" s="250"/>
      <c r="I18" s="250"/>
      <c r="J18" s="250"/>
      <c r="K18" s="360" t="s">
        <v>817</v>
      </c>
      <c r="L18" s="361">
        <f>SUM(L14:L17)</f>
        <v>13413.130000000001</v>
      </c>
      <c r="M18" s="361">
        <f>SUM(M14:M17)</f>
        <v>11447.399000000001</v>
      </c>
      <c r="N18" s="362">
        <f>M18/L18</f>
        <v>0.85344725653147324</v>
      </c>
      <c r="O18" s="363">
        <f>SUM(O14:O17)</f>
        <v>996.67775853094531</v>
      </c>
      <c r="P18" s="363">
        <f t="shared" ref="P18:Q18" si="5">SUM(P14:P17)</f>
        <v>956.7888472403996</v>
      </c>
      <c r="Q18" s="363">
        <f t="shared" si="5"/>
        <v>1953.466605771345</v>
      </c>
      <c r="S18" s="372">
        <v>3702619</v>
      </c>
      <c r="T18" s="372">
        <v>7117709</v>
      </c>
      <c r="U18" s="368">
        <f>SUM(S18:T18)</f>
        <v>10820328</v>
      </c>
    </row>
    <row r="19" spans="1:21" s="178" customFormat="1">
      <c r="A19" s="176"/>
      <c r="B19" s="176"/>
      <c r="C19" s="176"/>
      <c r="D19" s="176"/>
      <c r="E19" s="222">
        <f>E18/G18</f>
        <v>0.47529732278514181</v>
      </c>
      <c r="F19" s="222">
        <f>F18/G18</f>
        <v>0.5247026772148583</v>
      </c>
      <c r="G19" s="176"/>
      <c r="H19" s="176"/>
      <c r="I19" s="176"/>
      <c r="J19" s="176"/>
      <c r="K19" s="176"/>
      <c r="L19" s="176"/>
      <c r="M19" s="176"/>
      <c r="N19" s="176"/>
      <c r="O19" s="222">
        <f>O18/Q18</f>
        <v>0.51020977557862968</v>
      </c>
      <c r="P19" s="222">
        <f>P18/Q18</f>
        <v>0.48979022442137032</v>
      </c>
      <c r="S19" s="369">
        <f>S18/U18</f>
        <v>0.34219101306355965</v>
      </c>
      <c r="T19" s="369">
        <f>T18/U18</f>
        <v>0.65780898693644041</v>
      </c>
    </row>
    <row r="20" spans="1:21" s="178" customFormat="1">
      <c r="A20" s="176" t="s">
        <v>818</v>
      </c>
      <c r="B20" s="177">
        <f>G18*1000000/C18/1000</f>
        <v>191.73279758915115</v>
      </c>
      <c r="C20" s="176" t="s">
        <v>819</v>
      </c>
      <c r="D20" s="176"/>
      <c r="E20" s="222">
        <f>E19*D18</f>
        <v>0.38480683542014366</v>
      </c>
      <c r="F20" s="222">
        <f>F19*D18</f>
        <v>0.42480604681798262</v>
      </c>
      <c r="G20" s="176" t="s">
        <v>898</v>
      </c>
      <c r="H20" s="176"/>
      <c r="I20" s="176"/>
      <c r="J20" s="176"/>
      <c r="K20" s="176"/>
      <c r="L20" s="177">
        <f>Q18*1000000/M18/1000</f>
        <v>170.64720167186843</v>
      </c>
      <c r="M20" s="176" t="s">
        <v>948</v>
      </c>
      <c r="N20" s="176"/>
      <c r="O20" s="222">
        <f>O19*N18</f>
        <v>0.43543713322312017</v>
      </c>
      <c r="P20" s="222">
        <f>P19*N18</f>
        <v>0.41801012330835308</v>
      </c>
    </row>
    <row r="21" spans="1:21" s="178" customFormat="1">
      <c r="B21" s="185"/>
      <c r="J21" s="176"/>
      <c r="K21" s="176"/>
      <c r="L21" s="176"/>
      <c r="M21" s="176"/>
      <c r="N21" s="176"/>
    </row>
    <row r="22" spans="1:21" s="178" customFormat="1">
      <c r="A22" s="181" t="s">
        <v>820</v>
      </c>
      <c r="B22" s="266">
        <v>5.0000000000000001E-3</v>
      </c>
      <c r="J22" s="176"/>
      <c r="K22" s="176"/>
      <c r="L22" s="176"/>
      <c r="M22" s="176"/>
      <c r="N22" s="176"/>
    </row>
    <row r="23" spans="1:21" s="178" customFormat="1">
      <c r="B23" s="267"/>
      <c r="J23" s="176"/>
      <c r="K23" s="176"/>
      <c r="L23" s="176"/>
      <c r="M23" s="176"/>
      <c r="N23" s="176"/>
    </row>
    <row r="24" spans="1:21" s="178" customFormat="1">
      <c r="A24" s="184" t="s">
        <v>733</v>
      </c>
      <c r="B24" s="268"/>
      <c r="J24" s="176"/>
      <c r="K24" s="176"/>
      <c r="L24" s="176"/>
      <c r="M24" s="176"/>
      <c r="N24" s="176"/>
    </row>
    <row r="25" spans="1:21" s="178" customFormat="1">
      <c r="A25" s="181" t="s">
        <v>734</v>
      </c>
      <c r="B25" s="225">
        <v>0.5</v>
      </c>
      <c r="E25" s="269"/>
      <c r="J25" s="176"/>
      <c r="K25" s="176"/>
      <c r="L25" s="176"/>
      <c r="M25" s="176"/>
      <c r="N25" s="176"/>
    </row>
    <row r="26" spans="1:21" s="178" customFormat="1">
      <c r="A26" s="181" t="s">
        <v>735</v>
      </c>
      <c r="B26" s="225">
        <f>1-B25</f>
        <v>0.5</v>
      </c>
      <c r="J26" s="176"/>
      <c r="K26" s="176"/>
      <c r="L26" s="176"/>
      <c r="M26" s="176"/>
      <c r="N26" s="176"/>
    </row>
    <row r="27" spans="1:21" s="178" customFormat="1">
      <c r="J27" s="176"/>
      <c r="K27" s="176"/>
      <c r="L27" s="176"/>
      <c r="M27" s="176"/>
      <c r="N27" s="176"/>
    </row>
    <row r="28" spans="1:21" s="178" customFormat="1">
      <c r="B28" s="280"/>
      <c r="C28" s="281">
        <v>2005</v>
      </c>
      <c r="D28" s="281">
        <v>2008</v>
      </c>
      <c r="E28" s="281">
        <v>2010</v>
      </c>
      <c r="F28" s="281">
        <v>2015</v>
      </c>
      <c r="G28" s="281">
        <v>2020</v>
      </c>
      <c r="H28" s="281">
        <v>2025</v>
      </c>
      <c r="I28" s="281">
        <v>2030</v>
      </c>
      <c r="J28" s="281">
        <v>2035</v>
      </c>
      <c r="K28" s="176"/>
      <c r="L28" s="176"/>
      <c r="M28" s="176"/>
      <c r="N28" s="176"/>
    </row>
    <row r="29" spans="1:21" s="178" customFormat="1">
      <c r="B29" s="282" t="s">
        <v>821</v>
      </c>
      <c r="C29" s="659" t="s">
        <v>822</v>
      </c>
      <c r="D29" s="659"/>
      <c r="E29" s="659"/>
      <c r="F29" s="659"/>
      <c r="G29" s="659"/>
      <c r="H29" s="659"/>
      <c r="I29" s="659"/>
      <c r="J29" s="659"/>
      <c r="K29" s="176"/>
      <c r="L29" s="176"/>
      <c r="M29" s="176"/>
      <c r="N29" s="176"/>
    </row>
    <row r="30" spans="1:21" s="178" customFormat="1">
      <c r="A30" s="271" t="s">
        <v>823</v>
      </c>
      <c r="B30" s="283">
        <f>E20</f>
        <v>0.38480683542014366</v>
      </c>
      <c r="C30" s="270">
        <f>B30*B18*1000</f>
        <v>4731584.8483260861</v>
      </c>
      <c r="D30" s="270">
        <f>$B30*1000*'[5]Pop Forecast (Base Case)'!$AB$10</f>
        <v>4718291.0150883989</v>
      </c>
      <c r="E30" s="270">
        <f>$B30*1000*'[5]Pop Forecast (Base Case)'!$AD$10</f>
        <v>4850359.9495339422</v>
      </c>
      <c r="F30" s="270">
        <f>$B30*1000*'[5]Pop Forecast (Base Case)'!$AI$10</f>
        <v>5095873.1368061453</v>
      </c>
      <c r="G30" s="270">
        <f>$B30*1000*'[5]Pop Forecast (Base Case)'!$AN$10</f>
        <v>5365852.9006442716</v>
      </c>
      <c r="H30" s="270">
        <f>$B30*1000*'[5]Pop Forecast (Base Case)'!$AS$10</f>
        <v>5622189.9076466942</v>
      </c>
      <c r="I30" s="270">
        <f>$B30*1000*'[5]Pop Forecast (Base Case)'!$AX$10</f>
        <v>5858759.3759693801</v>
      </c>
      <c r="J30" s="270">
        <f>$B30*1000*'[5]Pop Forecast (Base Case)'!$BC$10</f>
        <v>6085191.5045639602</v>
      </c>
      <c r="K30" s="176"/>
      <c r="L30" s="176"/>
      <c r="M30" s="176"/>
      <c r="N30" s="176"/>
    </row>
    <row r="31" spans="1:21" s="178" customFormat="1">
      <c r="A31" s="271" t="s">
        <v>824</v>
      </c>
      <c r="B31" s="283">
        <f>F20</f>
        <v>0.42480604681798262</v>
      </c>
      <c r="C31" s="270">
        <f>B31*B18*1000</f>
        <v>5223415.1516739139</v>
      </c>
      <c r="D31" s="270">
        <f>$B31*1000*'[5]Pop Forecast (Base Case)'!$AB$10</f>
        <v>5208739.4748798851</v>
      </c>
      <c r="E31" s="270">
        <f>$B31*1000*'[5]Pop Forecast (Base Case)'!$AD$10</f>
        <v>5354536.4742705496</v>
      </c>
      <c r="F31" s="270">
        <f>$B31*1000*'[5]Pop Forecast (Base Case)'!$AI$10</f>
        <v>5625569.8264014041</v>
      </c>
      <c r="G31" s="270">
        <f>$B31*1000*'[5]Pop Forecast (Base Case)'!$AN$10</f>
        <v>5923612.9629577128</v>
      </c>
      <c r="H31" s="270">
        <f>$B31*1000*'[5]Pop Forecast (Base Case)'!$AS$10</f>
        <v>6206595.2298370413</v>
      </c>
      <c r="I31" s="270">
        <f>$B31*1000*'[5]Pop Forecast (Base Case)'!$AX$10</f>
        <v>6467755.1973471483</v>
      </c>
      <c r="J31" s="270">
        <f>$B31*1000*'[5]Pop Forecast (Base Case)'!$BC$10</f>
        <v>6717724.0871040625</v>
      </c>
      <c r="K31" s="176"/>
      <c r="L31" s="176"/>
      <c r="M31" s="176"/>
      <c r="N31" s="176"/>
    </row>
    <row r="32" spans="1:21" s="178" customFormat="1">
      <c r="B32" s="282" t="s">
        <v>821</v>
      </c>
      <c r="C32" s="659" t="s">
        <v>825</v>
      </c>
      <c r="D32" s="659"/>
      <c r="E32" s="659"/>
      <c r="F32" s="659"/>
      <c r="G32" s="659"/>
      <c r="H32" s="659"/>
      <c r="I32" s="659"/>
      <c r="J32" s="659"/>
      <c r="K32" s="176"/>
      <c r="L32" s="176"/>
      <c r="M32" s="176"/>
      <c r="N32" s="176"/>
    </row>
    <row r="33" spans="1:15" s="178" customFormat="1">
      <c r="A33" s="271" t="s">
        <v>826</v>
      </c>
      <c r="B33" s="284">
        <f>E19</f>
        <v>0.47529732278514181</v>
      </c>
      <c r="C33" s="279">
        <f>E18</f>
        <v>907.2</v>
      </c>
      <c r="D33" s="182">
        <f t="shared" ref="D33:I34" si="6">D36/1000000*D30</f>
        <v>891.08136912021484</v>
      </c>
      <c r="E33" s="182">
        <f t="shared" si="6"/>
        <v>906.86325133991966</v>
      </c>
      <c r="F33" s="182">
        <f t="shared" si="6"/>
        <v>928.94725878256213</v>
      </c>
      <c r="G33" s="182">
        <f t="shared" si="6"/>
        <v>953.70888443130764</v>
      </c>
      <c r="H33" s="182">
        <f t="shared" si="6"/>
        <v>974.28763890134064</v>
      </c>
      <c r="I33" s="182">
        <f t="shared" si="6"/>
        <v>989.90144583202687</v>
      </c>
      <c r="J33" s="182">
        <f>J36/1000000*J30</f>
        <v>1002.4556386304147</v>
      </c>
      <c r="K33" s="176"/>
      <c r="L33" s="176"/>
      <c r="M33" s="176"/>
      <c r="N33" s="176"/>
    </row>
    <row r="34" spans="1:15" s="178" customFormat="1">
      <c r="A34" s="271" t="s">
        <v>827</v>
      </c>
      <c r="B34" s="284">
        <f>F19</f>
        <v>0.5247026772148583</v>
      </c>
      <c r="C34" s="279">
        <f>F18</f>
        <v>1001.5</v>
      </c>
      <c r="D34" s="182">
        <f t="shared" si="6"/>
        <v>983.70589856029005</v>
      </c>
      <c r="E34" s="182">
        <f t="shared" si="6"/>
        <v>1001.1282475936171</v>
      </c>
      <c r="F34" s="182">
        <f t="shared" si="6"/>
        <v>1025.5078038698587</v>
      </c>
      <c r="G34" s="182">
        <f t="shared" si="6"/>
        <v>1052.8433066115017</v>
      </c>
      <c r="H34" s="182">
        <f t="shared" si="6"/>
        <v>1075.5611445763807</v>
      </c>
      <c r="I34" s="182">
        <f t="shared" si="6"/>
        <v>1092.7979475317181</v>
      </c>
      <c r="J34" s="182">
        <f>J37/1000000*J31</f>
        <v>1106.6571010674163</v>
      </c>
      <c r="K34" s="176"/>
      <c r="L34" s="176"/>
      <c r="M34" s="176"/>
      <c r="N34" s="176"/>
    </row>
    <row r="35" spans="1:15" s="183" customFormat="1" ht="15.75" customHeight="1">
      <c r="A35" s="178"/>
      <c r="B35" s="181"/>
      <c r="C35" s="659" t="s">
        <v>828</v>
      </c>
      <c r="D35" s="659"/>
      <c r="E35" s="659"/>
      <c r="F35" s="659"/>
      <c r="G35" s="659"/>
      <c r="H35" s="659"/>
      <c r="I35" s="659"/>
      <c r="J35" s="659"/>
      <c r="K35" s="176"/>
      <c r="L35" s="176"/>
      <c r="M35" s="176"/>
      <c r="N35" s="176"/>
    </row>
    <row r="36" spans="1:15" s="178" customFormat="1">
      <c r="A36" s="271" t="s">
        <v>829</v>
      </c>
      <c r="B36" s="181"/>
      <c r="C36" s="272">
        <f>C33*1000000/C30</f>
        <v>191.73279758915118</v>
      </c>
      <c r="D36" s="272">
        <f>C36*(1-(D$28-C$28)*$B$22)</f>
        <v>188.85680562531391</v>
      </c>
      <c r="E36" s="272">
        <f t="shared" ref="E36:J37" si="7">D36*(1-(E$28-D$28)*$B$22)</f>
        <v>186.96823756906076</v>
      </c>
      <c r="F36" s="397">
        <f t="shared" si="7"/>
        <v>182.29403162983425</v>
      </c>
      <c r="G36" s="272">
        <f t="shared" si="7"/>
        <v>177.73668083908839</v>
      </c>
      <c r="H36" s="272">
        <f t="shared" si="7"/>
        <v>173.29326381811117</v>
      </c>
      <c r="I36" s="272">
        <f t="shared" si="7"/>
        <v>168.96093222265839</v>
      </c>
      <c r="J36" s="272">
        <f t="shared" si="7"/>
        <v>164.73690891709191</v>
      </c>
      <c r="K36" s="176"/>
      <c r="L36" s="176"/>
      <c r="M36" s="176"/>
      <c r="N36" s="176"/>
    </row>
    <row r="37" spans="1:15" s="178" customFormat="1">
      <c r="A37" s="271" t="s">
        <v>830</v>
      </c>
      <c r="B37" s="181"/>
      <c r="C37" s="272">
        <f>C34*1000000/C31</f>
        <v>191.73279758915118</v>
      </c>
      <c r="D37" s="272">
        <f>C37*(1-(D$28-C$28)*$B$22)</f>
        <v>188.85680562531391</v>
      </c>
      <c r="E37" s="272">
        <f t="shared" si="7"/>
        <v>186.96823756906076</v>
      </c>
      <c r="F37" s="397">
        <f t="shared" si="7"/>
        <v>182.29403162983425</v>
      </c>
      <c r="G37" s="272">
        <f t="shared" si="7"/>
        <v>177.73668083908839</v>
      </c>
      <c r="H37" s="272">
        <f t="shared" si="7"/>
        <v>173.29326381811117</v>
      </c>
      <c r="I37" s="272">
        <f t="shared" si="7"/>
        <v>168.96093222265839</v>
      </c>
      <c r="J37" s="272">
        <f t="shared" si="7"/>
        <v>164.73690891709191</v>
      </c>
      <c r="K37" s="176"/>
      <c r="L37" s="176"/>
      <c r="M37" s="176"/>
      <c r="N37" s="176"/>
    </row>
    <row r="38" spans="1:15" s="178" customFormat="1">
      <c r="J38" s="176"/>
      <c r="K38" s="176"/>
      <c r="L38" s="176"/>
      <c r="M38" s="176"/>
      <c r="N38" s="176"/>
    </row>
    <row r="39" spans="1:15" s="178" customFormat="1">
      <c r="B39" s="273">
        <v>2015</v>
      </c>
      <c r="C39" s="273">
        <v>2020</v>
      </c>
      <c r="D39" s="273">
        <v>2025</v>
      </c>
      <c r="E39" s="273">
        <v>2030</v>
      </c>
      <c r="F39" s="273">
        <v>2035</v>
      </c>
      <c r="G39" s="274" t="s">
        <v>831</v>
      </c>
      <c r="K39" s="176"/>
      <c r="L39" s="176"/>
      <c r="M39" s="176"/>
      <c r="N39" s="176"/>
      <c r="O39" s="176"/>
    </row>
    <row r="40" spans="1:15" s="178" customFormat="1">
      <c r="A40" s="226" t="s">
        <v>832</v>
      </c>
      <c r="B40" s="224" t="s">
        <v>825</v>
      </c>
      <c r="C40" s="224" t="s">
        <v>825</v>
      </c>
      <c r="D40" s="224" t="s">
        <v>825</v>
      </c>
      <c r="E40" s="224" t="s">
        <v>825</v>
      </c>
      <c r="F40" s="224" t="s">
        <v>825</v>
      </c>
      <c r="G40" s="274" t="s">
        <v>825</v>
      </c>
      <c r="K40" s="176"/>
      <c r="L40" s="176"/>
      <c r="M40" s="176"/>
      <c r="N40" s="176"/>
      <c r="O40" s="176"/>
    </row>
    <row r="41" spans="1:15" s="178" customFormat="1">
      <c r="A41" s="181" t="s">
        <v>833</v>
      </c>
      <c r="B41" s="275">
        <f t="shared" ref="B41:F42" si="8">(F33-E33)*$B$25</f>
        <v>11.042003721321237</v>
      </c>
      <c r="C41" s="275">
        <f t="shared" si="8"/>
        <v>12.380812824372754</v>
      </c>
      <c r="D41" s="275">
        <f t="shared" si="8"/>
        <v>10.289377235016502</v>
      </c>
      <c r="E41" s="275">
        <f t="shared" si="8"/>
        <v>7.8069034653431117</v>
      </c>
      <c r="F41" s="275">
        <f t="shared" si="8"/>
        <v>6.2770963991939084</v>
      </c>
      <c r="G41" s="276">
        <f>SUM(B41:E41)</f>
        <v>41.519097246053605</v>
      </c>
      <c r="K41" s="176"/>
      <c r="L41" s="176"/>
      <c r="M41" s="176"/>
      <c r="N41" s="176"/>
      <c r="O41" s="176"/>
    </row>
    <row r="42" spans="1:15" s="178" customFormat="1">
      <c r="A42" s="181" t="s">
        <v>834</v>
      </c>
      <c r="B42" s="275">
        <f t="shared" si="8"/>
        <v>12.189778138120801</v>
      </c>
      <c r="C42" s="275">
        <f t="shared" si="8"/>
        <v>13.66775137082152</v>
      </c>
      <c r="D42" s="275">
        <f t="shared" si="8"/>
        <v>11.358918982439491</v>
      </c>
      <c r="E42" s="275">
        <f t="shared" si="8"/>
        <v>8.6184014776687263</v>
      </c>
      <c r="F42" s="275">
        <f t="shared" si="8"/>
        <v>6.9295767678490847</v>
      </c>
      <c r="G42" s="276">
        <f>SUM(B42:E42)</f>
        <v>45.834849969050538</v>
      </c>
      <c r="K42" s="176"/>
      <c r="L42" s="176"/>
      <c r="M42" s="176"/>
      <c r="N42" s="176"/>
      <c r="O42" s="176"/>
    </row>
    <row r="43" spans="1:15" s="178" customFormat="1">
      <c r="J43" s="176"/>
      <c r="K43" s="176"/>
      <c r="L43" s="176"/>
      <c r="M43" s="176"/>
      <c r="N43" s="176"/>
    </row>
    <row r="44" spans="1:15" s="178" customFormat="1">
      <c r="J44" s="176"/>
      <c r="K44" s="176"/>
      <c r="L44" s="176"/>
      <c r="M44" s="176"/>
      <c r="N44" s="176"/>
    </row>
    <row r="45" spans="1:15" s="178" customFormat="1">
      <c r="J45" s="176"/>
      <c r="K45" s="176"/>
      <c r="L45" s="176"/>
      <c r="M45" s="176"/>
      <c r="N45" s="176"/>
    </row>
    <row r="46" spans="1:15" s="178" customFormat="1">
      <c r="A46" s="176"/>
      <c r="B46" s="176"/>
      <c r="C46" s="176"/>
      <c r="D46" s="176"/>
      <c r="E46" s="176"/>
      <c r="F46" s="176"/>
      <c r="G46" s="176"/>
      <c r="H46" s="176"/>
      <c r="I46" s="176"/>
      <c r="J46" s="176"/>
      <c r="K46" s="176"/>
      <c r="L46" s="176"/>
      <c r="M46" s="176"/>
      <c r="N46" s="176"/>
    </row>
    <row r="47" spans="1:15" s="178" customFormat="1">
      <c r="A47" s="176"/>
      <c r="B47" s="176"/>
      <c r="C47" s="176"/>
      <c r="D47" s="176"/>
      <c r="E47" s="176"/>
      <c r="F47" s="176"/>
      <c r="G47" s="176"/>
      <c r="H47" s="176"/>
      <c r="I47" s="176"/>
      <c r="J47" s="176"/>
      <c r="K47" s="176"/>
      <c r="L47" s="176"/>
      <c r="M47" s="176"/>
      <c r="N47" s="176"/>
    </row>
    <row r="48" spans="1:15" s="178" customFormat="1">
      <c r="A48" s="176"/>
      <c r="B48" s="176"/>
      <c r="C48" s="176"/>
      <c r="D48" s="176"/>
      <c r="E48" s="176"/>
      <c r="F48" s="176"/>
      <c r="G48" s="176"/>
      <c r="H48" s="176"/>
      <c r="I48" s="176"/>
      <c r="J48" s="176"/>
      <c r="K48" s="176"/>
      <c r="L48" s="176"/>
      <c r="M48" s="176"/>
      <c r="N48" s="176"/>
    </row>
    <row r="49" spans="1:14" s="178" customFormat="1">
      <c r="A49" s="176"/>
      <c r="B49" s="176"/>
      <c r="C49" s="176"/>
      <c r="D49" s="176"/>
      <c r="E49" s="176"/>
      <c r="F49" s="176"/>
      <c r="G49" s="176"/>
      <c r="H49" s="176"/>
      <c r="I49" s="176"/>
      <c r="J49" s="176"/>
      <c r="K49" s="176"/>
      <c r="L49" s="176"/>
      <c r="M49" s="176"/>
      <c r="N49" s="176"/>
    </row>
    <row r="50" spans="1:14" s="178" customFormat="1">
      <c r="A50" s="176"/>
      <c r="B50" s="176"/>
      <c r="C50" s="176"/>
      <c r="D50" s="176"/>
      <c r="E50" s="176"/>
      <c r="F50" s="176"/>
      <c r="G50" s="176"/>
      <c r="H50" s="176"/>
      <c r="I50" s="176"/>
      <c r="J50" s="176"/>
      <c r="K50" s="176"/>
      <c r="L50" s="176"/>
      <c r="M50" s="176"/>
      <c r="N50" s="176"/>
    </row>
    <row r="51" spans="1:14" s="178" customFormat="1">
      <c r="A51" s="176"/>
      <c r="B51" s="176"/>
      <c r="C51" s="176"/>
      <c r="D51" s="176"/>
      <c r="E51" s="176"/>
      <c r="F51" s="176"/>
      <c r="G51" s="176"/>
      <c r="H51" s="176"/>
      <c r="I51" s="176"/>
      <c r="J51" s="176"/>
      <c r="K51" s="176"/>
      <c r="L51" s="176"/>
      <c r="M51" s="176"/>
      <c r="N51" s="176"/>
    </row>
    <row r="52" spans="1:14" s="178" customFormat="1">
      <c r="A52" s="176"/>
      <c r="B52" s="176"/>
      <c r="C52" s="176"/>
      <c r="D52" s="176"/>
      <c r="E52" s="176"/>
      <c r="F52" s="176"/>
      <c r="G52" s="176"/>
      <c r="H52" s="176"/>
      <c r="I52" s="176"/>
      <c r="J52" s="176"/>
      <c r="K52" s="176"/>
      <c r="L52" s="176"/>
      <c r="M52" s="176"/>
      <c r="N52" s="176"/>
    </row>
    <row r="53" spans="1:14" s="178" customFormat="1">
      <c r="A53" s="176"/>
      <c r="B53" s="176"/>
      <c r="C53" s="176"/>
      <c r="D53" s="176"/>
      <c r="E53" s="176"/>
      <c r="F53" s="176"/>
      <c r="G53" s="176"/>
      <c r="H53" s="176"/>
      <c r="I53" s="176"/>
      <c r="J53" s="176"/>
      <c r="K53" s="176"/>
      <c r="L53" s="176"/>
      <c r="M53" s="176"/>
      <c r="N53" s="176"/>
    </row>
    <row r="54" spans="1:14" s="178" customFormat="1">
      <c r="A54" s="176"/>
      <c r="B54" s="176"/>
      <c r="C54" s="176"/>
      <c r="D54" s="176"/>
      <c r="E54" s="176"/>
      <c r="F54" s="176"/>
      <c r="G54" s="176"/>
      <c r="H54" s="176"/>
      <c r="I54" s="176"/>
      <c r="J54" s="176"/>
      <c r="K54" s="176"/>
      <c r="L54" s="176"/>
      <c r="M54" s="176"/>
      <c r="N54" s="176"/>
    </row>
    <row r="55" spans="1:14" s="178" customFormat="1">
      <c r="A55" s="176"/>
      <c r="B55" s="176"/>
      <c r="C55" s="176"/>
      <c r="D55" s="176"/>
      <c r="E55" s="176"/>
      <c r="F55" s="176"/>
      <c r="G55" s="176"/>
      <c r="H55" s="176"/>
      <c r="I55" s="176"/>
      <c r="J55" s="176"/>
      <c r="K55" s="176"/>
      <c r="L55" s="176"/>
      <c r="M55" s="176"/>
      <c r="N55" s="176"/>
    </row>
    <row r="56" spans="1:14" s="178" customFormat="1">
      <c r="A56" s="176"/>
      <c r="B56" s="176"/>
      <c r="C56" s="176"/>
      <c r="D56" s="176"/>
      <c r="E56" s="176"/>
      <c r="F56" s="176"/>
      <c r="G56" s="176"/>
      <c r="H56" s="176"/>
      <c r="I56" s="176"/>
      <c r="J56" s="176"/>
      <c r="K56" s="176"/>
      <c r="L56" s="176"/>
      <c r="M56" s="176"/>
      <c r="N56" s="176"/>
    </row>
    <row r="57" spans="1:14" s="180" customFormat="1" ht="26.25">
      <c r="A57" s="176"/>
      <c r="B57" s="176"/>
      <c r="C57" s="176"/>
      <c r="D57" s="176"/>
      <c r="E57" s="176"/>
      <c r="F57" s="176"/>
      <c r="G57" s="176"/>
      <c r="H57" s="176"/>
      <c r="I57" s="176"/>
      <c r="J57" s="176"/>
      <c r="K57" s="176"/>
      <c r="L57" s="176"/>
      <c r="M57" s="176"/>
      <c r="N57" s="176"/>
    </row>
    <row r="58" spans="1:14" s="178" customFormat="1">
      <c r="A58" s="176"/>
      <c r="B58" s="176"/>
      <c r="C58" s="176"/>
      <c r="D58" s="176"/>
      <c r="E58" s="176"/>
      <c r="F58" s="176"/>
      <c r="G58" s="176"/>
      <c r="H58" s="176"/>
      <c r="I58" s="176"/>
      <c r="J58" s="176"/>
      <c r="K58" s="176"/>
      <c r="L58" s="176"/>
      <c r="M58" s="176"/>
      <c r="N58" s="176"/>
    </row>
    <row r="59" spans="1:14" s="178" customFormat="1">
      <c r="A59" s="176"/>
      <c r="B59" s="176"/>
      <c r="C59" s="176"/>
      <c r="D59" s="176"/>
      <c r="E59" s="176"/>
      <c r="F59" s="176"/>
      <c r="G59" s="176"/>
      <c r="H59" s="176"/>
      <c r="I59" s="176"/>
      <c r="J59" s="176"/>
      <c r="K59" s="176"/>
      <c r="L59" s="176"/>
      <c r="M59" s="176"/>
      <c r="N59" s="176"/>
    </row>
    <row r="60" spans="1:14" s="178" customFormat="1">
      <c r="A60" s="176"/>
      <c r="B60" s="176"/>
      <c r="C60" s="176"/>
      <c r="D60" s="176"/>
      <c r="E60" s="176"/>
      <c r="F60" s="176"/>
      <c r="G60" s="176"/>
      <c r="H60" s="176"/>
      <c r="I60" s="176"/>
      <c r="J60" s="176"/>
      <c r="K60" s="176"/>
      <c r="L60" s="176"/>
      <c r="M60" s="176"/>
      <c r="N60" s="176"/>
    </row>
    <row r="61" spans="1:14" s="178" customFormat="1">
      <c r="A61" s="176"/>
      <c r="B61" s="176"/>
      <c r="C61" s="176"/>
      <c r="D61" s="176"/>
      <c r="E61" s="176"/>
      <c r="F61" s="176"/>
      <c r="G61" s="176"/>
      <c r="H61" s="176"/>
      <c r="I61" s="176"/>
      <c r="J61" s="176"/>
      <c r="K61" s="176"/>
      <c r="L61" s="176"/>
      <c r="M61" s="176"/>
      <c r="N61" s="176"/>
    </row>
    <row r="62" spans="1:14" s="178" customFormat="1">
      <c r="A62" s="176"/>
      <c r="B62" s="176"/>
      <c r="C62" s="176"/>
      <c r="D62" s="176"/>
      <c r="E62" s="176"/>
      <c r="F62" s="176"/>
      <c r="G62" s="176"/>
      <c r="H62" s="176"/>
      <c r="I62" s="176"/>
      <c r="J62" s="176"/>
      <c r="K62" s="176"/>
      <c r="L62" s="176"/>
      <c r="M62" s="176"/>
      <c r="N62" s="176"/>
    </row>
    <row r="63" spans="1:14" s="178" customFormat="1">
      <c r="A63" s="176"/>
      <c r="B63" s="176"/>
      <c r="C63" s="176"/>
      <c r="D63" s="176"/>
      <c r="E63" s="176"/>
      <c r="F63" s="176"/>
      <c r="G63" s="176"/>
      <c r="H63" s="176"/>
      <c r="I63" s="176"/>
      <c r="J63" s="176"/>
      <c r="K63" s="176"/>
      <c r="L63" s="176"/>
      <c r="M63" s="176"/>
      <c r="N63" s="176"/>
    </row>
    <row r="64" spans="1:14" s="178" customFormat="1">
      <c r="A64" s="176"/>
      <c r="B64" s="176"/>
      <c r="C64" s="176"/>
      <c r="D64" s="176"/>
      <c r="E64" s="176"/>
      <c r="F64" s="176"/>
      <c r="G64" s="176"/>
      <c r="H64" s="176"/>
      <c r="I64" s="176"/>
      <c r="J64" s="176"/>
      <c r="K64" s="176"/>
      <c r="L64" s="176"/>
      <c r="M64" s="176"/>
      <c r="N64" s="176"/>
    </row>
    <row r="65" spans="1:239" s="178" customFormat="1">
      <c r="A65" s="176"/>
      <c r="B65" s="176"/>
      <c r="C65" s="176"/>
      <c r="D65" s="176"/>
      <c r="E65" s="176"/>
      <c r="F65" s="176"/>
      <c r="G65" s="176"/>
      <c r="H65" s="176"/>
      <c r="I65" s="176"/>
      <c r="J65" s="176"/>
      <c r="K65" s="176"/>
      <c r="L65" s="176"/>
      <c r="M65" s="176"/>
      <c r="N65" s="176"/>
    </row>
    <row r="66" spans="1:239" s="178" customFormat="1">
      <c r="A66" s="176"/>
      <c r="B66" s="176"/>
      <c r="C66" s="176"/>
      <c r="D66" s="176"/>
      <c r="E66" s="176"/>
      <c r="F66" s="176"/>
      <c r="G66" s="176"/>
      <c r="H66" s="176"/>
      <c r="I66" s="176"/>
      <c r="J66" s="176"/>
      <c r="K66" s="176"/>
      <c r="L66" s="176"/>
      <c r="M66" s="176"/>
      <c r="N66" s="176"/>
    </row>
    <row r="67" spans="1:239" s="178" customFormat="1">
      <c r="A67" s="176"/>
      <c r="B67" s="176"/>
      <c r="C67" s="176"/>
      <c r="D67" s="176"/>
      <c r="E67" s="176"/>
      <c r="F67" s="176"/>
      <c r="G67" s="176"/>
      <c r="H67" s="176"/>
      <c r="I67" s="176"/>
      <c r="J67" s="176"/>
      <c r="K67" s="176"/>
      <c r="L67" s="176"/>
      <c r="M67" s="176"/>
      <c r="N67" s="176"/>
    </row>
    <row r="68" spans="1:239" s="178" customFormat="1">
      <c r="A68" s="176"/>
      <c r="B68" s="176"/>
      <c r="C68" s="176"/>
      <c r="D68" s="176"/>
      <c r="E68" s="176"/>
      <c r="F68" s="176"/>
      <c r="G68" s="176"/>
      <c r="H68" s="176"/>
      <c r="I68" s="176"/>
      <c r="J68" s="176"/>
      <c r="K68" s="176"/>
      <c r="L68" s="176"/>
      <c r="M68" s="176"/>
      <c r="N68" s="176"/>
    </row>
    <row r="69" spans="1:239" s="178" customFormat="1">
      <c r="A69" s="176"/>
      <c r="B69" s="176"/>
      <c r="C69" s="176"/>
      <c r="D69" s="176"/>
      <c r="E69" s="176"/>
      <c r="F69" s="176"/>
      <c r="G69" s="176"/>
      <c r="H69" s="176"/>
      <c r="I69" s="176"/>
      <c r="J69" s="176"/>
      <c r="K69" s="176"/>
      <c r="L69" s="176"/>
      <c r="M69" s="176"/>
      <c r="N69" s="176"/>
    </row>
    <row r="70" spans="1:239" s="178" customFormat="1">
      <c r="A70" s="176"/>
      <c r="B70" s="176"/>
      <c r="C70" s="176"/>
      <c r="D70" s="176"/>
      <c r="E70" s="176"/>
      <c r="F70" s="176"/>
      <c r="G70" s="176"/>
      <c r="H70" s="176"/>
      <c r="I70" s="176"/>
      <c r="J70" s="176"/>
      <c r="K70" s="176"/>
      <c r="L70" s="176"/>
      <c r="M70" s="176"/>
      <c r="N70" s="176"/>
    </row>
    <row r="71" spans="1:239" s="178" customFormat="1">
      <c r="A71" s="176"/>
      <c r="B71" s="176"/>
      <c r="C71" s="176"/>
      <c r="D71" s="176"/>
      <c r="E71" s="176"/>
      <c r="F71" s="176"/>
      <c r="G71" s="176"/>
      <c r="H71" s="176"/>
      <c r="I71" s="176"/>
      <c r="J71" s="176"/>
      <c r="K71" s="176"/>
      <c r="L71" s="176"/>
      <c r="M71" s="176"/>
      <c r="N71" s="176"/>
    </row>
    <row r="72" spans="1:239" s="178" customFormat="1">
      <c r="A72" s="176"/>
      <c r="B72" s="176"/>
      <c r="C72" s="176"/>
      <c r="D72" s="176"/>
      <c r="E72" s="176"/>
      <c r="F72" s="176"/>
      <c r="G72" s="176"/>
      <c r="H72" s="176"/>
      <c r="I72" s="176"/>
      <c r="J72" s="176"/>
      <c r="K72" s="176"/>
      <c r="L72" s="176"/>
      <c r="M72" s="176"/>
      <c r="N72" s="176"/>
    </row>
    <row r="73" spans="1:239" s="178" customFormat="1">
      <c r="A73" s="176"/>
      <c r="B73" s="176"/>
      <c r="C73" s="176"/>
      <c r="D73" s="176"/>
      <c r="E73" s="176"/>
      <c r="F73" s="176"/>
      <c r="G73" s="176"/>
      <c r="H73" s="176"/>
      <c r="I73" s="176"/>
      <c r="J73" s="176"/>
      <c r="K73" s="176"/>
      <c r="L73" s="176"/>
      <c r="M73" s="176"/>
      <c r="N73" s="176"/>
    </row>
    <row r="74" spans="1:239" s="178" customFormat="1">
      <c r="A74" s="176"/>
      <c r="B74" s="176"/>
      <c r="C74" s="176"/>
      <c r="D74" s="176"/>
      <c r="E74" s="176"/>
      <c r="F74" s="176"/>
      <c r="G74" s="176"/>
      <c r="H74" s="176"/>
      <c r="I74" s="176"/>
      <c r="J74" s="176"/>
      <c r="K74" s="176"/>
      <c r="L74" s="176"/>
      <c r="M74" s="176"/>
      <c r="N74" s="176"/>
    </row>
    <row r="75" spans="1:239" s="178" customFormat="1">
      <c r="A75" s="176"/>
      <c r="B75" s="176"/>
      <c r="C75" s="176"/>
      <c r="D75" s="176"/>
      <c r="E75" s="176"/>
      <c r="F75" s="176"/>
      <c r="G75" s="176"/>
      <c r="H75" s="176"/>
      <c r="I75" s="176"/>
      <c r="J75" s="176"/>
      <c r="K75" s="176"/>
      <c r="L75" s="176"/>
      <c r="M75" s="176"/>
      <c r="N75" s="176"/>
    </row>
    <row r="76" spans="1:239" s="178" customFormat="1">
      <c r="A76" s="176"/>
      <c r="B76" s="176"/>
      <c r="C76" s="176"/>
      <c r="D76" s="176"/>
      <c r="E76" s="176"/>
      <c r="F76" s="176"/>
      <c r="G76" s="176"/>
      <c r="H76" s="176"/>
      <c r="I76" s="176"/>
      <c r="J76" s="176"/>
      <c r="K76" s="176"/>
      <c r="L76" s="176"/>
      <c r="M76" s="176"/>
      <c r="N76" s="176"/>
    </row>
    <row r="77" spans="1:239" s="178" customFormat="1">
      <c r="A77" s="176"/>
      <c r="B77" s="176"/>
      <c r="C77" s="176"/>
      <c r="D77" s="176"/>
      <c r="E77" s="176"/>
      <c r="F77" s="176"/>
      <c r="G77" s="176"/>
      <c r="H77" s="176"/>
      <c r="I77" s="176"/>
      <c r="J77" s="176"/>
      <c r="K77" s="176"/>
      <c r="L77" s="176"/>
      <c r="M77" s="176"/>
      <c r="N77" s="176"/>
    </row>
    <row r="78" spans="1:239" s="178" customFormat="1" ht="26.25">
      <c r="A78" s="176"/>
      <c r="B78" s="176"/>
      <c r="C78" s="176"/>
      <c r="D78" s="176"/>
      <c r="E78" s="176"/>
      <c r="F78" s="176"/>
      <c r="G78" s="176"/>
      <c r="H78" s="176"/>
      <c r="I78" s="176"/>
      <c r="J78" s="176"/>
      <c r="K78" s="176"/>
      <c r="L78" s="176"/>
      <c r="M78" s="176"/>
      <c r="N78" s="176"/>
      <c r="O78" s="180"/>
      <c r="P78" s="180"/>
      <c r="Q78" s="180"/>
      <c r="R78" s="180"/>
      <c r="S78" s="180"/>
      <c r="T78" s="180"/>
      <c r="U78" s="180"/>
      <c r="V78" s="180"/>
      <c r="W78" s="180"/>
      <c r="X78" s="180"/>
      <c r="Y78" s="180"/>
      <c r="Z78" s="180"/>
      <c r="AA78" s="180"/>
      <c r="AB78" s="180"/>
      <c r="AC78" s="180"/>
      <c r="AD78" s="180"/>
      <c r="AE78" s="180"/>
      <c r="AF78" s="180"/>
      <c r="AG78" s="180"/>
      <c r="AH78" s="180"/>
      <c r="AI78" s="180"/>
      <c r="AJ78" s="180"/>
      <c r="AK78" s="180"/>
      <c r="AL78" s="180"/>
      <c r="AM78" s="180"/>
      <c r="AN78" s="180"/>
      <c r="AO78" s="180"/>
      <c r="AP78" s="180"/>
      <c r="AQ78" s="180"/>
      <c r="AR78" s="180"/>
      <c r="AS78" s="180"/>
      <c r="AT78" s="180"/>
      <c r="AU78" s="180"/>
      <c r="AV78" s="180"/>
      <c r="AW78" s="180"/>
      <c r="AX78" s="180"/>
      <c r="AY78" s="180"/>
      <c r="AZ78" s="180"/>
      <c r="BA78" s="180"/>
      <c r="BB78" s="180"/>
      <c r="BC78" s="180"/>
      <c r="BD78" s="180"/>
      <c r="BE78" s="180"/>
      <c r="BF78" s="180"/>
      <c r="BG78" s="180"/>
      <c r="BH78" s="180"/>
      <c r="BI78" s="180"/>
      <c r="BJ78" s="180"/>
      <c r="BK78" s="180"/>
      <c r="BL78" s="180"/>
      <c r="BM78" s="180"/>
      <c r="BN78" s="180"/>
      <c r="BO78" s="180"/>
      <c r="BP78" s="180"/>
      <c r="BQ78" s="180"/>
      <c r="BR78" s="180"/>
      <c r="BS78" s="180"/>
      <c r="BT78" s="180"/>
      <c r="BU78" s="180"/>
      <c r="BV78" s="180"/>
      <c r="BW78" s="180"/>
      <c r="BX78" s="180"/>
      <c r="BY78" s="180"/>
      <c r="BZ78" s="180"/>
      <c r="CA78" s="180"/>
      <c r="CB78" s="180"/>
      <c r="CC78" s="180"/>
      <c r="CD78" s="180"/>
      <c r="CE78" s="180"/>
      <c r="CF78" s="180"/>
      <c r="CG78" s="180"/>
      <c r="CH78" s="180"/>
      <c r="CI78" s="180"/>
      <c r="CJ78" s="180"/>
      <c r="CK78" s="180"/>
      <c r="CL78" s="180"/>
      <c r="CM78" s="180"/>
      <c r="CN78" s="180"/>
      <c r="CO78" s="180"/>
      <c r="CP78" s="180"/>
      <c r="CQ78" s="180"/>
      <c r="CR78" s="180"/>
      <c r="CS78" s="180"/>
      <c r="CT78" s="180"/>
      <c r="CU78" s="180"/>
      <c r="CV78" s="180"/>
      <c r="CW78" s="180"/>
      <c r="CX78" s="180"/>
      <c r="CY78" s="180"/>
      <c r="CZ78" s="180"/>
      <c r="DA78" s="180"/>
      <c r="DB78" s="180"/>
      <c r="DC78" s="180"/>
      <c r="DD78" s="180"/>
      <c r="DE78" s="180"/>
      <c r="DF78" s="180"/>
      <c r="DG78" s="180"/>
      <c r="DH78" s="180"/>
      <c r="DI78" s="180"/>
      <c r="DJ78" s="180"/>
      <c r="DK78" s="180"/>
      <c r="DL78" s="180"/>
      <c r="DM78" s="180"/>
      <c r="DN78" s="180"/>
      <c r="DO78" s="180"/>
      <c r="DP78" s="180"/>
      <c r="DQ78" s="180"/>
      <c r="DR78" s="180"/>
      <c r="DS78" s="180"/>
      <c r="DT78" s="180"/>
      <c r="DU78" s="180"/>
      <c r="DV78" s="180"/>
      <c r="DW78" s="180"/>
      <c r="DX78" s="180"/>
      <c r="DY78" s="180"/>
      <c r="DZ78" s="180"/>
      <c r="EA78" s="180"/>
      <c r="EB78" s="180"/>
      <c r="EC78" s="180"/>
      <c r="ED78" s="180"/>
      <c r="EE78" s="180"/>
      <c r="EF78" s="180"/>
      <c r="EG78" s="180"/>
      <c r="EH78" s="180"/>
      <c r="EI78" s="180"/>
      <c r="EJ78" s="180"/>
      <c r="EK78" s="180"/>
      <c r="EL78" s="180"/>
      <c r="EM78" s="180"/>
      <c r="EN78" s="180"/>
      <c r="EO78" s="180"/>
      <c r="EP78" s="180"/>
      <c r="EQ78" s="180"/>
      <c r="ER78" s="180"/>
      <c r="ES78" s="180"/>
      <c r="ET78" s="180"/>
      <c r="EU78" s="180"/>
      <c r="EV78" s="180"/>
      <c r="EW78" s="180"/>
      <c r="EX78" s="180"/>
      <c r="EY78" s="180"/>
      <c r="EZ78" s="180"/>
      <c r="FA78" s="180"/>
      <c r="FB78" s="180"/>
      <c r="FC78" s="180"/>
      <c r="FD78" s="180"/>
      <c r="FE78" s="180"/>
      <c r="FF78" s="180"/>
      <c r="FG78" s="180"/>
      <c r="FH78" s="180"/>
      <c r="FI78" s="180"/>
      <c r="FJ78" s="180"/>
      <c r="FK78" s="180"/>
      <c r="FL78" s="180"/>
      <c r="FM78" s="180"/>
      <c r="FN78" s="180"/>
      <c r="FO78" s="180"/>
      <c r="FP78" s="180"/>
      <c r="FQ78" s="180"/>
      <c r="FR78" s="180"/>
      <c r="FS78" s="180"/>
      <c r="FT78" s="180"/>
      <c r="FU78" s="180"/>
      <c r="FV78" s="180"/>
      <c r="FW78" s="180"/>
      <c r="FX78" s="180"/>
      <c r="FY78" s="180"/>
      <c r="FZ78" s="180"/>
      <c r="GA78" s="180"/>
      <c r="GB78" s="180"/>
      <c r="GC78" s="180"/>
      <c r="GD78" s="180"/>
      <c r="GE78" s="180"/>
      <c r="GF78" s="180"/>
      <c r="GG78" s="180"/>
      <c r="GH78" s="180"/>
      <c r="GI78" s="180"/>
      <c r="GJ78" s="180"/>
      <c r="GK78" s="180"/>
      <c r="GL78" s="180"/>
      <c r="GM78" s="180"/>
      <c r="GN78" s="180"/>
      <c r="GO78" s="180"/>
      <c r="GP78" s="180"/>
      <c r="GQ78" s="180"/>
      <c r="GR78" s="180"/>
      <c r="GS78" s="180"/>
      <c r="GT78" s="180"/>
      <c r="GU78" s="180"/>
      <c r="GV78" s="180"/>
      <c r="GW78" s="180"/>
      <c r="GX78" s="180"/>
      <c r="GY78" s="180"/>
      <c r="GZ78" s="180"/>
      <c r="HA78" s="180"/>
      <c r="HB78" s="180"/>
      <c r="HC78" s="180"/>
      <c r="HD78" s="180"/>
      <c r="HE78" s="180"/>
      <c r="HF78" s="180"/>
      <c r="HG78" s="180"/>
      <c r="HH78" s="180"/>
      <c r="HI78" s="180"/>
      <c r="HJ78" s="180"/>
      <c r="HK78" s="180"/>
      <c r="HL78" s="180"/>
      <c r="HM78" s="180"/>
      <c r="HN78" s="180"/>
      <c r="HO78" s="180"/>
      <c r="HP78" s="180"/>
      <c r="HQ78" s="180"/>
      <c r="HR78" s="180"/>
      <c r="HS78" s="180"/>
      <c r="HT78" s="180"/>
      <c r="HU78" s="180"/>
      <c r="HV78" s="180"/>
      <c r="HW78" s="180"/>
      <c r="HX78" s="180"/>
      <c r="HY78" s="180"/>
      <c r="HZ78" s="180"/>
      <c r="IA78" s="180"/>
      <c r="IB78" s="180"/>
      <c r="IC78" s="180"/>
      <c r="ID78" s="180"/>
      <c r="IE78" s="180"/>
    </row>
    <row r="79" spans="1:239" s="178" customFormat="1">
      <c r="A79" s="176"/>
      <c r="B79" s="176"/>
      <c r="C79" s="176"/>
      <c r="D79" s="176"/>
      <c r="E79" s="176"/>
      <c r="F79" s="176"/>
      <c r="G79" s="176"/>
      <c r="H79" s="176"/>
      <c r="I79" s="176"/>
      <c r="J79" s="176"/>
      <c r="K79" s="176"/>
      <c r="L79" s="176"/>
      <c r="M79" s="176"/>
      <c r="N79" s="176"/>
    </row>
    <row r="80" spans="1:239" s="178" customFormat="1">
      <c r="A80" s="176"/>
      <c r="B80" s="176"/>
      <c r="C80" s="176"/>
      <c r="D80" s="176"/>
      <c r="E80" s="176"/>
      <c r="F80" s="176"/>
      <c r="G80" s="176"/>
      <c r="H80" s="176"/>
      <c r="I80" s="176"/>
      <c r="J80" s="176"/>
      <c r="K80" s="176"/>
      <c r="L80" s="176"/>
      <c r="M80" s="176"/>
      <c r="N80" s="176"/>
    </row>
    <row r="81" spans="1:14" s="178" customFormat="1">
      <c r="A81" s="176"/>
      <c r="B81" s="176"/>
      <c r="C81" s="176"/>
      <c r="D81" s="176"/>
      <c r="E81" s="176"/>
      <c r="F81" s="176"/>
      <c r="G81" s="176"/>
      <c r="H81" s="176"/>
      <c r="I81" s="176"/>
      <c r="J81" s="176"/>
      <c r="K81" s="176"/>
      <c r="L81" s="176"/>
      <c r="M81" s="176"/>
      <c r="N81" s="176"/>
    </row>
    <row r="82" spans="1:14" s="178" customFormat="1">
      <c r="A82" s="176"/>
      <c r="B82" s="176"/>
      <c r="C82" s="176"/>
      <c r="D82" s="176"/>
      <c r="E82" s="176"/>
      <c r="F82" s="176"/>
      <c r="G82" s="176"/>
      <c r="H82" s="176"/>
      <c r="I82" s="176"/>
      <c r="J82" s="176"/>
      <c r="K82" s="176"/>
      <c r="L82" s="176"/>
      <c r="M82" s="176"/>
      <c r="N82" s="176"/>
    </row>
    <row r="83" spans="1:14" s="178" customFormat="1">
      <c r="A83" s="176"/>
      <c r="B83" s="176"/>
      <c r="C83" s="176"/>
      <c r="D83" s="176"/>
      <c r="E83" s="176"/>
      <c r="F83" s="176"/>
      <c r="G83" s="176"/>
      <c r="H83" s="176"/>
      <c r="I83" s="176"/>
      <c r="J83" s="176"/>
      <c r="K83" s="176"/>
      <c r="L83" s="176"/>
      <c r="M83" s="176"/>
      <c r="N83" s="176"/>
    </row>
    <row r="84" spans="1:14" s="178" customFormat="1">
      <c r="A84" s="176"/>
      <c r="B84" s="176"/>
      <c r="C84" s="176"/>
      <c r="D84" s="176"/>
      <c r="E84" s="176"/>
      <c r="F84" s="176"/>
      <c r="G84" s="176"/>
      <c r="H84" s="176"/>
      <c r="I84" s="176"/>
      <c r="J84" s="176"/>
      <c r="K84" s="176"/>
      <c r="L84" s="176"/>
      <c r="M84" s="176"/>
      <c r="N84" s="176"/>
    </row>
    <row r="85" spans="1:14" s="178" customFormat="1">
      <c r="A85" s="176"/>
      <c r="B85" s="176"/>
      <c r="C85" s="176"/>
      <c r="D85" s="176"/>
      <c r="E85" s="176"/>
      <c r="F85" s="176"/>
      <c r="G85" s="176"/>
      <c r="H85" s="176"/>
      <c r="I85" s="176"/>
      <c r="J85" s="176"/>
      <c r="K85" s="176"/>
      <c r="L85" s="176"/>
      <c r="M85" s="176"/>
      <c r="N85" s="176"/>
    </row>
    <row r="86" spans="1:14" s="178" customFormat="1">
      <c r="A86" s="176"/>
      <c r="B86" s="176"/>
      <c r="C86" s="176"/>
      <c r="D86" s="176"/>
      <c r="E86" s="176"/>
      <c r="F86" s="176"/>
      <c r="G86" s="176"/>
      <c r="H86" s="176"/>
      <c r="I86" s="176"/>
      <c r="J86" s="176"/>
      <c r="K86" s="176"/>
      <c r="L86" s="176"/>
      <c r="M86" s="176"/>
      <c r="N86" s="176"/>
    </row>
    <row r="87" spans="1:14" s="178" customFormat="1">
      <c r="A87" s="176"/>
      <c r="B87" s="176"/>
      <c r="C87" s="176"/>
      <c r="D87" s="176"/>
      <c r="E87" s="176"/>
      <c r="F87" s="176"/>
      <c r="G87" s="176"/>
      <c r="H87" s="176"/>
      <c r="I87" s="176"/>
      <c r="J87" s="176"/>
      <c r="K87" s="176"/>
      <c r="L87" s="176"/>
      <c r="M87" s="176"/>
      <c r="N87" s="176"/>
    </row>
    <row r="88" spans="1:14" s="178" customFormat="1">
      <c r="A88" s="176"/>
      <c r="B88" s="176"/>
      <c r="C88" s="176"/>
      <c r="D88" s="176"/>
      <c r="E88" s="176"/>
      <c r="F88" s="176"/>
      <c r="G88" s="176"/>
      <c r="H88" s="176"/>
      <c r="I88" s="176"/>
      <c r="J88" s="176"/>
      <c r="K88" s="176"/>
      <c r="L88" s="176"/>
      <c r="M88" s="176"/>
      <c r="N88" s="176"/>
    </row>
    <row r="89" spans="1:14" s="178" customFormat="1">
      <c r="A89" s="176"/>
      <c r="B89" s="176"/>
      <c r="C89" s="176"/>
      <c r="D89" s="176"/>
      <c r="E89" s="176"/>
      <c r="F89" s="176"/>
      <c r="G89" s="176"/>
      <c r="H89" s="176"/>
      <c r="I89" s="176"/>
      <c r="J89" s="176"/>
      <c r="K89" s="176"/>
      <c r="L89" s="176"/>
      <c r="M89" s="176"/>
      <c r="N89" s="176"/>
    </row>
    <row r="90" spans="1:14" s="178" customFormat="1">
      <c r="A90" s="176"/>
      <c r="B90" s="176"/>
      <c r="C90" s="176"/>
      <c r="D90" s="176"/>
      <c r="E90" s="176"/>
      <c r="F90" s="176"/>
      <c r="G90" s="176"/>
      <c r="H90" s="176"/>
      <c r="I90" s="176"/>
      <c r="J90" s="176"/>
      <c r="K90" s="176"/>
      <c r="L90" s="176"/>
      <c r="M90" s="176"/>
      <c r="N90" s="176"/>
    </row>
    <row r="91" spans="1:14" s="178" customFormat="1">
      <c r="A91" s="176"/>
      <c r="B91" s="176"/>
      <c r="C91" s="176"/>
      <c r="D91" s="176"/>
      <c r="E91" s="176"/>
      <c r="F91" s="176"/>
      <c r="G91" s="176"/>
      <c r="H91" s="176"/>
      <c r="I91" s="176"/>
      <c r="J91" s="176"/>
      <c r="K91" s="176"/>
      <c r="L91" s="176"/>
      <c r="M91" s="176"/>
      <c r="N91" s="176"/>
    </row>
    <row r="92" spans="1:14" s="178" customFormat="1">
      <c r="A92" s="176"/>
      <c r="B92" s="176"/>
      <c r="C92" s="176"/>
      <c r="D92" s="176"/>
      <c r="E92" s="176"/>
      <c r="F92" s="176"/>
      <c r="G92" s="176"/>
      <c r="H92" s="176"/>
      <c r="I92" s="176"/>
      <c r="J92" s="176"/>
      <c r="K92" s="176"/>
      <c r="L92" s="176"/>
      <c r="M92" s="176"/>
      <c r="N92" s="176"/>
    </row>
    <row r="93" spans="1:14" s="178" customFormat="1">
      <c r="A93" s="176"/>
      <c r="B93" s="176"/>
      <c r="C93" s="176"/>
      <c r="D93" s="176"/>
      <c r="E93" s="176"/>
      <c r="F93" s="176"/>
      <c r="G93" s="176"/>
      <c r="H93" s="176"/>
      <c r="I93" s="176"/>
      <c r="J93" s="176"/>
      <c r="K93" s="176"/>
      <c r="L93" s="176"/>
      <c r="M93" s="176"/>
      <c r="N93" s="176"/>
    </row>
    <row r="94" spans="1:14" s="178" customFormat="1">
      <c r="A94" s="176"/>
      <c r="B94" s="176"/>
      <c r="C94" s="176"/>
      <c r="D94" s="176"/>
      <c r="E94" s="176"/>
      <c r="F94" s="176"/>
      <c r="G94" s="176"/>
      <c r="H94" s="176"/>
      <c r="I94" s="176"/>
      <c r="J94" s="176"/>
      <c r="K94" s="176"/>
      <c r="L94" s="176"/>
      <c r="M94" s="176"/>
      <c r="N94" s="176"/>
    </row>
    <row r="95" spans="1:14" s="178" customFormat="1">
      <c r="A95" s="176"/>
      <c r="B95" s="176"/>
      <c r="C95" s="176"/>
      <c r="D95" s="176"/>
      <c r="E95" s="176"/>
      <c r="F95" s="176"/>
      <c r="G95" s="176"/>
      <c r="H95" s="176"/>
      <c r="I95" s="176"/>
      <c r="J95" s="176"/>
      <c r="K95" s="176"/>
      <c r="L95" s="176"/>
      <c r="M95" s="176"/>
      <c r="N95" s="176"/>
    </row>
    <row r="96" spans="1:14" s="178" customFormat="1">
      <c r="A96" s="176"/>
      <c r="B96" s="176"/>
      <c r="C96" s="176"/>
      <c r="D96" s="176"/>
      <c r="E96" s="176"/>
      <c r="F96" s="176"/>
      <c r="G96" s="176"/>
      <c r="H96" s="176"/>
      <c r="I96" s="176"/>
      <c r="J96" s="176"/>
      <c r="K96" s="176"/>
      <c r="L96" s="176"/>
      <c r="M96" s="176"/>
      <c r="N96" s="176"/>
    </row>
    <row r="97" spans="1:14" s="178" customFormat="1">
      <c r="A97" s="176"/>
      <c r="B97" s="176"/>
      <c r="C97" s="176"/>
      <c r="D97" s="176"/>
      <c r="E97" s="176"/>
      <c r="F97" s="176"/>
      <c r="G97" s="176"/>
      <c r="H97" s="176"/>
      <c r="I97" s="176"/>
      <c r="J97" s="176"/>
      <c r="K97" s="176"/>
      <c r="L97" s="176"/>
      <c r="M97" s="176"/>
      <c r="N97" s="176"/>
    </row>
    <row r="98" spans="1:14" s="178" customFormat="1">
      <c r="A98" s="176"/>
      <c r="B98" s="176"/>
      <c r="C98" s="176"/>
      <c r="D98" s="176"/>
      <c r="E98" s="176"/>
      <c r="F98" s="176"/>
      <c r="G98" s="176"/>
      <c r="H98" s="176"/>
      <c r="I98" s="176"/>
      <c r="J98" s="176"/>
      <c r="K98" s="176"/>
      <c r="L98" s="176"/>
      <c r="M98" s="176"/>
      <c r="N98" s="176"/>
    </row>
    <row r="99" spans="1:14" s="178" customFormat="1">
      <c r="A99" s="176"/>
      <c r="B99" s="176"/>
      <c r="C99" s="176"/>
      <c r="D99" s="176"/>
      <c r="E99" s="176"/>
      <c r="F99" s="176"/>
      <c r="G99" s="176"/>
      <c r="H99" s="176"/>
      <c r="I99" s="176"/>
      <c r="J99" s="176"/>
      <c r="K99" s="176"/>
      <c r="L99" s="176"/>
      <c r="M99" s="176"/>
      <c r="N99" s="176"/>
    </row>
    <row r="100" spans="1:14" s="178" customFormat="1">
      <c r="A100" s="176"/>
      <c r="B100" s="176"/>
      <c r="C100" s="176"/>
      <c r="D100" s="176"/>
      <c r="E100" s="176"/>
      <c r="F100" s="176"/>
      <c r="G100" s="176"/>
      <c r="H100" s="176"/>
      <c r="I100" s="176"/>
      <c r="J100" s="176"/>
      <c r="K100" s="176"/>
      <c r="L100" s="176"/>
      <c r="M100" s="176"/>
      <c r="N100" s="176"/>
    </row>
    <row r="101" spans="1:14">
      <c r="A101" s="176"/>
    </row>
    <row r="102" spans="1:14">
      <c r="A102" s="176"/>
    </row>
    <row r="103" spans="1:14">
      <c r="A103" s="176"/>
    </row>
  </sheetData>
  <mergeCells count="12">
    <mergeCell ref="B8:D8"/>
    <mergeCell ref="E8:G8"/>
    <mergeCell ref="B9:D9"/>
    <mergeCell ref="E9:G9"/>
    <mergeCell ref="C10:D10"/>
    <mergeCell ref="E10:F10"/>
    <mergeCell ref="C29:J29"/>
    <mergeCell ref="C32:J32"/>
    <mergeCell ref="C35:J35"/>
    <mergeCell ref="C12:C13"/>
    <mergeCell ref="C11:D11"/>
    <mergeCell ref="E11:F11"/>
  </mergeCells>
  <hyperlinks>
    <hyperlink ref="A2" r:id="rId1"/>
  </hyperlinks>
  <pageMargins left="0.7" right="0.7" top="0.75" bottom="0.75" header="0.3" footer="0.3"/>
  <pageSetup orientation="portrait" r:id="rId2"/>
  <legacyDrawing r:id="rId3"/>
</worksheet>
</file>

<file path=xl/worksheets/sheet13.xml><?xml version="1.0" encoding="utf-8"?>
<worksheet xmlns="http://schemas.openxmlformats.org/spreadsheetml/2006/main" xmlns:r="http://schemas.openxmlformats.org/officeDocument/2006/relationships">
  <sheetPr codeName="Sheet16"/>
  <dimension ref="A1:J38"/>
  <sheetViews>
    <sheetView workbookViewId="0">
      <selection activeCell="H28" sqref="H28"/>
    </sheetView>
  </sheetViews>
  <sheetFormatPr defaultRowHeight="12.75"/>
  <cols>
    <col min="1" max="1" width="19.42578125" style="174" customWidth="1"/>
    <col min="2" max="2" width="19.85546875" style="174" customWidth="1"/>
    <col min="3" max="3" width="17" style="174" bestFit="1" customWidth="1"/>
    <col min="4" max="4" width="16.85546875" style="174" bestFit="1" customWidth="1"/>
    <col min="5" max="5" width="30.5703125" style="174" bestFit="1" customWidth="1"/>
    <col min="6" max="6" width="13.85546875" style="174" bestFit="1" customWidth="1"/>
    <col min="7" max="7" width="19.85546875" style="174" bestFit="1" customWidth="1"/>
    <col min="8" max="8" width="20.42578125" style="174" bestFit="1" customWidth="1"/>
    <col min="9" max="9" width="18.85546875" style="174" bestFit="1" customWidth="1"/>
    <col min="10" max="10" width="19.5703125" style="174" bestFit="1" customWidth="1"/>
    <col min="11" max="256" width="9.140625" style="174"/>
    <col min="257" max="257" width="11.42578125" style="174" bestFit="1" customWidth="1"/>
    <col min="258" max="258" width="19.85546875" style="174" customWidth="1"/>
    <col min="259" max="259" width="17" style="174" bestFit="1" customWidth="1"/>
    <col min="260" max="260" width="16.85546875" style="174" bestFit="1" customWidth="1"/>
    <col min="261" max="261" width="30.5703125" style="174" bestFit="1" customWidth="1"/>
    <col min="262" max="262" width="13.85546875" style="174" bestFit="1" customWidth="1"/>
    <col min="263" max="263" width="19.85546875" style="174" bestFit="1" customWidth="1"/>
    <col min="264" max="264" width="20.42578125" style="174" bestFit="1" customWidth="1"/>
    <col min="265" max="265" width="18.85546875" style="174" bestFit="1" customWidth="1"/>
    <col min="266" max="266" width="19.5703125" style="174" bestFit="1" customWidth="1"/>
    <col min="267" max="512" width="9.140625" style="174"/>
    <col min="513" max="513" width="11.42578125" style="174" bestFit="1" customWidth="1"/>
    <col min="514" max="514" width="19.85546875" style="174" customWidth="1"/>
    <col min="515" max="515" width="17" style="174" bestFit="1" customWidth="1"/>
    <col min="516" max="516" width="16.85546875" style="174" bestFit="1" customWidth="1"/>
    <col min="517" max="517" width="30.5703125" style="174" bestFit="1" customWidth="1"/>
    <col min="518" max="518" width="13.85546875" style="174" bestFit="1" customWidth="1"/>
    <col min="519" max="519" width="19.85546875" style="174" bestFit="1" customWidth="1"/>
    <col min="520" max="520" width="20.42578125" style="174" bestFit="1" customWidth="1"/>
    <col min="521" max="521" width="18.85546875" style="174" bestFit="1" customWidth="1"/>
    <col min="522" max="522" width="19.5703125" style="174" bestFit="1" customWidth="1"/>
    <col min="523" max="768" width="9.140625" style="174"/>
    <col min="769" max="769" width="11.42578125" style="174" bestFit="1" customWidth="1"/>
    <col min="770" max="770" width="19.85546875" style="174" customWidth="1"/>
    <col min="771" max="771" width="17" style="174" bestFit="1" customWidth="1"/>
    <col min="772" max="772" width="16.85546875" style="174" bestFit="1" customWidth="1"/>
    <col min="773" max="773" width="30.5703125" style="174" bestFit="1" customWidth="1"/>
    <col min="774" max="774" width="13.85546875" style="174" bestFit="1" customWidth="1"/>
    <col min="775" max="775" width="19.85546875" style="174" bestFit="1" customWidth="1"/>
    <col min="776" max="776" width="20.42578125" style="174" bestFit="1" customWidth="1"/>
    <col min="777" max="777" width="18.85546875" style="174" bestFit="1" customWidth="1"/>
    <col min="778" max="778" width="19.5703125" style="174" bestFit="1" customWidth="1"/>
    <col min="779" max="1024" width="9.140625" style="174"/>
    <col min="1025" max="1025" width="11.42578125" style="174" bestFit="1" customWidth="1"/>
    <col min="1026" max="1026" width="19.85546875" style="174" customWidth="1"/>
    <col min="1027" max="1027" width="17" style="174" bestFit="1" customWidth="1"/>
    <col min="1028" max="1028" width="16.85546875" style="174" bestFit="1" customWidth="1"/>
    <col min="1029" max="1029" width="30.5703125" style="174" bestFit="1" customWidth="1"/>
    <col min="1030" max="1030" width="13.85546875" style="174" bestFit="1" customWidth="1"/>
    <col min="1031" max="1031" width="19.85546875" style="174" bestFit="1" customWidth="1"/>
    <col min="1032" max="1032" width="20.42578125" style="174" bestFit="1" customWidth="1"/>
    <col min="1033" max="1033" width="18.85546875" style="174" bestFit="1" customWidth="1"/>
    <col min="1034" max="1034" width="19.5703125" style="174" bestFit="1" customWidth="1"/>
    <col min="1035" max="1280" width="9.140625" style="174"/>
    <col min="1281" max="1281" width="11.42578125" style="174" bestFit="1" customWidth="1"/>
    <col min="1282" max="1282" width="19.85546875" style="174" customWidth="1"/>
    <col min="1283" max="1283" width="17" style="174" bestFit="1" customWidth="1"/>
    <col min="1284" max="1284" width="16.85546875" style="174" bestFit="1" customWidth="1"/>
    <col min="1285" max="1285" width="30.5703125" style="174" bestFit="1" customWidth="1"/>
    <col min="1286" max="1286" width="13.85546875" style="174" bestFit="1" customWidth="1"/>
    <col min="1287" max="1287" width="19.85546875" style="174" bestFit="1" customWidth="1"/>
    <col min="1288" max="1288" width="20.42578125" style="174" bestFit="1" customWidth="1"/>
    <col min="1289" max="1289" width="18.85546875" style="174" bestFit="1" customWidth="1"/>
    <col min="1290" max="1290" width="19.5703125" style="174" bestFit="1" customWidth="1"/>
    <col min="1291" max="1536" width="9.140625" style="174"/>
    <col min="1537" max="1537" width="11.42578125" style="174" bestFit="1" customWidth="1"/>
    <col min="1538" max="1538" width="19.85546875" style="174" customWidth="1"/>
    <col min="1539" max="1539" width="17" style="174" bestFit="1" customWidth="1"/>
    <col min="1540" max="1540" width="16.85546875" style="174" bestFit="1" customWidth="1"/>
    <col min="1541" max="1541" width="30.5703125" style="174" bestFit="1" customWidth="1"/>
    <col min="1542" max="1542" width="13.85546875" style="174" bestFit="1" customWidth="1"/>
    <col min="1543" max="1543" width="19.85546875" style="174" bestFit="1" customWidth="1"/>
    <col min="1544" max="1544" width="20.42578125" style="174" bestFit="1" customWidth="1"/>
    <col min="1545" max="1545" width="18.85546875" style="174" bestFit="1" customWidth="1"/>
    <col min="1546" max="1546" width="19.5703125" style="174" bestFit="1" customWidth="1"/>
    <col min="1547" max="1792" width="9.140625" style="174"/>
    <col min="1793" max="1793" width="11.42578125" style="174" bestFit="1" customWidth="1"/>
    <col min="1794" max="1794" width="19.85546875" style="174" customWidth="1"/>
    <col min="1795" max="1795" width="17" style="174" bestFit="1" customWidth="1"/>
    <col min="1796" max="1796" width="16.85546875" style="174" bestFit="1" customWidth="1"/>
    <col min="1797" max="1797" width="30.5703125" style="174" bestFit="1" customWidth="1"/>
    <col min="1798" max="1798" width="13.85546875" style="174" bestFit="1" customWidth="1"/>
    <col min="1799" max="1799" width="19.85546875" style="174" bestFit="1" customWidth="1"/>
    <col min="1800" max="1800" width="20.42578125" style="174" bestFit="1" customWidth="1"/>
    <col min="1801" max="1801" width="18.85546875" style="174" bestFit="1" customWidth="1"/>
    <col min="1802" max="1802" width="19.5703125" style="174" bestFit="1" customWidth="1"/>
    <col min="1803" max="2048" width="9.140625" style="174"/>
    <col min="2049" max="2049" width="11.42578125" style="174" bestFit="1" customWidth="1"/>
    <col min="2050" max="2050" width="19.85546875" style="174" customWidth="1"/>
    <col min="2051" max="2051" width="17" style="174" bestFit="1" customWidth="1"/>
    <col min="2052" max="2052" width="16.85546875" style="174" bestFit="1" customWidth="1"/>
    <col min="2053" max="2053" width="30.5703125" style="174" bestFit="1" customWidth="1"/>
    <col min="2054" max="2054" width="13.85546875" style="174" bestFit="1" customWidth="1"/>
    <col min="2055" max="2055" width="19.85546875" style="174" bestFit="1" customWidth="1"/>
    <col min="2056" max="2056" width="20.42578125" style="174" bestFit="1" customWidth="1"/>
    <col min="2057" max="2057" width="18.85546875" style="174" bestFit="1" customWidth="1"/>
    <col min="2058" max="2058" width="19.5703125" style="174" bestFit="1" customWidth="1"/>
    <col min="2059" max="2304" width="9.140625" style="174"/>
    <col min="2305" max="2305" width="11.42578125" style="174" bestFit="1" customWidth="1"/>
    <col min="2306" max="2306" width="19.85546875" style="174" customWidth="1"/>
    <col min="2307" max="2307" width="17" style="174" bestFit="1" customWidth="1"/>
    <col min="2308" max="2308" width="16.85546875" style="174" bestFit="1" customWidth="1"/>
    <col min="2309" max="2309" width="30.5703125" style="174" bestFit="1" customWidth="1"/>
    <col min="2310" max="2310" width="13.85546875" style="174" bestFit="1" customWidth="1"/>
    <col min="2311" max="2311" width="19.85546875" style="174" bestFit="1" customWidth="1"/>
    <col min="2312" max="2312" width="20.42578125" style="174" bestFit="1" customWidth="1"/>
    <col min="2313" max="2313" width="18.85546875" style="174" bestFit="1" customWidth="1"/>
    <col min="2314" max="2314" width="19.5703125" style="174" bestFit="1" customWidth="1"/>
    <col min="2315" max="2560" width="9.140625" style="174"/>
    <col min="2561" max="2561" width="11.42578125" style="174" bestFit="1" customWidth="1"/>
    <col min="2562" max="2562" width="19.85546875" style="174" customWidth="1"/>
    <col min="2563" max="2563" width="17" style="174" bestFit="1" customWidth="1"/>
    <col min="2564" max="2564" width="16.85546875" style="174" bestFit="1" customWidth="1"/>
    <col min="2565" max="2565" width="30.5703125" style="174" bestFit="1" customWidth="1"/>
    <col min="2566" max="2566" width="13.85546875" style="174" bestFit="1" customWidth="1"/>
    <col min="2567" max="2567" width="19.85546875" style="174" bestFit="1" customWidth="1"/>
    <col min="2568" max="2568" width="20.42578125" style="174" bestFit="1" customWidth="1"/>
    <col min="2569" max="2569" width="18.85546875" style="174" bestFit="1" customWidth="1"/>
    <col min="2570" max="2570" width="19.5703125" style="174" bestFit="1" customWidth="1"/>
    <col min="2571" max="2816" width="9.140625" style="174"/>
    <col min="2817" max="2817" width="11.42578125" style="174" bestFit="1" customWidth="1"/>
    <col min="2818" max="2818" width="19.85546875" style="174" customWidth="1"/>
    <col min="2819" max="2819" width="17" style="174" bestFit="1" customWidth="1"/>
    <col min="2820" max="2820" width="16.85546875" style="174" bestFit="1" customWidth="1"/>
    <col min="2821" max="2821" width="30.5703125" style="174" bestFit="1" customWidth="1"/>
    <col min="2822" max="2822" width="13.85546875" style="174" bestFit="1" customWidth="1"/>
    <col min="2823" max="2823" width="19.85546875" style="174" bestFit="1" customWidth="1"/>
    <col min="2824" max="2824" width="20.42578125" style="174" bestFit="1" customWidth="1"/>
    <col min="2825" max="2825" width="18.85546875" style="174" bestFit="1" customWidth="1"/>
    <col min="2826" max="2826" width="19.5703125" style="174" bestFit="1" customWidth="1"/>
    <col min="2827" max="3072" width="9.140625" style="174"/>
    <col min="3073" max="3073" width="11.42578125" style="174" bestFit="1" customWidth="1"/>
    <col min="3074" max="3074" width="19.85546875" style="174" customWidth="1"/>
    <col min="3075" max="3075" width="17" style="174" bestFit="1" customWidth="1"/>
    <col min="3076" max="3076" width="16.85546875" style="174" bestFit="1" customWidth="1"/>
    <col min="3077" max="3077" width="30.5703125" style="174" bestFit="1" customWidth="1"/>
    <col min="3078" max="3078" width="13.85546875" style="174" bestFit="1" customWidth="1"/>
    <col min="3079" max="3079" width="19.85546875" style="174" bestFit="1" customWidth="1"/>
    <col min="3080" max="3080" width="20.42578125" style="174" bestFit="1" customWidth="1"/>
    <col min="3081" max="3081" width="18.85546875" style="174" bestFit="1" customWidth="1"/>
    <col min="3082" max="3082" width="19.5703125" style="174" bestFit="1" customWidth="1"/>
    <col min="3083" max="3328" width="9.140625" style="174"/>
    <col min="3329" max="3329" width="11.42578125" style="174" bestFit="1" customWidth="1"/>
    <col min="3330" max="3330" width="19.85546875" style="174" customWidth="1"/>
    <col min="3331" max="3331" width="17" style="174" bestFit="1" customWidth="1"/>
    <col min="3332" max="3332" width="16.85546875" style="174" bestFit="1" customWidth="1"/>
    <col min="3333" max="3333" width="30.5703125" style="174" bestFit="1" customWidth="1"/>
    <col min="3334" max="3334" width="13.85546875" style="174" bestFit="1" customWidth="1"/>
    <col min="3335" max="3335" width="19.85546875" style="174" bestFit="1" customWidth="1"/>
    <col min="3336" max="3336" width="20.42578125" style="174" bestFit="1" customWidth="1"/>
    <col min="3337" max="3337" width="18.85546875" style="174" bestFit="1" customWidth="1"/>
    <col min="3338" max="3338" width="19.5703125" style="174" bestFit="1" customWidth="1"/>
    <col min="3339" max="3584" width="9.140625" style="174"/>
    <col min="3585" max="3585" width="11.42578125" style="174" bestFit="1" customWidth="1"/>
    <col min="3586" max="3586" width="19.85546875" style="174" customWidth="1"/>
    <col min="3587" max="3587" width="17" style="174" bestFit="1" customWidth="1"/>
    <col min="3588" max="3588" width="16.85546875" style="174" bestFit="1" customWidth="1"/>
    <col min="3589" max="3589" width="30.5703125" style="174" bestFit="1" customWidth="1"/>
    <col min="3590" max="3590" width="13.85546875" style="174" bestFit="1" customWidth="1"/>
    <col min="3591" max="3591" width="19.85546875" style="174" bestFit="1" customWidth="1"/>
    <col min="3592" max="3592" width="20.42578125" style="174" bestFit="1" customWidth="1"/>
    <col min="3593" max="3593" width="18.85546875" style="174" bestFit="1" customWidth="1"/>
    <col min="3594" max="3594" width="19.5703125" style="174" bestFit="1" customWidth="1"/>
    <col min="3595" max="3840" width="9.140625" style="174"/>
    <col min="3841" max="3841" width="11.42578125" style="174" bestFit="1" customWidth="1"/>
    <col min="3842" max="3842" width="19.85546875" style="174" customWidth="1"/>
    <col min="3843" max="3843" width="17" style="174" bestFit="1" customWidth="1"/>
    <col min="3844" max="3844" width="16.85546875" style="174" bestFit="1" customWidth="1"/>
    <col min="3845" max="3845" width="30.5703125" style="174" bestFit="1" customWidth="1"/>
    <col min="3846" max="3846" width="13.85546875" style="174" bestFit="1" customWidth="1"/>
    <col min="3847" max="3847" width="19.85546875" style="174" bestFit="1" customWidth="1"/>
    <col min="3848" max="3848" width="20.42578125" style="174" bestFit="1" customWidth="1"/>
    <col min="3849" max="3849" width="18.85546875" style="174" bestFit="1" customWidth="1"/>
    <col min="3850" max="3850" width="19.5703125" style="174" bestFit="1" customWidth="1"/>
    <col min="3851" max="4096" width="9.140625" style="174"/>
    <col min="4097" max="4097" width="11.42578125" style="174" bestFit="1" customWidth="1"/>
    <col min="4098" max="4098" width="19.85546875" style="174" customWidth="1"/>
    <col min="4099" max="4099" width="17" style="174" bestFit="1" customWidth="1"/>
    <col min="4100" max="4100" width="16.85546875" style="174" bestFit="1" customWidth="1"/>
    <col min="4101" max="4101" width="30.5703125" style="174" bestFit="1" customWidth="1"/>
    <col min="4102" max="4102" width="13.85546875" style="174" bestFit="1" customWidth="1"/>
    <col min="4103" max="4103" width="19.85546875" style="174" bestFit="1" customWidth="1"/>
    <col min="4104" max="4104" width="20.42578125" style="174" bestFit="1" customWidth="1"/>
    <col min="4105" max="4105" width="18.85546875" style="174" bestFit="1" customWidth="1"/>
    <col min="4106" max="4106" width="19.5703125" style="174" bestFit="1" customWidth="1"/>
    <col min="4107" max="4352" width="9.140625" style="174"/>
    <col min="4353" max="4353" width="11.42578125" style="174" bestFit="1" customWidth="1"/>
    <col min="4354" max="4354" width="19.85546875" style="174" customWidth="1"/>
    <col min="4355" max="4355" width="17" style="174" bestFit="1" customWidth="1"/>
    <col min="4356" max="4356" width="16.85546875" style="174" bestFit="1" customWidth="1"/>
    <col min="4357" max="4357" width="30.5703125" style="174" bestFit="1" customWidth="1"/>
    <col min="4358" max="4358" width="13.85546875" style="174" bestFit="1" customWidth="1"/>
    <col min="4359" max="4359" width="19.85546875" style="174" bestFit="1" customWidth="1"/>
    <col min="4360" max="4360" width="20.42578125" style="174" bestFit="1" customWidth="1"/>
    <col min="4361" max="4361" width="18.85546875" style="174" bestFit="1" customWidth="1"/>
    <col min="4362" max="4362" width="19.5703125" style="174" bestFit="1" customWidth="1"/>
    <col min="4363" max="4608" width="9.140625" style="174"/>
    <col min="4609" max="4609" width="11.42578125" style="174" bestFit="1" customWidth="1"/>
    <col min="4610" max="4610" width="19.85546875" style="174" customWidth="1"/>
    <col min="4611" max="4611" width="17" style="174" bestFit="1" customWidth="1"/>
    <col min="4612" max="4612" width="16.85546875" style="174" bestFit="1" customWidth="1"/>
    <col min="4613" max="4613" width="30.5703125" style="174" bestFit="1" customWidth="1"/>
    <col min="4614" max="4614" width="13.85546875" style="174" bestFit="1" customWidth="1"/>
    <col min="4615" max="4615" width="19.85546875" style="174" bestFit="1" customWidth="1"/>
    <col min="4616" max="4616" width="20.42578125" style="174" bestFit="1" customWidth="1"/>
    <col min="4617" max="4617" width="18.85546875" style="174" bestFit="1" customWidth="1"/>
    <col min="4618" max="4618" width="19.5703125" style="174" bestFit="1" customWidth="1"/>
    <col min="4619" max="4864" width="9.140625" style="174"/>
    <col min="4865" max="4865" width="11.42578125" style="174" bestFit="1" customWidth="1"/>
    <col min="4866" max="4866" width="19.85546875" style="174" customWidth="1"/>
    <col min="4867" max="4867" width="17" style="174" bestFit="1" customWidth="1"/>
    <col min="4868" max="4868" width="16.85546875" style="174" bestFit="1" customWidth="1"/>
    <col min="4869" max="4869" width="30.5703125" style="174" bestFit="1" customWidth="1"/>
    <col min="4870" max="4870" width="13.85546875" style="174" bestFit="1" customWidth="1"/>
    <col min="4871" max="4871" width="19.85546875" style="174" bestFit="1" customWidth="1"/>
    <col min="4872" max="4872" width="20.42578125" style="174" bestFit="1" customWidth="1"/>
    <col min="4873" max="4873" width="18.85546875" style="174" bestFit="1" customWidth="1"/>
    <col min="4874" max="4874" width="19.5703125" style="174" bestFit="1" customWidth="1"/>
    <col min="4875" max="5120" width="9.140625" style="174"/>
    <col min="5121" max="5121" width="11.42578125" style="174" bestFit="1" customWidth="1"/>
    <col min="5122" max="5122" width="19.85546875" style="174" customWidth="1"/>
    <col min="5123" max="5123" width="17" style="174" bestFit="1" customWidth="1"/>
    <col min="5124" max="5124" width="16.85546875" style="174" bestFit="1" customWidth="1"/>
    <col min="5125" max="5125" width="30.5703125" style="174" bestFit="1" customWidth="1"/>
    <col min="5126" max="5126" width="13.85546875" style="174" bestFit="1" customWidth="1"/>
    <col min="5127" max="5127" width="19.85546875" style="174" bestFit="1" customWidth="1"/>
    <col min="5128" max="5128" width="20.42578125" style="174" bestFit="1" customWidth="1"/>
    <col min="5129" max="5129" width="18.85546875" style="174" bestFit="1" customWidth="1"/>
    <col min="5130" max="5130" width="19.5703125" style="174" bestFit="1" customWidth="1"/>
    <col min="5131" max="5376" width="9.140625" style="174"/>
    <col min="5377" max="5377" width="11.42578125" style="174" bestFit="1" customWidth="1"/>
    <col min="5378" max="5378" width="19.85546875" style="174" customWidth="1"/>
    <col min="5379" max="5379" width="17" style="174" bestFit="1" customWidth="1"/>
    <col min="5380" max="5380" width="16.85546875" style="174" bestFit="1" customWidth="1"/>
    <col min="5381" max="5381" width="30.5703125" style="174" bestFit="1" customWidth="1"/>
    <col min="5382" max="5382" width="13.85546875" style="174" bestFit="1" customWidth="1"/>
    <col min="5383" max="5383" width="19.85546875" style="174" bestFit="1" customWidth="1"/>
    <col min="5384" max="5384" width="20.42578125" style="174" bestFit="1" customWidth="1"/>
    <col min="5385" max="5385" width="18.85546875" style="174" bestFit="1" customWidth="1"/>
    <col min="5386" max="5386" width="19.5703125" style="174" bestFit="1" customWidth="1"/>
    <col min="5387" max="5632" width="9.140625" style="174"/>
    <col min="5633" max="5633" width="11.42578125" style="174" bestFit="1" customWidth="1"/>
    <col min="5634" max="5634" width="19.85546875" style="174" customWidth="1"/>
    <col min="5635" max="5635" width="17" style="174" bestFit="1" customWidth="1"/>
    <col min="5636" max="5636" width="16.85546875" style="174" bestFit="1" customWidth="1"/>
    <col min="5637" max="5637" width="30.5703125" style="174" bestFit="1" customWidth="1"/>
    <col min="5638" max="5638" width="13.85546875" style="174" bestFit="1" customWidth="1"/>
    <col min="5639" max="5639" width="19.85546875" style="174" bestFit="1" customWidth="1"/>
    <col min="5640" max="5640" width="20.42578125" style="174" bestFit="1" customWidth="1"/>
    <col min="5641" max="5641" width="18.85546875" style="174" bestFit="1" customWidth="1"/>
    <col min="5642" max="5642" width="19.5703125" style="174" bestFit="1" customWidth="1"/>
    <col min="5643" max="5888" width="9.140625" style="174"/>
    <col min="5889" max="5889" width="11.42578125" style="174" bestFit="1" customWidth="1"/>
    <col min="5890" max="5890" width="19.85546875" style="174" customWidth="1"/>
    <col min="5891" max="5891" width="17" style="174" bestFit="1" customWidth="1"/>
    <col min="5892" max="5892" width="16.85546875" style="174" bestFit="1" customWidth="1"/>
    <col min="5893" max="5893" width="30.5703125" style="174" bestFit="1" customWidth="1"/>
    <col min="5894" max="5894" width="13.85546875" style="174" bestFit="1" customWidth="1"/>
    <col min="5895" max="5895" width="19.85546875" style="174" bestFit="1" customWidth="1"/>
    <col min="5896" max="5896" width="20.42578125" style="174" bestFit="1" customWidth="1"/>
    <col min="5897" max="5897" width="18.85546875" style="174" bestFit="1" customWidth="1"/>
    <col min="5898" max="5898" width="19.5703125" style="174" bestFit="1" customWidth="1"/>
    <col min="5899" max="6144" width="9.140625" style="174"/>
    <col min="6145" max="6145" width="11.42578125" style="174" bestFit="1" customWidth="1"/>
    <col min="6146" max="6146" width="19.85546875" style="174" customWidth="1"/>
    <col min="6147" max="6147" width="17" style="174" bestFit="1" customWidth="1"/>
    <col min="6148" max="6148" width="16.85546875" style="174" bestFit="1" customWidth="1"/>
    <col min="6149" max="6149" width="30.5703125" style="174" bestFit="1" customWidth="1"/>
    <col min="6150" max="6150" width="13.85546875" style="174" bestFit="1" customWidth="1"/>
    <col min="6151" max="6151" width="19.85546875" style="174" bestFit="1" customWidth="1"/>
    <col min="6152" max="6152" width="20.42578125" style="174" bestFit="1" customWidth="1"/>
    <col min="6153" max="6153" width="18.85546875" style="174" bestFit="1" customWidth="1"/>
    <col min="6154" max="6154" width="19.5703125" style="174" bestFit="1" customWidth="1"/>
    <col min="6155" max="6400" width="9.140625" style="174"/>
    <col min="6401" max="6401" width="11.42578125" style="174" bestFit="1" customWidth="1"/>
    <col min="6402" max="6402" width="19.85546875" style="174" customWidth="1"/>
    <col min="6403" max="6403" width="17" style="174" bestFit="1" customWidth="1"/>
    <col min="6404" max="6404" width="16.85546875" style="174" bestFit="1" customWidth="1"/>
    <col min="6405" max="6405" width="30.5703125" style="174" bestFit="1" customWidth="1"/>
    <col min="6406" max="6406" width="13.85546875" style="174" bestFit="1" customWidth="1"/>
    <col min="6407" max="6407" width="19.85546875" style="174" bestFit="1" customWidth="1"/>
    <col min="6408" max="6408" width="20.42578125" style="174" bestFit="1" customWidth="1"/>
    <col min="6409" max="6409" width="18.85546875" style="174" bestFit="1" customWidth="1"/>
    <col min="6410" max="6410" width="19.5703125" style="174" bestFit="1" customWidth="1"/>
    <col min="6411" max="6656" width="9.140625" style="174"/>
    <col min="6657" max="6657" width="11.42578125" style="174" bestFit="1" customWidth="1"/>
    <col min="6658" max="6658" width="19.85546875" style="174" customWidth="1"/>
    <col min="6659" max="6659" width="17" style="174" bestFit="1" customWidth="1"/>
    <col min="6660" max="6660" width="16.85546875" style="174" bestFit="1" customWidth="1"/>
    <col min="6661" max="6661" width="30.5703125" style="174" bestFit="1" customWidth="1"/>
    <col min="6662" max="6662" width="13.85546875" style="174" bestFit="1" customWidth="1"/>
    <col min="6663" max="6663" width="19.85546875" style="174" bestFit="1" customWidth="1"/>
    <col min="6664" max="6664" width="20.42578125" style="174" bestFit="1" customWidth="1"/>
    <col min="6665" max="6665" width="18.85546875" style="174" bestFit="1" customWidth="1"/>
    <col min="6666" max="6666" width="19.5703125" style="174" bestFit="1" customWidth="1"/>
    <col min="6667" max="6912" width="9.140625" style="174"/>
    <col min="6913" max="6913" width="11.42578125" style="174" bestFit="1" customWidth="1"/>
    <col min="6914" max="6914" width="19.85546875" style="174" customWidth="1"/>
    <col min="6915" max="6915" width="17" style="174" bestFit="1" customWidth="1"/>
    <col min="6916" max="6916" width="16.85546875" style="174" bestFit="1" customWidth="1"/>
    <col min="6917" max="6917" width="30.5703125" style="174" bestFit="1" customWidth="1"/>
    <col min="6918" max="6918" width="13.85546875" style="174" bestFit="1" customWidth="1"/>
    <col min="6919" max="6919" width="19.85546875" style="174" bestFit="1" customWidth="1"/>
    <col min="6920" max="6920" width="20.42578125" style="174" bestFit="1" customWidth="1"/>
    <col min="6921" max="6921" width="18.85546875" style="174" bestFit="1" customWidth="1"/>
    <col min="6922" max="6922" width="19.5703125" style="174" bestFit="1" customWidth="1"/>
    <col min="6923" max="7168" width="9.140625" style="174"/>
    <col min="7169" max="7169" width="11.42578125" style="174" bestFit="1" customWidth="1"/>
    <col min="7170" max="7170" width="19.85546875" style="174" customWidth="1"/>
    <col min="7171" max="7171" width="17" style="174" bestFit="1" customWidth="1"/>
    <col min="7172" max="7172" width="16.85546875" style="174" bestFit="1" customWidth="1"/>
    <col min="7173" max="7173" width="30.5703125" style="174" bestFit="1" customWidth="1"/>
    <col min="7174" max="7174" width="13.85546875" style="174" bestFit="1" customWidth="1"/>
    <col min="7175" max="7175" width="19.85546875" style="174" bestFit="1" customWidth="1"/>
    <col min="7176" max="7176" width="20.42578125" style="174" bestFit="1" customWidth="1"/>
    <col min="7177" max="7177" width="18.85546875" style="174" bestFit="1" customWidth="1"/>
    <col min="7178" max="7178" width="19.5703125" style="174" bestFit="1" customWidth="1"/>
    <col min="7179" max="7424" width="9.140625" style="174"/>
    <col min="7425" max="7425" width="11.42578125" style="174" bestFit="1" customWidth="1"/>
    <col min="7426" max="7426" width="19.85546875" style="174" customWidth="1"/>
    <col min="7427" max="7427" width="17" style="174" bestFit="1" customWidth="1"/>
    <col min="7428" max="7428" width="16.85546875" style="174" bestFit="1" customWidth="1"/>
    <col min="7429" max="7429" width="30.5703125" style="174" bestFit="1" customWidth="1"/>
    <col min="7430" max="7430" width="13.85546875" style="174" bestFit="1" customWidth="1"/>
    <col min="7431" max="7431" width="19.85546875" style="174" bestFit="1" customWidth="1"/>
    <col min="7432" max="7432" width="20.42578125" style="174" bestFit="1" customWidth="1"/>
    <col min="7433" max="7433" width="18.85546875" style="174" bestFit="1" customWidth="1"/>
    <col min="7434" max="7434" width="19.5703125" style="174" bestFit="1" customWidth="1"/>
    <col min="7435" max="7680" width="9.140625" style="174"/>
    <col min="7681" max="7681" width="11.42578125" style="174" bestFit="1" customWidth="1"/>
    <col min="7682" max="7682" width="19.85546875" style="174" customWidth="1"/>
    <col min="7683" max="7683" width="17" style="174" bestFit="1" customWidth="1"/>
    <col min="7684" max="7684" width="16.85546875" style="174" bestFit="1" customWidth="1"/>
    <col min="7685" max="7685" width="30.5703125" style="174" bestFit="1" customWidth="1"/>
    <col min="7686" max="7686" width="13.85546875" style="174" bestFit="1" customWidth="1"/>
    <col min="7687" max="7687" width="19.85546875" style="174" bestFit="1" customWidth="1"/>
    <col min="7688" max="7688" width="20.42578125" style="174" bestFit="1" customWidth="1"/>
    <col min="7689" max="7689" width="18.85546875" style="174" bestFit="1" customWidth="1"/>
    <col min="7690" max="7690" width="19.5703125" style="174" bestFit="1" customWidth="1"/>
    <col min="7691" max="7936" width="9.140625" style="174"/>
    <col min="7937" max="7937" width="11.42578125" style="174" bestFit="1" customWidth="1"/>
    <col min="7938" max="7938" width="19.85546875" style="174" customWidth="1"/>
    <col min="7939" max="7939" width="17" style="174" bestFit="1" customWidth="1"/>
    <col min="7940" max="7940" width="16.85546875" style="174" bestFit="1" customWidth="1"/>
    <col min="7941" max="7941" width="30.5703125" style="174" bestFit="1" customWidth="1"/>
    <col min="7942" max="7942" width="13.85546875" style="174" bestFit="1" customWidth="1"/>
    <col min="7943" max="7943" width="19.85546875" style="174" bestFit="1" customWidth="1"/>
    <col min="7944" max="7944" width="20.42578125" style="174" bestFit="1" customWidth="1"/>
    <col min="7945" max="7945" width="18.85546875" style="174" bestFit="1" customWidth="1"/>
    <col min="7946" max="7946" width="19.5703125" style="174" bestFit="1" customWidth="1"/>
    <col min="7947" max="8192" width="9.140625" style="174"/>
    <col min="8193" max="8193" width="11.42578125" style="174" bestFit="1" customWidth="1"/>
    <col min="8194" max="8194" width="19.85546875" style="174" customWidth="1"/>
    <col min="8195" max="8195" width="17" style="174" bestFit="1" customWidth="1"/>
    <col min="8196" max="8196" width="16.85546875" style="174" bestFit="1" customWidth="1"/>
    <col min="8197" max="8197" width="30.5703125" style="174" bestFit="1" customWidth="1"/>
    <col min="8198" max="8198" width="13.85546875" style="174" bestFit="1" customWidth="1"/>
    <col min="8199" max="8199" width="19.85546875" style="174" bestFit="1" customWidth="1"/>
    <col min="8200" max="8200" width="20.42578125" style="174" bestFit="1" customWidth="1"/>
    <col min="8201" max="8201" width="18.85546875" style="174" bestFit="1" customWidth="1"/>
    <col min="8202" max="8202" width="19.5703125" style="174" bestFit="1" customWidth="1"/>
    <col min="8203" max="8448" width="9.140625" style="174"/>
    <col min="8449" max="8449" width="11.42578125" style="174" bestFit="1" customWidth="1"/>
    <col min="8450" max="8450" width="19.85546875" style="174" customWidth="1"/>
    <col min="8451" max="8451" width="17" style="174" bestFit="1" customWidth="1"/>
    <col min="8452" max="8452" width="16.85546875" style="174" bestFit="1" customWidth="1"/>
    <col min="8453" max="8453" width="30.5703125" style="174" bestFit="1" customWidth="1"/>
    <col min="8454" max="8454" width="13.85546875" style="174" bestFit="1" customWidth="1"/>
    <col min="8455" max="8455" width="19.85546875" style="174" bestFit="1" customWidth="1"/>
    <col min="8456" max="8456" width="20.42578125" style="174" bestFit="1" customWidth="1"/>
    <col min="8457" max="8457" width="18.85546875" style="174" bestFit="1" customWidth="1"/>
    <col min="8458" max="8458" width="19.5703125" style="174" bestFit="1" customWidth="1"/>
    <col min="8459" max="8704" width="9.140625" style="174"/>
    <col min="8705" max="8705" width="11.42578125" style="174" bestFit="1" customWidth="1"/>
    <col min="8706" max="8706" width="19.85546875" style="174" customWidth="1"/>
    <col min="8707" max="8707" width="17" style="174" bestFit="1" customWidth="1"/>
    <col min="8708" max="8708" width="16.85546875" style="174" bestFit="1" customWidth="1"/>
    <col min="8709" max="8709" width="30.5703125" style="174" bestFit="1" customWidth="1"/>
    <col min="8710" max="8710" width="13.85546875" style="174" bestFit="1" customWidth="1"/>
    <col min="8711" max="8711" width="19.85546875" style="174" bestFit="1" customWidth="1"/>
    <col min="8712" max="8712" width="20.42578125" style="174" bestFit="1" customWidth="1"/>
    <col min="8713" max="8713" width="18.85546875" style="174" bestFit="1" customWidth="1"/>
    <col min="8714" max="8714" width="19.5703125" style="174" bestFit="1" customWidth="1"/>
    <col min="8715" max="8960" width="9.140625" style="174"/>
    <col min="8961" max="8961" width="11.42578125" style="174" bestFit="1" customWidth="1"/>
    <col min="8962" max="8962" width="19.85546875" style="174" customWidth="1"/>
    <col min="8963" max="8963" width="17" style="174" bestFit="1" customWidth="1"/>
    <col min="8964" max="8964" width="16.85546875" style="174" bestFit="1" customWidth="1"/>
    <col min="8965" max="8965" width="30.5703125" style="174" bestFit="1" customWidth="1"/>
    <col min="8966" max="8966" width="13.85546875" style="174" bestFit="1" customWidth="1"/>
    <col min="8967" max="8967" width="19.85546875" style="174" bestFit="1" customWidth="1"/>
    <col min="8968" max="8968" width="20.42578125" style="174" bestFit="1" customWidth="1"/>
    <col min="8969" max="8969" width="18.85546875" style="174" bestFit="1" customWidth="1"/>
    <col min="8970" max="8970" width="19.5703125" style="174" bestFit="1" customWidth="1"/>
    <col min="8971" max="9216" width="9.140625" style="174"/>
    <col min="9217" max="9217" width="11.42578125" style="174" bestFit="1" customWidth="1"/>
    <col min="9218" max="9218" width="19.85546875" style="174" customWidth="1"/>
    <col min="9219" max="9219" width="17" style="174" bestFit="1" customWidth="1"/>
    <col min="9220" max="9220" width="16.85546875" style="174" bestFit="1" customWidth="1"/>
    <col min="9221" max="9221" width="30.5703125" style="174" bestFit="1" customWidth="1"/>
    <col min="9222" max="9222" width="13.85546875" style="174" bestFit="1" customWidth="1"/>
    <col min="9223" max="9223" width="19.85546875" style="174" bestFit="1" customWidth="1"/>
    <col min="9224" max="9224" width="20.42578125" style="174" bestFit="1" customWidth="1"/>
    <col min="9225" max="9225" width="18.85546875" style="174" bestFit="1" customWidth="1"/>
    <col min="9226" max="9226" width="19.5703125" style="174" bestFit="1" customWidth="1"/>
    <col min="9227" max="9472" width="9.140625" style="174"/>
    <col min="9473" max="9473" width="11.42578125" style="174" bestFit="1" customWidth="1"/>
    <col min="9474" max="9474" width="19.85546875" style="174" customWidth="1"/>
    <col min="9475" max="9475" width="17" style="174" bestFit="1" customWidth="1"/>
    <col min="9476" max="9476" width="16.85546875" style="174" bestFit="1" customWidth="1"/>
    <col min="9477" max="9477" width="30.5703125" style="174" bestFit="1" customWidth="1"/>
    <col min="9478" max="9478" width="13.85546875" style="174" bestFit="1" customWidth="1"/>
    <col min="9479" max="9479" width="19.85546875" style="174" bestFit="1" customWidth="1"/>
    <col min="9480" max="9480" width="20.42578125" style="174" bestFit="1" customWidth="1"/>
    <col min="9481" max="9481" width="18.85546875" style="174" bestFit="1" customWidth="1"/>
    <col min="9482" max="9482" width="19.5703125" style="174" bestFit="1" customWidth="1"/>
    <col min="9483" max="9728" width="9.140625" style="174"/>
    <col min="9729" max="9729" width="11.42578125" style="174" bestFit="1" customWidth="1"/>
    <col min="9730" max="9730" width="19.85546875" style="174" customWidth="1"/>
    <col min="9731" max="9731" width="17" style="174" bestFit="1" customWidth="1"/>
    <col min="9732" max="9732" width="16.85546875" style="174" bestFit="1" customWidth="1"/>
    <col min="9733" max="9733" width="30.5703125" style="174" bestFit="1" customWidth="1"/>
    <col min="9734" max="9734" width="13.85546875" style="174" bestFit="1" customWidth="1"/>
    <col min="9735" max="9735" width="19.85546875" style="174" bestFit="1" customWidth="1"/>
    <col min="9736" max="9736" width="20.42578125" style="174" bestFit="1" customWidth="1"/>
    <col min="9737" max="9737" width="18.85546875" style="174" bestFit="1" customWidth="1"/>
    <col min="9738" max="9738" width="19.5703125" style="174" bestFit="1" customWidth="1"/>
    <col min="9739" max="9984" width="9.140625" style="174"/>
    <col min="9985" max="9985" width="11.42578125" style="174" bestFit="1" customWidth="1"/>
    <col min="9986" max="9986" width="19.85546875" style="174" customWidth="1"/>
    <col min="9987" max="9987" width="17" style="174" bestFit="1" customWidth="1"/>
    <col min="9988" max="9988" width="16.85546875" style="174" bestFit="1" customWidth="1"/>
    <col min="9989" max="9989" width="30.5703125" style="174" bestFit="1" customWidth="1"/>
    <col min="9990" max="9990" width="13.85546875" style="174" bestFit="1" customWidth="1"/>
    <col min="9991" max="9991" width="19.85546875" style="174" bestFit="1" customWidth="1"/>
    <col min="9992" max="9992" width="20.42578125" style="174" bestFit="1" customWidth="1"/>
    <col min="9993" max="9993" width="18.85546875" style="174" bestFit="1" customWidth="1"/>
    <col min="9994" max="9994" width="19.5703125" style="174" bestFit="1" customWidth="1"/>
    <col min="9995" max="10240" width="9.140625" style="174"/>
    <col min="10241" max="10241" width="11.42578125" style="174" bestFit="1" customWidth="1"/>
    <col min="10242" max="10242" width="19.85546875" style="174" customWidth="1"/>
    <col min="10243" max="10243" width="17" style="174" bestFit="1" customWidth="1"/>
    <col min="10244" max="10244" width="16.85546875" style="174" bestFit="1" customWidth="1"/>
    <col min="10245" max="10245" width="30.5703125" style="174" bestFit="1" customWidth="1"/>
    <col min="10246" max="10246" width="13.85546875" style="174" bestFit="1" customWidth="1"/>
    <col min="10247" max="10247" width="19.85546875" style="174" bestFit="1" customWidth="1"/>
    <col min="10248" max="10248" width="20.42578125" style="174" bestFit="1" customWidth="1"/>
    <col min="10249" max="10249" width="18.85546875" style="174" bestFit="1" customWidth="1"/>
    <col min="10250" max="10250" width="19.5703125" style="174" bestFit="1" customWidth="1"/>
    <col min="10251" max="10496" width="9.140625" style="174"/>
    <col min="10497" max="10497" width="11.42578125" style="174" bestFit="1" customWidth="1"/>
    <col min="10498" max="10498" width="19.85546875" style="174" customWidth="1"/>
    <col min="10499" max="10499" width="17" style="174" bestFit="1" customWidth="1"/>
    <col min="10500" max="10500" width="16.85546875" style="174" bestFit="1" customWidth="1"/>
    <col min="10501" max="10501" width="30.5703125" style="174" bestFit="1" customWidth="1"/>
    <col min="10502" max="10502" width="13.85546875" style="174" bestFit="1" customWidth="1"/>
    <col min="10503" max="10503" width="19.85546875" style="174" bestFit="1" customWidth="1"/>
    <col min="10504" max="10504" width="20.42578125" style="174" bestFit="1" customWidth="1"/>
    <col min="10505" max="10505" width="18.85546875" style="174" bestFit="1" customWidth="1"/>
    <col min="10506" max="10506" width="19.5703125" style="174" bestFit="1" customWidth="1"/>
    <col min="10507" max="10752" width="9.140625" style="174"/>
    <col min="10753" max="10753" width="11.42578125" style="174" bestFit="1" customWidth="1"/>
    <col min="10754" max="10754" width="19.85546875" style="174" customWidth="1"/>
    <col min="10755" max="10755" width="17" style="174" bestFit="1" customWidth="1"/>
    <col min="10756" max="10756" width="16.85546875" style="174" bestFit="1" customWidth="1"/>
    <col min="10757" max="10757" width="30.5703125" style="174" bestFit="1" customWidth="1"/>
    <col min="10758" max="10758" width="13.85546875" style="174" bestFit="1" customWidth="1"/>
    <col min="10759" max="10759" width="19.85546875" style="174" bestFit="1" customWidth="1"/>
    <col min="10760" max="10760" width="20.42578125" style="174" bestFit="1" customWidth="1"/>
    <col min="10761" max="10761" width="18.85546875" style="174" bestFit="1" customWidth="1"/>
    <col min="10762" max="10762" width="19.5703125" style="174" bestFit="1" customWidth="1"/>
    <col min="10763" max="11008" width="9.140625" style="174"/>
    <col min="11009" max="11009" width="11.42578125" style="174" bestFit="1" customWidth="1"/>
    <col min="11010" max="11010" width="19.85546875" style="174" customWidth="1"/>
    <col min="11011" max="11011" width="17" style="174" bestFit="1" customWidth="1"/>
    <col min="11012" max="11012" width="16.85546875" style="174" bestFit="1" customWidth="1"/>
    <col min="11013" max="11013" width="30.5703125" style="174" bestFit="1" customWidth="1"/>
    <col min="11014" max="11014" width="13.85546875" style="174" bestFit="1" customWidth="1"/>
    <col min="11015" max="11015" width="19.85546875" style="174" bestFit="1" customWidth="1"/>
    <col min="11016" max="11016" width="20.42578125" style="174" bestFit="1" customWidth="1"/>
    <col min="11017" max="11017" width="18.85546875" style="174" bestFit="1" customWidth="1"/>
    <col min="11018" max="11018" width="19.5703125" style="174" bestFit="1" customWidth="1"/>
    <col min="11019" max="11264" width="9.140625" style="174"/>
    <col min="11265" max="11265" width="11.42578125" style="174" bestFit="1" customWidth="1"/>
    <col min="11266" max="11266" width="19.85546875" style="174" customWidth="1"/>
    <col min="11267" max="11267" width="17" style="174" bestFit="1" customWidth="1"/>
    <col min="11268" max="11268" width="16.85546875" style="174" bestFit="1" customWidth="1"/>
    <col min="11269" max="11269" width="30.5703125" style="174" bestFit="1" customWidth="1"/>
    <col min="11270" max="11270" width="13.85546875" style="174" bestFit="1" customWidth="1"/>
    <col min="11271" max="11271" width="19.85546875" style="174" bestFit="1" customWidth="1"/>
    <col min="11272" max="11272" width="20.42578125" style="174" bestFit="1" customWidth="1"/>
    <col min="11273" max="11273" width="18.85546875" style="174" bestFit="1" customWidth="1"/>
    <col min="11274" max="11274" width="19.5703125" style="174" bestFit="1" customWidth="1"/>
    <col min="11275" max="11520" width="9.140625" style="174"/>
    <col min="11521" max="11521" width="11.42578125" style="174" bestFit="1" customWidth="1"/>
    <col min="11522" max="11522" width="19.85546875" style="174" customWidth="1"/>
    <col min="11523" max="11523" width="17" style="174" bestFit="1" customWidth="1"/>
    <col min="11524" max="11524" width="16.85546875" style="174" bestFit="1" customWidth="1"/>
    <col min="11525" max="11525" width="30.5703125" style="174" bestFit="1" customWidth="1"/>
    <col min="11526" max="11526" width="13.85546875" style="174" bestFit="1" customWidth="1"/>
    <col min="11527" max="11527" width="19.85546875" style="174" bestFit="1" customWidth="1"/>
    <col min="11528" max="11528" width="20.42578125" style="174" bestFit="1" customWidth="1"/>
    <col min="11529" max="11529" width="18.85546875" style="174" bestFit="1" customWidth="1"/>
    <col min="11530" max="11530" width="19.5703125" style="174" bestFit="1" customWidth="1"/>
    <col min="11531" max="11776" width="9.140625" style="174"/>
    <col min="11777" max="11777" width="11.42578125" style="174" bestFit="1" customWidth="1"/>
    <col min="11778" max="11778" width="19.85546875" style="174" customWidth="1"/>
    <col min="11779" max="11779" width="17" style="174" bestFit="1" customWidth="1"/>
    <col min="11780" max="11780" width="16.85546875" style="174" bestFit="1" customWidth="1"/>
    <col min="11781" max="11781" width="30.5703125" style="174" bestFit="1" customWidth="1"/>
    <col min="11782" max="11782" width="13.85546875" style="174" bestFit="1" customWidth="1"/>
    <col min="11783" max="11783" width="19.85546875" style="174" bestFit="1" customWidth="1"/>
    <col min="11784" max="11784" width="20.42578125" style="174" bestFit="1" customWidth="1"/>
    <col min="11785" max="11785" width="18.85546875" style="174" bestFit="1" customWidth="1"/>
    <col min="11786" max="11786" width="19.5703125" style="174" bestFit="1" customWidth="1"/>
    <col min="11787" max="12032" width="9.140625" style="174"/>
    <col min="12033" max="12033" width="11.42578125" style="174" bestFit="1" customWidth="1"/>
    <col min="12034" max="12034" width="19.85546875" style="174" customWidth="1"/>
    <col min="12035" max="12035" width="17" style="174" bestFit="1" customWidth="1"/>
    <col min="12036" max="12036" width="16.85546875" style="174" bestFit="1" customWidth="1"/>
    <col min="12037" max="12037" width="30.5703125" style="174" bestFit="1" customWidth="1"/>
    <col min="12038" max="12038" width="13.85546875" style="174" bestFit="1" customWidth="1"/>
    <col min="12039" max="12039" width="19.85546875" style="174" bestFit="1" customWidth="1"/>
    <col min="12040" max="12040" width="20.42578125" style="174" bestFit="1" customWidth="1"/>
    <col min="12041" max="12041" width="18.85546875" style="174" bestFit="1" customWidth="1"/>
    <col min="12042" max="12042" width="19.5703125" style="174" bestFit="1" customWidth="1"/>
    <col min="12043" max="12288" width="9.140625" style="174"/>
    <col min="12289" max="12289" width="11.42578125" style="174" bestFit="1" customWidth="1"/>
    <col min="12290" max="12290" width="19.85546875" style="174" customWidth="1"/>
    <col min="12291" max="12291" width="17" style="174" bestFit="1" customWidth="1"/>
    <col min="12292" max="12292" width="16.85546875" style="174" bestFit="1" customWidth="1"/>
    <col min="12293" max="12293" width="30.5703125" style="174" bestFit="1" customWidth="1"/>
    <col min="12294" max="12294" width="13.85546875" style="174" bestFit="1" customWidth="1"/>
    <col min="12295" max="12295" width="19.85546875" style="174" bestFit="1" customWidth="1"/>
    <col min="12296" max="12296" width="20.42578125" style="174" bestFit="1" customWidth="1"/>
    <col min="12297" max="12297" width="18.85546875" style="174" bestFit="1" customWidth="1"/>
    <col min="12298" max="12298" width="19.5703125" style="174" bestFit="1" customWidth="1"/>
    <col min="12299" max="12544" width="9.140625" style="174"/>
    <col min="12545" max="12545" width="11.42578125" style="174" bestFit="1" customWidth="1"/>
    <col min="12546" max="12546" width="19.85546875" style="174" customWidth="1"/>
    <col min="12547" max="12547" width="17" style="174" bestFit="1" customWidth="1"/>
    <col min="12548" max="12548" width="16.85546875" style="174" bestFit="1" customWidth="1"/>
    <col min="12549" max="12549" width="30.5703125" style="174" bestFit="1" customWidth="1"/>
    <col min="12550" max="12550" width="13.85546875" style="174" bestFit="1" customWidth="1"/>
    <col min="12551" max="12551" width="19.85546875" style="174" bestFit="1" customWidth="1"/>
    <col min="12552" max="12552" width="20.42578125" style="174" bestFit="1" customWidth="1"/>
    <col min="12553" max="12553" width="18.85546875" style="174" bestFit="1" customWidth="1"/>
    <col min="12554" max="12554" width="19.5703125" style="174" bestFit="1" customWidth="1"/>
    <col min="12555" max="12800" width="9.140625" style="174"/>
    <col min="12801" max="12801" width="11.42578125" style="174" bestFit="1" customWidth="1"/>
    <col min="12802" max="12802" width="19.85546875" style="174" customWidth="1"/>
    <col min="12803" max="12803" width="17" style="174" bestFit="1" customWidth="1"/>
    <col min="12804" max="12804" width="16.85546875" style="174" bestFit="1" customWidth="1"/>
    <col min="12805" max="12805" width="30.5703125" style="174" bestFit="1" customWidth="1"/>
    <col min="12806" max="12806" width="13.85546875" style="174" bestFit="1" customWidth="1"/>
    <col min="12807" max="12807" width="19.85546875" style="174" bestFit="1" customWidth="1"/>
    <col min="12808" max="12808" width="20.42578125" style="174" bestFit="1" customWidth="1"/>
    <col min="12809" max="12809" width="18.85546875" style="174" bestFit="1" customWidth="1"/>
    <col min="12810" max="12810" width="19.5703125" style="174" bestFit="1" customWidth="1"/>
    <col min="12811" max="13056" width="9.140625" style="174"/>
    <col min="13057" max="13057" width="11.42578125" style="174" bestFit="1" customWidth="1"/>
    <col min="13058" max="13058" width="19.85546875" style="174" customWidth="1"/>
    <col min="13059" max="13059" width="17" style="174" bestFit="1" customWidth="1"/>
    <col min="13060" max="13060" width="16.85546875" style="174" bestFit="1" customWidth="1"/>
    <col min="13061" max="13061" width="30.5703125" style="174" bestFit="1" customWidth="1"/>
    <col min="13062" max="13062" width="13.85546875" style="174" bestFit="1" customWidth="1"/>
    <col min="13063" max="13063" width="19.85546875" style="174" bestFit="1" customWidth="1"/>
    <col min="13064" max="13064" width="20.42578125" style="174" bestFit="1" customWidth="1"/>
    <col min="13065" max="13065" width="18.85546875" style="174" bestFit="1" customWidth="1"/>
    <col min="13066" max="13066" width="19.5703125" style="174" bestFit="1" customWidth="1"/>
    <col min="13067" max="13312" width="9.140625" style="174"/>
    <col min="13313" max="13313" width="11.42578125" style="174" bestFit="1" customWidth="1"/>
    <col min="13314" max="13314" width="19.85546875" style="174" customWidth="1"/>
    <col min="13315" max="13315" width="17" style="174" bestFit="1" customWidth="1"/>
    <col min="13316" max="13316" width="16.85546875" style="174" bestFit="1" customWidth="1"/>
    <col min="13317" max="13317" width="30.5703125" style="174" bestFit="1" customWidth="1"/>
    <col min="13318" max="13318" width="13.85546875" style="174" bestFit="1" customWidth="1"/>
    <col min="13319" max="13319" width="19.85546875" style="174" bestFit="1" customWidth="1"/>
    <col min="13320" max="13320" width="20.42578125" style="174" bestFit="1" customWidth="1"/>
    <col min="13321" max="13321" width="18.85546875" style="174" bestFit="1" customWidth="1"/>
    <col min="13322" max="13322" width="19.5703125" style="174" bestFit="1" customWidth="1"/>
    <col min="13323" max="13568" width="9.140625" style="174"/>
    <col min="13569" max="13569" width="11.42578125" style="174" bestFit="1" customWidth="1"/>
    <col min="13570" max="13570" width="19.85546875" style="174" customWidth="1"/>
    <col min="13571" max="13571" width="17" style="174" bestFit="1" customWidth="1"/>
    <col min="13572" max="13572" width="16.85546875" style="174" bestFit="1" customWidth="1"/>
    <col min="13573" max="13573" width="30.5703125" style="174" bestFit="1" customWidth="1"/>
    <col min="13574" max="13574" width="13.85546875" style="174" bestFit="1" customWidth="1"/>
    <col min="13575" max="13575" width="19.85546875" style="174" bestFit="1" customWidth="1"/>
    <col min="13576" max="13576" width="20.42578125" style="174" bestFit="1" customWidth="1"/>
    <col min="13577" max="13577" width="18.85546875" style="174" bestFit="1" customWidth="1"/>
    <col min="13578" max="13578" width="19.5703125" style="174" bestFit="1" customWidth="1"/>
    <col min="13579" max="13824" width="9.140625" style="174"/>
    <col min="13825" max="13825" width="11.42578125" style="174" bestFit="1" customWidth="1"/>
    <col min="13826" max="13826" width="19.85546875" style="174" customWidth="1"/>
    <col min="13827" max="13827" width="17" style="174" bestFit="1" customWidth="1"/>
    <col min="13828" max="13828" width="16.85546875" style="174" bestFit="1" customWidth="1"/>
    <col min="13829" max="13829" width="30.5703125" style="174" bestFit="1" customWidth="1"/>
    <col min="13830" max="13830" width="13.85546875" style="174" bestFit="1" customWidth="1"/>
    <col min="13831" max="13831" width="19.85546875" style="174" bestFit="1" customWidth="1"/>
    <col min="13832" max="13832" width="20.42578125" style="174" bestFit="1" customWidth="1"/>
    <col min="13833" max="13833" width="18.85546875" style="174" bestFit="1" customWidth="1"/>
    <col min="13834" max="13834" width="19.5703125" style="174" bestFit="1" customWidth="1"/>
    <col min="13835" max="14080" width="9.140625" style="174"/>
    <col min="14081" max="14081" width="11.42578125" style="174" bestFit="1" customWidth="1"/>
    <col min="14082" max="14082" width="19.85546875" style="174" customWidth="1"/>
    <col min="14083" max="14083" width="17" style="174" bestFit="1" customWidth="1"/>
    <col min="14084" max="14084" width="16.85546875" style="174" bestFit="1" customWidth="1"/>
    <col min="14085" max="14085" width="30.5703125" style="174" bestFit="1" customWidth="1"/>
    <col min="14086" max="14086" width="13.85546875" style="174" bestFit="1" customWidth="1"/>
    <col min="14087" max="14087" width="19.85546875" style="174" bestFit="1" customWidth="1"/>
    <col min="14088" max="14088" width="20.42578125" style="174" bestFit="1" customWidth="1"/>
    <col min="14089" max="14089" width="18.85546875" style="174" bestFit="1" customWidth="1"/>
    <col min="14090" max="14090" width="19.5703125" style="174" bestFit="1" customWidth="1"/>
    <col min="14091" max="14336" width="9.140625" style="174"/>
    <col min="14337" max="14337" width="11.42578125" style="174" bestFit="1" customWidth="1"/>
    <col min="14338" max="14338" width="19.85546875" style="174" customWidth="1"/>
    <col min="14339" max="14339" width="17" style="174" bestFit="1" customWidth="1"/>
    <col min="14340" max="14340" width="16.85546875" style="174" bestFit="1" customWidth="1"/>
    <col min="14341" max="14341" width="30.5703125" style="174" bestFit="1" customWidth="1"/>
    <col min="14342" max="14342" width="13.85546875" style="174" bestFit="1" customWidth="1"/>
    <col min="14343" max="14343" width="19.85546875" style="174" bestFit="1" customWidth="1"/>
    <col min="14344" max="14344" width="20.42578125" style="174" bestFit="1" customWidth="1"/>
    <col min="14345" max="14345" width="18.85546875" style="174" bestFit="1" customWidth="1"/>
    <col min="14346" max="14346" width="19.5703125" style="174" bestFit="1" customWidth="1"/>
    <col min="14347" max="14592" width="9.140625" style="174"/>
    <col min="14593" max="14593" width="11.42578125" style="174" bestFit="1" customWidth="1"/>
    <col min="14594" max="14594" width="19.85546875" style="174" customWidth="1"/>
    <col min="14595" max="14595" width="17" style="174" bestFit="1" customWidth="1"/>
    <col min="14596" max="14596" width="16.85546875" style="174" bestFit="1" customWidth="1"/>
    <col min="14597" max="14597" width="30.5703125" style="174" bestFit="1" customWidth="1"/>
    <col min="14598" max="14598" width="13.85546875" style="174" bestFit="1" customWidth="1"/>
    <col min="14599" max="14599" width="19.85546875" style="174" bestFit="1" customWidth="1"/>
    <col min="14600" max="14600" width="20.42578125" style="174" bestFit="1" customWidth="1"/>
    <col min="14601" max="14601" width="18.85546875" style="174" bestFit="1" customWidth="1"/>
    <col min="14602" max="14602" width="19.5703125" style="174" bestFit="1" customWidth="1"/>
    <col min="14603" max="14848" width="9.140625" style="174"/>
    <col min="14849" max="14849" width="11.42578125" style="174" bestFit="1" customWidth="1"/>
    <col min="14850" max="14850" width="19.85546875" style="174" customWidth="1"/>
    <col min="14851" max="14851" width="17" style="174" bestFit="1" customWidth="1"/>
    <col min="14852" max="14852" width="16.85546875" style="174" bestFit="1" customWidth="1"/>
    <col min="14853" max="14853" width="30.5703125" style="174" bestFit="1" customWidth="1"/>
    <col min="14854" max="14854" width="13.85546875" style="174" bestFit="1" customWidth="1"/>
    <col min="14855" max="14855" width="19.85546875" style="174" bestFit="1" customWidth="1"/>
    <col min="14856" max="14856" width="20.42578125" style="174" bestFit="1" customWidth="1"/>
    <col min="14857" max="14857" width="18.85546875" style="174" bestFit="1" customWidth="1"/>
    <col min="14858" max="14858" width="19.5703125" style="174" bestFit="1" customWidth="1"/>
    <col min="14859" max="15104" width="9.140625" style="174"/>
    <col min="15105" max="15105" width="11.42578125" style="174" bestFit="1" customWidth="1"/>
    <col min="15106" max="15106" width="19.85546875" style="174" customWidth="1"/>
    <col min="15107" max="15107" width="17" style="174" bestFit="1" customWidth="1"/>
    <col min="15108" max="15108" width="16.85546875" style="174" bestFit="1" customWidth="1"/>
    <col min="15109" max="15109" width="30.5703125" style="174" bestFit="1" customWidth="1"/>
    <col min="15110" max="15110" width="13.85546875" style="174" bestFit="1" customWidth="1"/>
    <col min="15111" max="15111" width="19.85546875" style="174" bestFit="1" customWidth="1"/>
    <col min="15112" max="15112" width="20.42578125" style="174" bestFit="1" customWidth="1"/>
    <col min="15113" max="15113" width="18.85546875" style="174" bestFit="1" customWidth="1"/>
    <col min="15114" max="15114" width="19.5703125" style="174" bestFit="1" customWidth="1"/>
    <col min="15115" max="15360" width="9.140625" style="174"/>
    <col min="15361" max="15361" width="11.42578125" style="174" bestFit="1" customWidth="1"/>
    <col min="15362" max="15362" width="19.85546875" style="174" customWidth="1"/>
    <col min="15363" max="15363" width="17" style="174" bestFit="1" customWidth="1"/>
    <col min="15364" max="15364" width="16.85546875" style="174" bestFit="1" customWidth="1"/>
    <col min="15365" max="15365" width="30.5703125" style="174" bestFit="1" customWidth="1"/>
    <col min="15366" max="15366" width="13.85546875" style="174" bestFit="1" customWidth="1"/>
    <col min="15367" max="15367" width="19.85546875" style="174" bestFit="1" customWidth="1"/>
    <col min="15368" max="15368" width="20.42578125" style="174" bestFit="1" customWidth="1"/>
    <col min="15369" max="15369" width="18.85546875" style="174" bestFit="1" customWidth="1"/>
    <col min="15370" max="15370" width="19.5703125" style="174" bestFit="1" customWidth="1"/>
    <col min="15371" max="15616" width="9.140625" style="174"/>
    <col min="15617" max="15617" width="11.42578125" style="174" bestFit="1" customWidth="1"/>
    <col min="15618" max="15618" width="19.85546875" style="174" customWidth="1"/>
    <col min="15619" max="15619" width="17" style="174" bestFit="1" customWidth="1"/>
    <col min="15620" max="15620" width="16.85546875" style="174" bestFit="1" customWidth="1"/>
    <col min="15621" max="15621" width="30.5703125" style="174" bestFit="1" customWidth="1"/>
    <col min="15622" max="15622" width="13.85546875" style="174" bestFit="1" customWidth="1"/>
    <col min="15623" max="15623" width="19.85546875" style="174" bestFit="1" customWidth="1"/>
    <col min="15624" max="15624" width="20.42578125" style="174" bestFit="1" customWidth="1"/>
    <col min="15625" max="15625" width="18.85546875" style="174" bestFit="1" customWidth="1"/>
    <col min="15626" max="15626" width="19.5703125" style="174" bestFit="1" customWidth="1"/>
    <col min="15627" max="15872" width="9.140625" style="174"/>
    <col min="15873" max="15873" width="11.42578125" style="174" bestFit="1" customWidth="1"/>
    <col min="15874" max="15874" width="19.85546875" style="174" customWidth="1"/>
    <col min="15875" max="15875" width="17" style="174" bestFit="1" customWidth="1"/>
    <col min="15876" max="15876" width="16.85546875" style="174" bestFit="1" customWidth="1"/>
    <col min="15877" max="15877" width="30.5703125" style="174" bestFit="1" customWidth="1"/>
    <col min="15878" max="15878" width="13.85546875" style="174" bestFit="1" customWidth="1"/>
    <col min="15879" max="15879" width="19.85546875" style="174" bestFit="1" customWidth="1"/>
    <col min="15880" max="15880" width="20.42578125" style="174" bestFit="1" customWidth="1"/>
    <col min="15881" max="15881" width="18.85546875" style="174" bestFit="1" customWidth="1"/>
    <col min="15882" max="15882" width="19.5703125" style="174" bestFit="1" customWidth="1"/>
    <col min="15883" max="16128" width="9.140625" style="174"/>
    <col min="16129" max="16129" width="11.42578125" style="174" bestFit="1" customWidth="1"/>
    <col min="16130" max="16130" width="19.85546875" style="174" customWidth="1"/>
    <col min="16131" max="16131" width="17" style="174" bestFit="1" customWidth="1"/>
    <col min="16132" max="16132" width="16.85546875" style="174" bestFit="1" customWidth="1"/>
    <col min="16133" max="16133" width="30.5703125" style="174" bestFit="1" customWidth="1"/>
    <col min="16134" max="16134" width="13.85546875" style="174" bestFit="1" customWidth="1"/>
    <col min="16135" max="16135" width="19.85546875" style="174" bestFit="1" customWidth="1"/>
    <col min="16136" max="16136" width="20.42578125" style="174" bestFit="1" customWidth="1"/>
    <col min="16137" max="16137" width="18.85546875" style="174" bestFit="1" customWidth="1"/>
    <col min="16138" max="16138" width="19.5703125" style="174" bestFit="1" customWidth="1"/>
    <col min="16139" max="16384" width="9.140625" style="174"/>
  </cols>
  <sheetData>
    <row r="1" spans="1:10">
      <c r="A1" s="175" t="s">
        <v>1150</v>
      </c>
    </row>
    <row r="2" spans="1:10" ht="15">
      <c r="A2" s="510" t="s">
        <v>742</v>
      </c>
      <c r="B2" s="511" t="s">
        <v>98</v>
      </c>
      <c r="C2" s="511" t="s">
        <v>743</v>
      </c>
      <c r="D2" s="511" t="s">
        <v>744</v>
      </c>
      <c r="E2" s="511" t="s">
        <v>745</v>
      </c>
      <c r="F2" s="511" t="s">
        <v>746</v>
      </c>
      <c r="G2" s="511" t="s">
        <v>747</v>
      </c>
      <c r="H2" s="511" t="s">
        <v>748</v>
      </c>
      <c r="I2" s="511" t="s">
        <v>749</v>
      </c>
      <c r="J2" s="512" t="s">
        <v>750</v>
      </c>
    </row>
    <row r="3" spans="1:10">
      <c r="A3" s="513">
        <v>2013</v>
      </c>
      <c r="B3" s="514" t="s">
        <v>75</v>
      </c>
      <c r="C3" s="514" t="s">
        <v>751</v>
      </c>
      <c r="D3" s="514" t="s">
        <v>752</v>
      </c>
      <c r="E3" s="514" t="s">
        <v>753</v>
      </c>
      <c r="F3" s="514" t="s">
        <v>757</v>
      </c>
      <c r="G3" s="515">
        <v>2261020.9700000002</v>
      </c>
      <c r="H3" s="516">
        <v>0.25810741187160602</v>
      </c>
      <c r="I3" s="515"/>
      <c r="J3" s="517"/>
    </row>
    <row r="4" spans="1:10">
      <c r="A4" s="518">
        <v>2010</v>
      </c>
      <c r="B4" s="519" t="s">
        <v>75</v>
      </c>
      <c r="C4" s="519" t="s">
        <v>751</v>
      </c>
      <c r="D4" s="519" t="s">
        <v>752</v>
      </c>
      <c r="E4" s="519" t="s">
        <v>753</v>
      </c>
      <c r="F4" s="519" t="s">
        <v>754</v>
      </c>
      <c r="G4" s="520"/>
      <c r="H4" s="521"/>
      <c r="I4" s="520">
        <v>15630775.558521423</v>
      </c>
      <c r="J4" s="522">
        <v>1.784335109420254</v>
      </c>
    </row>
    <row r="5" spans="1:10">
      <c r="A5" s="523">
        <v>2011</v>
      </c>
      <c r="B5" s="524" t="s">
        <v>75</v>
      </c>
      <c r="C5" s="524" t="s">
        <v>751</v>
      </c>
      <c r="D5" s="524" t="s">
        <v>752</v>
      </c>
      <c r="E5" s="524" t="s">
        <v>753</v>
      </c>
      <c r="F5" s="524" t="s">
        <v>754</v>
      </c>
      <c r="G5" s="525">
        <v>1216067.6969999999</v>
      </c>
      <c r="H5" s="526">
        <v>0.13882051035761833</v>
      </c>
      <c r="I5" s="525">
        <v>15731345.73489205</v>
      </c>
      <c r="J5" s="527">
        <v>1.7958157231611929</v>
      </c>
    </row>
    <row r="6" spans="1:10">
      <c r="A6" s="518">
        <v>2012</v>
      </c>
      <c r="B6" s="519" t="s">
        <v>75</v>
      </c>
      <c r="C6" s="519" t="s">
        <v>751</v>
      </c>
      <c r="D6" s="519" t="s">
        <v>752</v>
      </c>
      <c r="E6" s="519" t="s">
        <v>753</v>
      </c>
      <c r="F6" s="519" t="s">
        <v>754</v>
      </c>
      <c r="G6" s="520"/>
      <c r="H6" s="521"/>
      <c r="I6" s="520">
        <v>15829811.495069351</v>
      </c>
      <c r="J6" s="522">
        <v>1.8070561067430768</v>
      </c>
    </row>
    <row r="7" spans="1:10">
      <c r="A7" s="523">
        <v>2013</v>
      </c>
      <c r="B7" s="524" t="s">
        <v>75</v>
      </c>
      <c r="C7" s="524" t="s">
        <v>751</v>
      </c>
      <c r="D7" s="524" t="s">
        <v>752</v>
      </c>
      <c r="E7" s="524" t="s">
        <v>753</v>
      </c>
      <c r="F7" s="524" t="s">
        <v>754</v>
      </c>
      <c r="G7" s="525">
        <v>2395982.4</v>
      </c>
      <c r="H7" s="526">
        <v>0.27351397648453712</v>
      </c>
      <c r="I7" s="525">
        <v>15924022.472824674</v>
      </c>
      <c r="J7" s="527">
        <v>1.8178107845690268</v>
      </c>
    </row>
    <row r="8" spans="1:10">
      <c r="A8" s="518">
        <v>2010</v>
      </c>
      <c r="B8" s="519" t="s">
        <v>75</v>
      </c>
      <c r="C8" s="519" t="s">
        <v>751</v>
      </c>
      <c r="D8" s="519" t="s">
        <v>752</v>
      </c>
      <c r="E8" s="519" t="s">
        <v>755</v>
      </c>
      <c r="F8" s="519" t="s">
        <v>754</v>
      </c>
      <c r="G8" s="520"/>
      <c r="H8" s="521"/>
      <c r="I8" s="520">
        <v>7104330.1263442915</v>
      </c>
      <c r="J8" s="522">
        <v>0.81099658976533007</v>
      </c>
    </row>
    <row r="9" spans="1:10">
      <c r="A9" s="523">
        <v>2011</v>
      </c>
      <c r="B9" s="524" t="s">
        <v>75</v>
      </c>
      <c r="C9" s="524" t="s">
        <v>751</v>
      </c>
      <c r="D9" s="524" t="s">
        <v>752</v>
      </c>
      <c r="E9" s="524" t="s">
        <v>755</v>
      </c>
      <c r="F9" s="524" t="s">
        <v>754</v>
      </c>
      <c r="G9" s="525"/>
      <c r="H9" s="526"/>
      <c r="I9" s="525">
        <v>7104330.1263442915</v>
      </c>
      <c r="J9" s="527">
        <v>0.81099658976533007</v>
      </c>
    </row>
    <row r="10" spans="1:10">
      <c r="A10" s="518">
        <v>2012</v>
      </c>
      <c r="B10" s="519" t="s">
        <v>75</v>
      </c>
      <c r="C10" s="519" t="s">
        <v>751</v>
      </c>
      <c r="D10" s="519" t="s">
        <v>752</v>
      </c>
      <c r="E10" s="519" t="s">
        <v>755</v>
      </c>
      <c r="F10" s="519" t="s">
        <v>754</v>
      </c>
      <c r="G10" s="520"/>
      <c r="H10" s="521"/>
      <c r="I10" s="520">
        <v>7104330.1263442915</v>
      </c>
      <c r="J10" s="522">
        <v>0.81099658976533007</v>
      </c>
    </row>
    <row r="11" spans="1:10">
      <c r="A11" s="523">
        <v>2013</v>
      </c>
      <c r="B11" s="524" t="s">
        <v>75</v>
      </c>
      <c r="C11" s="524" t="s">
        <v>751</v>
      </c>
      <c r="D11" s="524" t="s">
        <v>752</v>
      </c>
      <c r="E11" s="524" t="s">
        <v>755</v>
      </c>
      <c r="F11" s="524" t="s">
        <v>754</v>
      </c>
      <c r="G11" s="525">
        <v>1657485.9468999999</v>
      </c>
      <c r="H11" s="526">
        <v>0.18921073153614998</v>
      </c>
      <c r="I11" s="525">
        <v>7104330.1263442915</v>
      </c>
      <c r="J11" s="527">
        <v>0.81099658976533007</v>
      </c>
    </row>
    <row r="12" spans="1:10">
      <c r="A12" s="518">
        <v>2011</v>
      </c>
      <c r="B12" s="519" t="s">
        <v>75</v>
      </c>
      <c r="C12" s="519" t="s">
        <v>751</v>
      </c>
      <c r="D12" s="519" t="s">
        <v>752</v>
      </c>
      <c r="E12" s="519" t="s">
        <v>756</v>
      </c>
      <c r="F12" s="519" t="s">
        <v>757</v>
      </c>
      <c r="G12" s="520">
        <v>1373543</v>
      </c>
      <c r="H12" s="521">
        <v>0.15679715177975595</v>
      </c>
      <c r="I12" s="520"/>
      <c r="J12" s="522"/>
    </row>
    <row r="13" spans="1:10">
      <c r="A13" s="523">
        <v>2010</v>
      </c>
      <c r="B13" s="524" t="s">
        <v>75</v>
      </c>
      <c r="C13" s="524" t="s">
        <v>751</v>
      </c>
      <c r="D13" s="524" t="s">
        <v>752</v>
      </c>
      <c r="E13" s="524" t="s">
        <v>756</v>
      </c>
      <c r="F13" s="524" t="s">
        <v>754</v>
      </c>
      <c r="G13" s="525">
        <v>919480.24</v>
      </c>
      <c r="H13" s="526">
        <v>0.10496349632740021</v>
      </c>
      <c r="I13" s="525"/>
      <c r="J13" s="527"/>
    </row>
    <row r="14" spans="1:10">
      <c r="A14" s="518">
        <v>2011</v>
      </c>
      <c r="B14" s="519" t="s">
        <v>75</v>
      </c>
      <c r="C14" s="519" t="s">
        <v>751</v>
      </c>
      <c r="D14" s="519" t="s">
        <v>752</v>
      </c>
      <c r="E14" s="519" t="s">
        <v>756</v>
      </c>
      <c r="F14" s="519" t="s">
        <v>754</v>
      </c>
      <c r="G14" s="520">
        <v>7854219.919999999</v>
      </c>
      <c r="H14" s="521">
        <v>0.89660044945776463</v>
      </c>
      <c r="I14" s="520"/>
      <c r="J14" s="522"/>
    </row>
    <row r="15" spans="1:10">
      <c r="A15" s="523">
        <v>2012</v>
      </c>
      <c r="B15" s="524" t="s">
        <v>75</v>
      </c>
      <c r="C15" s="524" t="s">
        <v>751</v>
      </c>
      <c r="D15" s="524" t="s">
        <v>752</v>
      </c>
      <c r="E15" s="524" t="s">
        <v>756</v>
      </c>
      <c r="F15" s="524" t="s">
        <v>754</v>
      </c>
      <c r="G15" s="525">
        <v>2772123.75</v>
      </c>
      <c r="H15" s="526">
        <v>0.31645247712731361</v>
      </c>
      <c r="I15" s="525"/>
      <c r="J15" s="527"/>
    </row>
    <row r="16" spans="1:10">
      <c r="H16" s="187"/>
      <c r="J16" s="187"/>
    </row>
    <row r="17" spans="1:10">
      <c r="H17" s="187"/>
      <c r="J17" s="187"/>
    </row>
    <row r="19" spans="1:10">
      <c r="A19" s="174" t="s">
        <v>1153</v>
      </c>
      <c r="G19" s="189" t="s">
        <v>1151</v>
      </c>
      <c r="H19" s="187">
        <f>H11</f>
        <v>0.18921073153614998</v>
      </c>
      <c r="J19" s="187"/>
    </row>
    <row r="20" spans="1:10">
      <c r="H20" s="187">
        <f>SUM(H12:H15)*0.5</f>
        <v>0.7374067873461172</v>
      </c>
      <c r="J20" s="188"/>
    </row>
    <row r="21" spans="1:10">
      <c r="H21" s="187">
        <f>SUM(H19:H20)</f>
        <v>0.92661751888226718</v>
      </c>
      <c r="J21" s="190"/>
    </row>
    <row r="22" spans="1:10">
      <c r="B22" s="187"/>
    </row>
    <row r="23" spans="1:10">
      <c r="B23" s="187"/>
    </row>
    <row r="24" spans="1:10">
      <c r="B24" s="187"/>
    </row>
    <row r="25" spans="1:10">
      <c r="A25" s="175"/>
      <c r="B25" s="187"/>
    </row>
    <row r="26" spans="1:10">
      <c r="B26" s="187"/>
    </row>
    <row r="28" spans="1:10">
      <c r="B28" s="187"/>
    </row>
    <row r="30" spans="1:10">
      <c r="A30" s="174" t="s">
        <v>752</v>
      </c>
    </row>
    <row r="31" spans="1:10" ht="13.5" thickBot="1">
      <c r="A31" s="338" t="s">
        <v>736</v>
      </c>
      <c r="B31" s="339" t="s">
        <v>758</v>
      </c>
    </row>
    <row r="32" spans="1:10" ht="13.5" thickTop="1">
      <c r="A32" s="174" t="s">
        <v>1152</v>
      </c>
      <c r="B32" s="187">
        <f>H21</f>
        <v>0.92661751888226718</v>
      </c>
    </row>
    <row r="33" spans="1:2">
      <c r="A33" s="174" t="s">
        <v>620</v>
      </c>
      <c r="B33" s="187">
        <f>B32+(B32/3)*2</f>
        <v>1.5443625314704454</v>
      </c>
    </row>
    <row r="34" spans="1:2">
      <c r="B34" s="187"/>
    </row>
    <row r="35" spans="1:2">
      <c r="A35" s="175"/>
      <c r="B35" s="187"/>
    </row>
    <row r="36" spans="1:2">
      <c r="B36" s="187"/>
    </row>
    <row r="37" spans="1:2">
      <c r="B37" s="174" t="s">
        <v>737</v>
      </c>
    </row>
    <row r="38" spans="1:2">
      <c r="A38" s="528" t="s">
        <v>938</v>
      </c>
      <c r="B38" s="529">
        <f>B33</f>
        <v>1.5443625314704454</v>
      </c>
    </row>
  </sheetData>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sheetPr codeName="Sheet14"/>
  <dimension ref="A1:E14"/>
  <sheetViews>
    <sheetView workbookViewId="0">
      <selection activeCell="C14" sqref="C14"/>
    </sheetView>
  </sheetViews>
  <sheetFormatPr defaultRowHeight="12.75"/>
  <cols>
    <col min="1" max="1" width="12.5703125" style="174" customWidth="1"/>
    <col min="2" max="2" width="60.28515625" style="174" customWidth="1"/>
    <col min="3" max="3" width="29.140625" style="174" customWidth="1"/>
    <col min="4" max="4" width="15" style="174" customWidth="1"/>
    <col min="5" max="5" width="46.85546875" style="174" customWidth="1"/>
    <col min="6" max="256" width="9.140625" style="174"/>
    <col min="257" max="257" width="12.5703125" style="174" customWidth="1"/>
    <col min="258" max="258" width="60.28515625" style="174" customWidth="1"/>
    <col min="259" max="259" width="29.140625" style="174" customWidth="1"/>
    <col min="260" max="260" width="15" style="174" customWidth="1"/>
    <col min="261" max="261" width="46.85546875" style="174" customWidth="1"/>
    <col min="262" max="512" width="9.140625" style="174"/>
    <col min="513" max="513" width="12.5703125" style="174" customWidth="1"/>
    <col min="514" max="514" width="60.28515625" style="174" customWidth="1"/>
    <col min="515" max="515" width="29.140625" style="174" customWidth="1"/>
    <col min="516" max="516" width="15" style="174" customWidth="1"/>
    <col min="517" max="517" width="46.85546875" style="174" customWidth="1"/>
    <col min="518" max="768" width="9.140625" style="174"/>
    <col min="769" max="769" width="12.5703125" style="174" customWidth="1"/>
    <col min="770" max="770" width="60.28515625" style="174" customWidth="1"/>
    <col min="771" max="771" width="29.140625" style="174" customWidth="1"/>
    <col min="772" max="772" width="15" style="174" customWidth="1"/>
    <col min="773" max="773" width="46.85546875" style="174" customWidth="1"/>
    <col min="774" max="1024" width="9.140625" style="174"/>
    <col min="1025" max="1025" width="12.5703125" style="174" customWidth="1"/>
    <col min="1026" max="1026" width="60.28515625" style="174" customWidth="1"/>
    <col min="1027" max="1027" width="29.140625" style="174" customWidth="1"/>
    <col min="1028" max="1028" width="15" style="174" customWidth="1"/>
    <col min="1029" max="1029" width="46.85546875" style="174" customWidth="1"/>
    <col min="1030" max="1280" width="9.140625" style="174"/>
    <col min="1281" max="1281" width="12.5703125" style="174" customWidth="1"/>
    <col min="1282" max="1282" width="60.28515625" style="174" customWidth="1"/>
    <col min="1283" max="1283" width="29.140625" style="174" customWidth="1"/>
    <col min="1284" max="1284" width="15" style="174" customWidth="1"/>
    <col min="1285" max="1285" width="46.85546875" style="174" customWidth="1"/>
    <col min="1286" max="1536" width="9.140625" style="174"/>
    <col min="1537" max="1537" width="12.5703125" style="174" customWidth="1"/>
    <col min="1538" max="1538" width="60.28515625" style="174" customWidth="1"/>
    <col min="1539" max="1539" width="29.140625" style="174" customWidth="1"/>
    <col min="1540" max="1540" width="15" style="174" customWidth="1"/>
    <col min="1541" max="1541" width="46.85546875" style="174" customWidth="1"/>
    <col min="1542" max="1792" width="9.140625" style="174"/>
    <col min="1793" max="1793" width="12.5703125" style="174" customWidth="1"/>
    <col min="1794" max="1794" width="60.28515625" style="174" customWidth="1"/>
    <col min="1795" max="1795" width="29.140625" style="174" customWidth="1"/>
    <col min="1796" max="1796" width="15" style="174" customWidth="1"/>
    <col min="1797" max="1797" width="46.85546875" style="174" customWidth="1"/>
    <col min="1798" max="2048" width="9.140625" style="174"/>
    <col min="2049" max="2049" width="12.5703125" style="174" customWidth="1"/>
    <col min="2050" max="2050" width="60.28515625" style="174" customWidth="1"/>
    <col min="2051" max="2051" width="29.140625" style="174" customWidth="1"/>
    <col min="2052" max="2052" width="15" style="174" customWidth="1"/>
    <col min="2053" max="2053" width="46.85546875" style="174" customWidth="1"/>
    <col min="2054" max="2304" width="9.140625" style="174"/>
    <col min="2305" max="2305" width="12.5703125" style="174" customWidth="1"/>
    <col min="2306" max="2306" width="60.28515625" style="174" customWidth="1"/>
    <col min="2307" max="2307" width="29.140625" style="174" customWidth="1"/>
    <col min="2308" max="2308" width="15" style="174" customWidth="1"/>
    <col min="2309" max="2309" width="46.85546875" style="174" customWidth="1"/>
    <col min="2310" max="2560" width="9.140625" style="174"/>
    <col min="2561" max="2561" width="12.5703125" style="174" customWidth="1"/>
    <col min="2562" max="2562" width="60.28515625" style="174" customWidth="1"/>
    <col min="2563" max="2563" width="29.140625" style="174" customWidth="1"/>
    <col min="2564" max="2564" width="15" style="174" customWidth="1"/>
    <col min="2565" max="2565" width="46.85546875" style="174" customWidth="1"/>
    <col min="2566" max="2816" width="9.140625" style="174"/>
    <col min="2817" max="2817" width="12.5703125" style="174" customWidth="1"/>
    <col min="2818" max="2818" width="60.28515625" style="174" customWidth="1"/>
    <col min="2819" max="2819" width="29.140625" style="174" customWidth="1"/>
    <col min="2820" max="2820" width="15" style="174" customWidth="1"/>
    <col min="2821" max="2821" width="46.85546875" style="174" customWidth="1"/>
    <col min="2822" max="3072" width="9.140625" style="174"/>
    <col min="3073" max="3073" width="12.5703125" style="174" customWidth="1"/>
    <col min="3074" max="3074" width="60.28515625" style="174" customWidth="1"/>
    <col min="3075" max="3075" width="29.140625" style="174" customWidth="1"/>
    <col min="3076" max="3076" width="15" style="174" customWidth="1"/>
    <col min="3077" max="3077" width="46.85546875" style="174" customWidth="1"/>
    <col min="3078" max="3328" width="9.140625" style="174"/>
    <col min="3329" max="3329" width="12.5703125" style="174" customWidth="1"/>
    <col min="3330" max="3330" width="60.28515625" style="174" customWidth="1"/>
    <col min="3331" max="3331" width="29.140625" style="174" customWidth="1"/>
    <col min="3332" max="3332" width="15" style="174" customWidth="1"/>
    <col min="3333" max="3333" width="46.85546875" style="174" customWidth="1"/>
    <col min="3334" max="3584" width="9.140625" style="174"/>
    <col min="3585" max="3585" width="12.5703125" style="174" customWidth="1"/>
    <col min="3586" max="3586" width="60.28515625" style="174" customWidth="1"/>
    <col min="3587" max="3587" width="29.140625" style="174" customWidth="1"/>
    <col min="3588" max="3588" width="15" style="174" customWidth="1"/>
    <col min="3589" max="3589" width="46.85546875" style="174" customWidth="1"/>
    <col min="3590" max="3840" width="9.140625" style="174"/>
    <col min="3841" max="3841" width="12.5703125" style="174" customWidth="1"/>
    <col min="3842" max="3842" width="60.28515625" style="174" customWidth="1"/>
    <col min="3843" max="3843" width="29.140625" style="174" customWidth="1"/>
    <col min="3844" max="3844" width="15" style="174" customWidth="1"/>
    <col min="3845" max="3845" width="46.85546875" style="174" customWidth="1"/>
    <col min="3846" max="4096" width="9.140625" style="174"/>
    <col min="4097" max="4097" width="12.5703125" style="174" customWidth="1"/>
    <col min="4098" max="4098" width="60.28515625" style="174" customWidth="1"/>
    <col min="4099" max="4099" width="29.140625" style="174" customWidth="1"/>
    <col min="4100" max="4100" width="15" style="174" customWidth="1"/>
    <col min="4101" max="4101" width="46.85546875" style="174" customWidth="1"/>
    <col min="4102" max="4352" width="9.140625" style="174"/>
    <col min="4353" max="4353" width="12.5703125" style="174" customWidth="1"/>
    <col min="4354" max="4354" width="60.28515625" style="174" customWidth="1"/>
    <col min="4355" max="4355" width="29.140625" style="174" customWidth="1"/>
    <col min="4356" max="4356" width="15" style="174" customWidth="1"/>
    <col min="4357" max="4357" width="46.85546875" style="174" customWidth="1"/>
    <col min="4358" max="4608" width="9.140625" style="174"/>
    <col min="4609" max="4609" width="12.5703125" style="174" customWidth="1"/>
    <col min="4610" max="4610" width="60.28515625" style="174" customWidth="1"/>
    <col min="4611" max="4611" width="29.140625" style="174" customWidth="1"/>
    <col min="4612" max="4612" width="15" style="174" customWidth="1"/>
    <col min="4613" max="4613" width="46.85546875" style="174" customWidth="1"/>
    <col min="4614" max="4864" width="9.140625" style="174"/>
    <col min="4865" max="4865" width="12.5703125" style="174" customWidth="1"/>
    <col min="4866" max="4866" width="60.28515625" style="174" customWidth="1"/>
    <col min="4867" max="4867" width="29.140625" style="174" customWidth="1"/>
    <col min="4868" max="4868" width="15" style="174" customWidth="1"/>
    <col min="4869" max="4869" width="46.85546875" style="174" customWidth="1"/>
    <col min="4870" max="5120" width="9.140625" style="174"/>
    <col min="5121" max="5121" width="12.5703125" style="174" customWidth="1"/>
    <col min="5122" max="5122" width="60.28515625" style="174" customWidth="1"/>
    <col min="5123" max="5123" width="29.140625" style="174" customWidth="1"/>
    <col min="5124" max="5124" width="15" style="174" customWidth="1"/>
    <col min="5125" max="5125" width="46.85546875" style="174" customWidth="1"/>
    <col min="5126" max="5376" width="9.140625" style="174"/>
    <col min="5377" max="5377" width="12.5703125" style="174" customWidth="1"/>
    <col min="5378" max="5378" width="60.28515625" style="174" customWidth="1"/>
    <col min="5379" max="5379" width="29.140625" style="174" customWidth="1"/>
    <col min="5380" max="5380" width="15" style="174" customWidth="1"/>
    <col min="5381" max="5381" width="46.85546875" style="174" customWidth="1"/>
    <col min="5382" max="5632" width="9.140625" style="174"/>
    <col min="5633" max="5633" width="12.5703125" style="174" customWidth="1"/>
    <col min="5634" max="5634" width="60.28515625" style="174" customWidth="1"/>
    <col min="5635" max="5635" width="29.140625" style="174" customWidth="1"/>
    <col min="5636" max="5636" width="15" style="174" customWidth="1"/>
    <col min="5637" max="5637" width="46.85546875" style="174" customWidth="1"/>
    <col min="5638" max="5888" width="9.140625" style="174"/>
    <col min="5889" max="5889" width="12.5703125" style="174" customWidth="1"/>
    <col min="5890" max="5890" width="60.28515625" style="174" customWidth="1"/>
    <col min="5891" max="5891" width="29.140625" style="174" customWidth="1"/>
    <col min="5892" max="5892" width="15" style="174" customWidth="1"/>
    <col min="5893" max="5893" width="46.85546875" style="174" customWidth="1"/>
    <col min="5894" max="6144" width="9.140625" style="174"/>
    <col min="6145" max="6145" width="12.5703125" style="174" customWidth="1"/>
    <col min="6146" max="6146" width="60.28515625" style="174" customWidth="1"/>
    <col min="6147" max="6147" width="29.140625" style="174" customWidth="1"/>
    <col min="6148" max="6148" width="15" style="174" customWidth="1"/>
    <col min="6149" max="6149" width="46.85546875" style="174" customWidth="1"/>
    <col min="6150" max="6400" width="9.140625" style="174"/>
    <col min="6401" max="6401" width="12.5703125" style="174" customWidth="1"/>
    <col min="6402" max="6402" width="60.28515625" style="174" customWidth="1"/>
    <col min="6403" max="6403" width="29.140625" style="174" customWidth="1"/>
    <col min="6404" max="6404" width="15" style="174" customWidth="1"/>
    <col min="6405" max="6405" width="46.85546875" style="174" customWidth="1"/>
    <col min="6406" max="6656" width="9.140625" style="174"/>
    <col min="6657" max="6657" width="12.5703125" style="174" customWidth="1"/>
    <col min="6658" max="6658" width="60.28515625" style="174" customWidth="1"/>
    <col min="6659" max="6659" width="29.140625" style="174" customWidth="1"/>
    <col min="6660" max="6660" width="15" style="174" customWidth="1"/>
    <col min="6661" max="6661" width="46.85546875" style="174" customWidth="1"/>
    <col min="6662" max="6912" width="9.140625" style="174"/>
    <col min="6913" max="6913" width="12.5703125" style="174" customWidth="1"/>
    <col min="6914" max="6914" width="60.28515625" style="174" customWidth="1"/>
    <col min="6915" max="6915" width="29.140625" style="174" customWidth="1"/>
    <col min="6916" max="6916" width="15" style="174" customWidth="1"/>
    <col min="6917" max="6917" width="46.85546875" style="174" customWidth="1"/>
    <col min="6918" max="7168" width="9.140625" style="174"/>
    <col min="7169" max="7169" width="12.5703125" style="174" customWidth="1"/>
    <col min="7170" max="7170" width="60.28515625" style="174" customWidth="1"/>
    <col min="7171" max="7171" width="29.140625" style="174" customWidth="1"/>
    <col min="7172" max="7172" width="15" style="174" customWidth="1"/>
    <col min="7173" max="7173" width="46.85546875" style="174" customWidth="1"/>
    <col min="7174" max="7424" width="9.140625" style="174"/>
    <col min="7425" max="7425" width="12.5703125" style="174" customWidth="1"/>
    <col min="7426" max="7426" width="60.28515625" style="174" customWidth="1"/>
    <col min="7427" max="7427" width="29.140625" style="174" customWidth="1"/>
    <col min="7428" max="7428" width="15" style="174" customWidth="1"/>
    <col min="7429" max="7429" width="46.85546875" style="174" customWidth="1"/>
    <col min="7430" max="7680" width="9.140625" style="174"/>
    <col min="7681" max="7681" width="12.5703125" style="174" customWidth="1"/>
    <col min="7682" max="7682" width="60.28515625" style="174" customWidth="1"/>
    <col min="7683" max="7683" width="29.140625" style="174" customWidth="1"/>
    <col min="7684" max="7684" width="15" style="174" customWidth="1"/>
    <col min="7685" max="7685" width="46.85546875" style="174" customWidth="1"/>
    <col min="7686" max="7936" width="9.140625" style="174"/>
    <col min="7937" max="7937" width="12.5703125" style="174" customWidth="1"/>
    <col min="7938" max="7938" width="60.28515625" style="174" customWidth="1"/>
    <col min="7939" max="7939" width="29.140625" style="174" customWidth="1"/>
    <col min="7940" max="7940" width="15" style="174" customWidth="1"/>
    <col min="7941" max="7941" width="46.85546875" style="174" customWidth="1"/>
    <col min="7942" max="8192" width="9.140625" style="174"/>
    <col min="8193" max="8193" width="12.5703125" style="174" customWidth="1"/>
    <col min="8194" max="8194" width="60.28515625" style="174" customWidth="1"/>
    <col min="8195" max="8195" width="29.140625" style="174" customWidth="1"/>
    <col min="8196" max="8196" width="15" style="174" customWidth="1"/>
    <col min="8197" max="8197" width="46.85546875" style="174" customWidth="1"/>
    <col min="8198" max="8448" width="9.140625" style="174"/>
    <col min="8449" max="8449" width="12.5703125" style="174" customWidth="1"/>
    <col min="8450" max="8450" width="60.28515625" style="174" customWidth="1"/>
    <col min="8451" max="8451" width="29.140625" style="174" customWidth="1"/>
    <col min="8452" max="8452" width="15" style="174" customWidth="1"/>
    <col min="8453" max="8453" width="46.85546875" style="174" customWidth="1"/>
    <col min="8454" max="8704" width="9.140625" style="174"/>
    <col min="8705" max="8705" width="12.5703125" style="174" customWidth="1"/>
    <col min="8706" max="8706" width="60.28515625" style="174" customWidth="1"/>
    <col min="8707" max="8707" width="29.140625" style="174" customWidth="1"/>
    <col min="8708" max="8708" width="15" style="174" customWidth="1"/>
    <col min="8709" max="8709" width="46.85546875" style="174" customWidth="1"/>
    <col min="8710" max="8960" width="9.140625" style="174"/>
    <col min="8961" max="8961" width="12.5703125" style="174" customWidth="1"/>
    <col min="8962" max="8962" width="60.28515625" style="174" customWidth="1"/>
    <col min="8963" max="8963" width="29.140625" style="174" customWidth="1"/>
    <col min="8964" max="8964" width="15" style="174" customWidth="1"/>
    <col min="8965" max="8965" width="46.85546875" style="174" customWidth="1"/>
    <col min="8966" max="9216" width="9.140625" style="174"/>
    <col min="9217" max="9217" width="12.5703125" style="174" customWidth="1"/>
    <col min="9218" max="9218" width="60.28515625" style="174" customWidth="1"/>
    <col min="9219" max="9219" width="29.140625" style="174" customWidth="1"/>
    <col min="9220" max="9220" width="15" style="174" customWidth="1"/>
    <col min="9221" max="9221" width="46.85546875" style="174" customWidth="1"/>
    <col min="9222" max="9472" width="9.140625" style="174"/>
    <col min="9473" max="9473" width="12.5703125" style="174" customWidth="1"/>
    <col min="9474" max="9474" width="60.28515625" style="174" customWidth="1"/>
    <col min="9475" max="9475" width="29.140625" style="174" customWidth="1"/>
    <col min="9476" max="9476" width="15" style="174" customWidth="1"/>
    <col min="9477" max="9477" width="46.85546875" style="174" customWidth="1"/>
    <col min="9478" max="9728" width="9.140625" style="174"/>
    <col min="9729" max="9729" width="12.5703125" style="174" customWidth="1"/>
    <col min="9730" max="9730" width="60.28515625" style="174" customWidth="1"/>
    <col min="9731" max="9731" width="29.140625" style="174" customWidth="1"/>
    <col min="9732" max="9732" width="15" style="174" customWidth="1"/>
    <col min="9733" max="9733" width="46.85546875" style="174" customWidth="1"/>
    <col min="9734" max="9984" width="9.140625" style="174"/>
    <col min="9985" max="9985" width="12.5703125" style="174" customWidth="1"/>
    <col min="9986" max="9986" width="60.28515625" style="174" customWidth="1"/>
    <col min="9987" max="9987" width="29.140625" style="174" customWidth="1"/>
    <col min="9988" max="9988" width="15" style="174" customWidth="1"/>
    <col min="9989" max="9989" width="46.85546875" style="174" customWidth="1"/>
    <col min="9990" max="10240" width="9.140625" style="174"/>
    <col min="10241" max="10241" width="12.5703125" style="174" customWidth="1"/>
    <col min="10242" max="10242" width="60.28515625" style="174" customWidth="1"/>
    <col min="10243" max="10243" width="29.140625" style="174" customWidth="1"/>
    <col min="10244" max="10244" width="15" style="174" customWidth="1"/>
    <col min="10245" max="10245" width="46.85546875" style="174" customWidth="1"/>
    <col min="10246" max="10496" width="9.140625" style="174"/>
    <col min="10497" max="10497" width="12.5703125" style="174" customWidth="1"/>
    <col min="10498" max="10498" width="60.28515625" style="174" customWidth="1"/>
    <col min="10499" max="10499" width="29.140625" style="174" customWidth="1"/>
    <col min="10500" max="10500" width="15" style="174" customWidth="1"/>
    <col min="10501" max="10501" width="46.85546875" style="174" customWidth="1"/>
    <col min="10502" max="10752" width="9.140625" style="174"/>
    <col min="10753" max="10753" width="12.5703125" style="174" customWidth="1"/>
    <col min="10754" max="10754" width="60.28515625" style="174" customWidth="1"/>
    <col min="10755" max="10755" width="29.140625" style="174" customWidth="1"/>
    <col min="10756" max="10756" width="15" style="174" customWidth="1"/>
    <col min="10757" max="10757" width="46.85546875" style="174" customWidth="1"/>
    <col min="10758" max="11008" width="9.140625" style="174"/>
    <col min="11009" max="11009" width="12.5703125" style="174" customWidth="1"/>
    <col min="11010" max="11010" width="60.28515625" style="174" customWidth="1"/>
    <col min="11011" max="11011" width="29.140625" style="174" customWidth="1"/>
    <col min="11012" max="11012" width="15" style="174" customWidth="1"/>
    <col min="11013" max="11013" width="46.85546875" style="174" customWidth="1"/>
    <col min="11014" max="11264" width="9.140625" style="174"/>
    <col min="11265" max="11265" width="12.5703125" style="174" customWidth="1"/>
    <col min="11266" max="11266" width="60.28515625" style="174" customWidth="1"/>
    <col min="11267" max="11267" width="29.140625" style="174" customWidth="1"/>
    <col min="11268" max="11268" width="15" style="174" customWidth="1"/>
    <col min="11269" max="11269" width="46.85546875" style="174" customWidth="1"/>
    <col min="11270" max="11520" width="9.140625" style="174"/>
    <col min="11521" max="11521" width="12.5703125" style="174" customWidth="1"/>
    <col min="11522" max="11522" width="60.28515625" style="174" customWidth="1"/>
    <col min="11523" max="11523" width="29.140625" style="174" customWidth="1"/>
    <col min="11524" max="11524" width="15" style="174" customWidth="1"/>
    <col min="11525" max="11525" width="46.85546875" style="174" customWidth="1"/>
    <col min="11526" max="11776" width="9.140625" style="174"/>
    <col min="11777" max="11777" width="12.5703125" style="174" customWidth="1"/>
    <col min="11778" max="11778" width="60.28515625" style="174" customWidth="1"/>
    <col min="11779" max="11779" width="29.140625" style="174" customWidth="1"/>
    <col min="11780" max="11780" width="15" style="174" customWidth="1"/>
    <col min="11781" max="11781" width="46.85546875" style="174" customWidth="1"/>
    <col min="11782" max="12032" width="9.140625" style="174"/>
    <col min="12033" max="12033" width="12.5703125" style="174" customWidth="1"/>
    <col min="12034" max="12034" width="60.28515625" style="174" customWidth="1"/>
    <col min="12035" max="12035" width="29.140625" style="174" customWidth="1"/>
    <col min="12036" max="12036" width="15" style="174" customWidth="1"/>
    <col min="12037" max="12037" width="46.85546875" style="174" customWidth="1"/>
    <col min="12038" max="12288" width="9.140625" style="174"/>
    <col min="12289" max="12289" width="12.5703125" style="174" customWidth="1"/>
    <col min="12290" max="12290" width="60.28515625" style="174" customWidth="1"/>
    <col min="12291" max="12291" width="29.140625" style="174" customWidth="1"/>
    <col min="12292" max="12292" width="15" style="174" customWidth="1"/>
    <col min="12293" max="12293" width="46.85546875" style="174" customWidth="1"/>
    <col min="12294" max="12544" width="9.140625" style="174"/>
    <col min="12545" max="12545" width="12.5703125" style="174" customWidth="1"/>
    <col min="12546" max="12546" width="60.28515625" style="174" customWidth="1"/>
    <col min="12547" max="12547" width="29.140625" style="174" customWidth="1"/>
    <col min="12548" max="12548" width="15" style="174" customWidth="1"/>
    <col min="12549" max="12549" width="46.85546875" style="174" customWidth="1"/>
    <col min="12550" max="12800" width="9.140625" style="174"/>
    <col min="12801" max="12801" width="12.5703125" style="174" customWidth="1"/>
    <col min="12802" max="12802" width="60.28515625" style="174" customWidth="1"/>
    <col min="12803" max="12803" width="29.140625" style="174" customWidth="1"/>
    <col min="12804" max="12804" width="15" style="174" customWidth="1"/>
    <col min="12805" max="12805" width="46.85546875" style="174" customWidth="1"/>
    <col min="12806" max="13056" width="9.140625" style="174"/>
    <col min="13057" max="13057" width="12.5703125" style="174" customWidth="1"/>
    <col min="13058" max="13058" width="60.28515625" style="174" customWidth="1"/>
    <col min="13059" max="13059" width="29.140625" style="174" customWidth="1"/>
    <col min="13060" max="13060" width="15" style="174" customWidth="1"/>
    <col min="13061" max="13061" width="46.85546875" style="174" customWidth="1"/>
    <col min="13062" max="13312" width="9.140625" style="174"/>
    <col min="13313" max="13313" width="12.5703125" style="174" customWidth="1"/>
    <col min="13314" max="13314" width="60.28515625" style="174" customWidth="1"/>
    <col min="13315" max="13315" width="29.140625" style="174" customWidth="1"/>
    <col min="13316" max="13316" width="15" style="174" customWidth="1"/>
    <col min="13317" max="13317" width="46.85546875" style="174" customWidth="1"/>
    <col min="13318" max="13568" width="9.140625" style="174"/>
    <col min="13569" max="13569" width="12.5703125" style="174" customWidth="1"/>
    <col min="13570" max="13570" width="60.28515625" style="174" customWidth="1"/>
    <col min="13571" max="13571" width="29.140625" style="174" customWidth="1"/>
    <col min="13572" max="13572" width="15" style="174" customWidth="1"/>
    <col min="13573" max="13573" width="46.85546875" style="174" customWidth="1"/>
    <col min="13574" max="13824" width="9.140625" style="174"/>
    <col min="13825" max="13825" width="12.5703125" style="174" customWidth="1"/>
    <col min="13826" max="13826" width="60.28515625" style="174" customWidth="1"/>
    <col min="13827" max="13827" width="29.140625" style="174" customWidth="1"/>
    <col min="13828" max="13828" width="15" style="174" customWidth="1"/>
    <col min="13829" max="13829" width="46.85546875" style="174" customWidth="1"/>
    <col min="13830" max="14080" width="9.140625" style="174"/>
    <col min="14081" max="14081" width="12.5703125" style="174" customWidth="1"/>
    <col min="14082" max="14082" width="60.28515625" style="174" customWidth="1"/>
    <col min="14083" max="14083" width="29.140625" style="174" customWidth="1"/>
    <col min="14084" max="14084" width="15" style="174" customWidth="1"/>
    <col min="14085" max="14085" width="46.85546875" style="174" customWidth="1"/>
    <col min="14086" max="14336" width="9.140625" style="174"/>
    <col min="14337" max="14337" width="12.5703125" style="174" customWidth="1"/>
    <col min="14338" max="14338" width="60.28515625" style="174" customWidth="1"/>
    <col min="14339" max="14339" width="29.140625" style="174" customWidth="1"/>
    <col min="14340" max="14340" width="15" style="174" customWidth="1"/>
    <col min="14341" max="14341" width="46.85546875" style="174" customWidth="1"/>
    <col min="14342" max="14592" width="9.140625" style="174"/>
    <col min="14593" max="14593" width="12.5703125" style="174" customWidth="1"/>
    <col min="14594" max="14594" width="60.28515625" style="174" customWidth="1"/>
    <col min="14595" max="14595" width="29.140625" style="174" customWidth="1"/>
    <col min="14596" max="14596" width="15" style="174" customWidth="1"/>
    <col min="14597" max="14597" width="46.85546875" style="174" customWidth="1"/>
    <col min="14598" max="14848" width="9.140625" style="174"/>
    <col min="14849" max="14849" width="12.5703125" style="174" customWidth="1"/>
    <col min="14850" max="14850" width="60.28515625" style="174" customWidth="1"/>
    <col min="14851" max="14851" width="29.140625" style="174" customWidth="1"/>
    <col min="14852" max="14852" width="15" style="174" customWidth="1"/>
    <col min="14853" max="14853" width="46.85546875" style="174" customWidth="1"/>
    <col min="14854" max="15104" width="9.140625" style="174"/>
    <col min="15105" max="15105" width="12.5703125" style="174" customWidth="1"/>
    <col min="15106" max="15106" width="60.28515625" style="174" customWidth="1"/>
    <col min="15107" max="15107" width="29.140625" style="174" customWidth="1"/>
    <col min="15108" max="15108" width="15" style="174" customWidth="1"/>
    <col min="15109" max="15109" width="46.85546875" style="174" customWidth="1"/>
    <col min="15110" max="15360" width="9.140625" style="174"/>
    <col min="15361" max="15361" width="12.5703125" style="174" customWidth="1"/>
    <col min="15362" max="15362" width="60.28515625" style="174" customWidth="1"/>
    <col min="15363" max="15363" width="29.140625" style="174" customWidth="1"/>
    <col min="15364" max="15364" width="15" style="174" customWidth="1"/>
    <col min="15365" max="15365" width="46.85546875" style="174" customWidth="1"/>
    <col min="15366" max="15616" width="9.140625" style="174"/>
    <col min="15617" max="15617" width="12.5703125" style="174" customWidth="1"/>
    <col min="15618" max="15618" width="60.28515625" style="174" customWidth="1"/>
    <col min="15619" max="15619" width="29.140625" style="174" customWidth="1"/>
    <col min="15620" max="15620" width="15" style="174" customWidth="1"/>
    <col min="15621" max="15621" width="46.85546875" style="174" customWidth="1"/>
    <col min="15622" max="15872" width="9.140625" style="174"/>
    <col min="15873" max="15873" width="12.5703125" style="174" customWidth="1"/>
    <col min="15874" max="15874" width="60.28515625" style="174" customWidth="1"/>
    <col min="15875" max="15875" width="29.140625" style="174" customWidth="1"/>
    <col min="15876" max="15876" width="15" style="174" customWidth="1"/>
    <col min="15877" max="15877" width="46.85546875" style="174" customWidth="1"/>
    <col min="15878" max="16128" width="9.140625" style="174"/>
    <col min="16129" max="16129" width="12.5703125" style="174" customWidth="1"/>
    <col min="16130" max="16130" width="60.28515625" style="174" customWidth="1"/>
    <col min="16131" max="16131" width="29.140625" style="174" customWidth="1"/>
    <col min="16132" max="16132" width="15" style="174" customWidth="1"/>
    <col min="16133" max="16133" width="46.85546875" style="174" customWidth="1"/>
    <col min="16134" max="16384" width="9.140625" style="174"/>
  </cols>
  <sheetData>
    <row r="1" spans="1:5" s="201" customFormat="1">
      <c r="A1" s="200" t="str">
        <f ca="1">CELL("filename")</f>
        <v>Q:\SeventhPlan\Conservation Analysis\Com\[COM-WaterSupply-7P_V5.xlsm]Measure InputOutput</v>
      </c>
    </row>
    <row r="2" spans="1:5" s="201" customFormat="1"/>
    <row r="3" spans="1:5" s="201" customFormat="1">
      <c r="A3" s="227" t="s">
        <v>759</v>
      </c>
      <c r="B3" s="227" t="s">
        <v>771</v>
      </c>
      <c r="C3" s="227" t="s">
        <v>772</v>
      </c>
      <c r="D3" s="227" t="s">
        <v>773</v>
      </c>
      <c r="E3" s="227" t="s">
        <v>774</v>
      </c>
    </row>
    <row r="4" spans="1:5">
      <c r="B4" s="174" t="s">
        <v>775</v>
      </c>
    </row>
    <row r="5" spans="1:5" s="175" customFormat="1">
      <c r="B5" s="175" t="s">
        <v>776</v>
      </c>
      <c r="C5" s="175" t="s">
        <v>777</v>
      </c>
      <c r="D5" s="202">
        <v>41852</v>
      </c>
      <c r="E5" s="175" t="s">
        <v>939</v>
      </c>
    </row>
    <row r="6" spans="1:5" s="175" customFormat="1">
      <c r="B6" s="175" t="s">
        <v>778</v>
      </c>
      <c r="C6" s="175" t="s">
        <v>779</v>
      </c>
    </row>
    <row r="7" spans="1:5">
      <c r="B7" s="175" t="s">
        <v>780</v>
      </c>
      <c r="C7" s="175"/>
      <c r="D7" s="175"/>
    </row>
    <row r="8" spans="1:5">
      <c r="B8" s="174" t="s">
        <v>781</v>
      </c>
      <c r="C8" s="175" t="s">
        <v>782</v>
      </c>
      <c r="D8" s="203">
        <v>41891</v>
      </c>
    </row>
    <row r="9" spans="1:5">
      <c r="B9" s="174" t="s">
        <v>783</v>
      </c>
      <c r="D9" s="203">
        <v>41890</v>
      </c>
    </row>
    <row r="10" spans="1:5">
      <c r="B10" s="175" t="s">
        <v>784</v>
      </c>
      <c r="C10" s="174" t="s">
        <v>1023</v>
      </c>
    </row>
    <row r="11" spans="1:5">
      <c r="B11" s="175" t="s">
        <v>785</v>
      </c>
      <c r="C11" s="174" t="s">
        <v>1024</v>
      </c>
      <c r="E11" s="174" t="s">
        <v>1025</v>
      </c>
    </row>
    <row r="12" spans="1:5">
      <c r="B12" s="174" t="s">
        <v>1022</v>
      </c>
    </row>
    <row r="13" spans="1:5">
      <c r="B13" s="174" t="s">
        <v>1026</v>
      </c>
    </row>
    <row r="14" spans="1:5">
      <c r="B14" s="174" t="s">
        <v>1027</v>
      </c>
    </row>
  </sheetData>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sheetPr codeName="Sheet17"/>
  <dimension ref="B1:P35"/>
  <sheetViews>
    <sheetView zoomScale="115" zoomScaleNormal="115" workbookViewId="0">
      <selection activeCell="B8" sqref="B8"/>
    </sheetView>
  </sheetViews>
  <sheetFormatPr defaultRowHeight="12.75"/>
  <sheetData>
    <row r="1" spans="2:16">
      <c r="B1" s="23" t="s">
        <v>1131</v>
      </c>
    </row>
    <row r="2" spans="2:16">
      <c r="B2" s="34" t="s">
        <v>1012</v>
      </c>
    </row>
    <row r="3" spans="2:16">
      <c r="B3" s="446" t="s">
        <v>1003</v>
      </c>
      <c r="C3" s="35"/>
      <c r="D3" s="35"/>
      <c r="E3" s="35"/>
      <c r="F3" s="35"/>
      <c r="G3" s="35"/>
    </row>
    <row r="4" spans="2:16">
      <c r="B4" s="35" t="s">
        <v>1004</v>
      </c>
      <c r="C4" s="35">
        <v>9</v>
      </c>
      <c r="D4" s="447">
        <f>AVERAGE(C4,C16,C10)</f>
        <v>8.6666666666666661</v>
      </c>
      <c r="E4" s="447">
        <f>AVERAGE(D4:D6)</f>
        <v>9.3888888888888875</v>
      </c>
      <c r="F4" s="448" t="s">
        <v>1005</v>
      </c>
      <c r="G4" s="449">
        <f>E4/SUM(E4:E7)</f>
        <v>0.40920096852300236</v>
      </c>
      <c r="K4" t="str">
        <f>B4</f>
        <v>nov-dec</v>
      </c>
      <c r="L4" s="450">
        <f>D4</f>
        <v>8.6666666666666661</v>
      </c>
      <c r="M4" s="451">
        <f>L4/$L$10</f>
        <v>0.12590799031476999</v>
      </c>
      <c r="O4" t="str">
        <f>K4</f>
        <v>nov-dec</v>
      </c>
      <c r="P4" s="452">
        <f>M4</f>
        <v>0.12590799031476999</v>
      </c>
    </row>
    <row r="5" spans="2:16">
      <c r="B5" s="35" t="s">
        <v>1006</v>
      </c>
      <c r="C5" s="35">
        <v>9.5</v>
      </c>
      <c r="D5" s="447">
        <f>AVERAGE(C5,C17,C11)</f>
        <v>9.1666666666666661</v>
      </c>
      <c r="E5" s="447"/>
      <c r="F5" s="449" t="s">
        <v>1007</v>
      </c>
      <c r="G5" s="449">
        <f>E7/SUM(E4:E7)</f>
        <v>0.59079903147699764</v>
      </c>
      <c r="K5" t="str">
        <f t="shared" ref="K5:K9" si="0">B5</f>
        <v>Jan-feb</v>
      </c>
      <c r="L5" s="450">
        <f t="shared" ref="L5:L9" si="1">D5</f>
        <v>9.1666666666666661</v>
      </c>
      <c r="M5" s="451">
        <f t="shared" ref="M5:M9" si="2">L5/$L$10</f>
        <v>0.13317191283292978</v>
      </c>
      <c r="O5" t="str">
        <f t="shared" ref="O5:O9" si="3">K5</f>
        <v>Jan-feb</v>
      </c>
      <c r="P5" s="452">
        <f t="shared" ref="P5:P9" si="4">M5</f>
        <v>0.13317191283292978</v>
      </c>
    </row>
    <row r="6" spans="2:16">
      <c r="B6" s="35" t="s">
        <v>1008</v>
      </c>
      <c r="C6" s="35">
        <v>10</v>
      </c>
      <c r="D6" s="447">
        <f>AVERAGE(C6,C18,C12)</f>
        <v>10.333333333333334</v>
      </c>
      <c r="E6" s="447"/>
      <c r="F6" s="35"/>
      <c r="G6" s="35"/>
      <c r="K6" t="str">
        <f t="shared" si="0"/>
        <v>mar-apr</v>
      </c>
      <c r="L6" s="450">
        <f t="shared" si="1"/>
        <v>10.333333333333334</v>
      </c>
      <c r="M6" s="451">
        <f t="shared" si="2"/>
        <v>0.15012106537530268</v>
      </c>
      <c r="O6" t="str">
        <f t="shared" si="3"/>
        <v>mar-apr</v>
      </c>
      <c r="P6" s="452">
        <f t="shared" si="4"/>
        <v>0.15012106537530268</v>
      </c>
    </row>
    <row r="7" spans="2:16">
      <c r="B7" s="35" t="s">
        <v>1009</v>
      </c>
      <c r="C7" s="35">
        <v>15</v>
      </c>
      <c r="D7" s="447">
        <f>AVERAGE(C7,C19,C13)</f>
        <v>15</v>
      </c>
      <c r="E7" s="447">
        <f>AVERAGE(D7:D9)</f>
        <v>13.555555555555557</v>
      </c>
      <c r="F7" s="35"/>
      <c r="G7" s="35"/>
      <c r="K7" t="str">
        <f t="shared" si="0"/>
        <v>may-june</v>
      </c>
      <c r="L7" s="450">
        <f t="shared" si="1"/>
        <v>15</v>
      </c>
      <c r="M7" s="451">
        <f t="shared" si="2"/>
        <v>0.21791767554479421</v>
      </c>
      <c r="O7" t="str">
        <f t="shared" si="3"/>
        <v>may-june</v>
      </c>
      <c r="P7" s="452">
        <f t="shared" si="4"/>
        <v>0.21791767554479421</v>
      </c>
    </row>
    <row r="8" spans="2:16">
      <c r="B8" s="35" t="s">
        <v>1010</v>
      </c>
      <c r="C8" s="35">
        <v>14</v>
      </c>
      <c r="D8" s="447">
        <f>AVERAGE(C8,C20,C14)</f>
        <v>15.333333333333334</v>
      </c>
      <c r="E8" s="447"/>
      <c r="F8" s="35"/>
      <c r="G8" s="35"/>
      <c r="K8" t="str">
        <f t="shared" si="0"/>
        <v>jul-aug</v>
      </c>
      <c r="L8" s="450">
        <f t="shared" si="1"/>
        <v>15.333333333333334</v>
      </c>
      <c r="M8" s="451">
        <f t="shared" si="2"/>
        <v>0.22276029055690075</v>
      </c>
      <c r="O8" t="str">
        <f t="shared" si="3"/>
        <v>jul-aug</v>
      </c>
      <c r="P8" s="452">
        <f t="shared" si="4"/>
        <v>0.22276029055690075</v>
      </c>
    </row>
    <row r="9" spans="2:16">
      <c r="B9" s="35" t="s">
        <v>1011</v>
      </c>
      <c r="C9" s="35">
        <v>10</v>
      </c>
      <c r="D9" s="447">
        <f t="shared" ref="D9" si="5">AVERAGE(C9,C21,C15)</f>
        <v>10.333333333333334</v>
      </c>
      <c r="E9" s="447"/>
      <c r="F9" s="35"/>
      <c r="G9" s="35"/>
      <c r="K9" t="str">
        <f t="shared" si="0"/>
        <v>sep-oct</v>
      </c>
      <c r="L9" s="450">
        <f t="shared" si="1"/>
        <v>10.333333333333334</v>
      </c>
      <c r="M9" s="451">
        <f t="shared" si="2"/>
        <v>0.15012106537530268</v>
      </c>
      <c r="O9" t="str">
        <f t="shared" si="3"/>
        <v>sep-oct</v>
      </c>
      <c r="P9" s="452">
        <f t="shared" si="4"/>
        <v>0.15012106537530268</v>
      </c>
    </row>
    <row r="10" spans="2:16">
      <c r="B10" s="35" t="s">
        <v>1004</v>
      </c>
      <c r="C10" s="35">
        <v>9</v>
      </c>
      <c r="D10" s="35"/>
      <c r="E10" s="35"/>
      <c r="F10" s="35"/>
      <c r="G10" s="35"/>
      <c r="L10" s="450">
        <f>SUM(L4:L9)</f>
        <v>68.833333333333329</v>
      </c>
    </row>
    <row r="11" spans="2:16">
      <c r="B11" s="35" t="s">
        <v>1006</v>
      </c>
      <c r="C11" s="35">
        <v>9</v>
      </c>
      <c r="D11" s="35"/>
      <c r="E11" s="35"/>
      <c r="F11" s="35"/>
      <c r="G11" s="35"/>
      <c r="L11" s="450"/>
    </row>
    <row r="12" spans="2:16">
      <c r="B12" s="35" t="s">
        <v>1008</v>
      </c>
      <c r="C12" s="35">
        <v>11</v>
      </c>
      <c r="D12" s="35"/>
      <c r="E12" s="35"/>
      <c r="F12" s="35"/>
      <c r="G12" s="35"/>
    </row>
    <row r="13" spans="2:16">
      <c r="B13" s="35" t="s">
        <v>1009</v>
      </c>
      <c r="C13" s="35">
        <v>15</v>
      </c>
      <c r="D13" s="35"/>
      <c r="E13" s="35"/>
      <c r="F13" s="35"/>
      <c r="G13" s="35"/>
    </row>
    <row r="14" spans="2:16" ht="14.25">
      <c r="B14" s="35" t="s">
        <v>1010</v>
      </c>
      <c r="C14" s="35">
        <v>15</v>
      </c>
      <c r="D14" s="35"/>
      <c r="E14" s="35"/>
      <c r="F14" s="35"/>
      <c r="G14" s="35"/>
      <c r="O14" s="34" t="s">
        <v>1013</v>
      </c>
    </row>
    <row r="15" spans="2:16">
      <c r="B15" s="35" t="s">
        <v>1011</v>
      </c>
      <c r="C15" s="35">
        <v>11</v>
      </c>
      <c r="D15" s="35"/>
      <c r="E15" s="35"/>
      <c r="F15" s="35"/>
      <c r="G15" s="35"/>
      <c r="O15" s="34"/>
    </row>
    <row r="16" spans="2:16">
      <c r="B16" s="35" t="s">
        <v>1004</v>
      </c>
      <c r="C16" s="35">
        <v>8</v>
      </c>
      <c r="D16" s="35"/>
      <c r="E16" s="35"/>
      <c r="F16" s="35"/>
      <c r="G16" s="35"/>
      <c r="M16">
        <v>1</v>
      </c>
      <c r="N16" s="451">
        <f>-0.0012*M16^4+0.009*M16^3-0.0098*M16^2-0.0152*M16+0.1441</f>
        <v>0.12690000000000001</v>
      </c>
    </row>
    <row r="17" spans="2:16">
      <c r="B17" s="35" t="s">
        <v>1006</v>
      </c>
      <c r="C17" s="35">
        <v>9</v>
      </c>
      <c r="D17" s="35"/>
      <c r="E17" s="35"/>
      <c r="F17" s="35"/>
      <c r="G17" s="35"/>
      <c r="M17">
        <v>2</v>
      </c>
      <c r="N17" s="451">
        <f>-0.0012*M17^4+0.009*M17^3-0.0098*M17^2-0.0152*M17+0.1441</f>
        <v>0.1273</v>
      </c>
    </row>
    <row r="18" spans="2:16">
      <c r="B18" s="35" t="s">
        <v>1008</v>
      </c>
      <c r="C18" s="35">
        <v>10</v>
      </c>
      <c r="D18" s="35"/>
      <c r="E18" s="35"/>
      <c r="F18" s="35"/>
      <c r="G18" s="35"/>
      <c r="M18">
        <v>3</v>
      </c>
      <c r="N18" s="451">
        <f t="shared" ref="N18" si="6">-0.0012*M18^4+0.009*M18^3-0.0098*M18^2-0.0152*M18+0.1441</f>
        <v>0.15609999999999999</v>
      </c>
    </row>
    <row r="19" spans="2:16">
      <c r="B19" s="35" t="s">
        <v>1009</v>
      </c>
      <c r="C19" s="35">
        <v>15</v>
      </c>
      <c r="D19" s="35"/>
      <c r="E19" s="35"/>
      <c r="F19" s="35"/>
      <c r="G19" s="35"/>
      <c r="N19" s="451"/>
    </row>
    <row r="20" spans="2:16">
      <c r="B20" s="35" t="s">
        <v>1010</v>
      </c>
      <c r="C20" s="35">
        <v>17</v>
      </c>
      <c r="D20" s="35"/>
      <c r="E20" s="35"/>
      <c r="F20" s="35"/>
      <c r="G20" s="35"/>
      <c r="N20" s="451"/>
    </row>
    <row r="21" spans="2:16">
      <c r="B21" s="35" t="s">
        <v>1011</v>
      </c>
      <c r="C21" s="35">
        <v>10</v>
      </c>
      <c r="D21" s="35"/>
      <c r="E21" s="35"/>
      <c r="F21" s="35"/>
      <c r="G21" s="35"/>
      <c r="N21" s="451"/>
      <c r="O21" s="34" t="s">
        <v>1028</v>
      </c>
      <c r="P21" s="34" t="s">
        <v>1029</v>
      </c>
    </row>
    <row r="22" spans="2:16">
      <c r="B22" s="35"/>
      <c r="C22" s="35"/>
      <c r="D22" s="35"/>
      <c r="E22" s="35"/>
      <c r="F22" s="35"/>
      <c r="G22" s="35"/>
      <c r="K22" s="34">
        <v>1</v>
      </c>
      <c r="L22" s="450">
        <f>L5</f>
        <v>9.1666666666666661</v>
      </c>
      <c r="M22" s="451">
        <f>L22/$L$34</f>
        <v>6.6585956416464892E-2</v>
      </c>
      <c r="N22" s="34" t="s">
        <v>692</v>
      </c>
      <c r="O22" s="452">
        <f>M22</f>
        <v>6.6585956416464892E-2</v>
      </c>
      <c r="P22" s="451">
        <v>6.8869763383649737E-2</v>
      </c>
    </row>
    <row r="23" spans="2:16">
      <c r="K23" s="34">
        <f>K22+1</f>
        <v>2</v>
      </c>
      <c r="L23" s="450">
        <f>AVERAGE(L22,L24)</f>
        <v>9.75</v>
      </c>
      <c r="M23" s="451">
        <f t="shared" ref="M23:M33" si="7">L23/$L$34</f>
        <v>7.0823244552058115E-2</v>
      </c>
      <c r="N23" s="34" t="s">
        <v>693</v>
      </c>
      <c r="O23" s="452">
        <f t="shared" ref="O23:O33" si="8">M23</f>
        <v>7.0823244552058115E-2</v>
      </c>
      <c r="P23" s="451">
        <v>6.4074744367802222E-2</v>
      </c>
    </row>
    <row r="24" spans="2:16">
      <c r="K24" s="34">
        <f t="shared" ref="K24:K33" si="9">K23+1</f>
        <v>3</v>
      </c>
      <c r="L24" s="450">
        <f>L6</f>
        <v>10.333333333333334</v>
      </c>
      <c r="M24" s="451">
        <f t="shared" si="7"/>
        <v>7.5060532687651338E-2</v>
      </c>
      <c r="N24" s="34" t="s">
        <v>694</v>
      </c>
      <c r="O24" s="452">
        <f t="shared" si="8"/>
        <v>7.5060532687651338E-2</v>
      </c>
      <c r="P24" s="451">
        <v>7.5197905691780836E-2</v>
      </c>
    </row>
    <row r="25" spans="2:16">
      <c r="K25" s="34">
        <f t="shared" si="9"/>
        <v>4</v>
      </c>
      <c r="L25" s="450">
        <f>AVERAGE(L24,L26)</f>
        <v>12.666666666666668</v>
      </c>
      <c r="M25" s="451">
        <f t="shared" si="7"/>
        <v>9.200968523002423E-2</v>
      </c>
      <c r="N25" s="34" t="s">
        <v>695</v>
      </c>
      <c r="O25" s="452">
        <f t="shared" si="8"/>
        <v>9.200968523002423E-2</v>
      </c>
      <c r="P25" s="451">
        <v>7.6270982276546648E-2</v>
      </c>
    </row>
    <row r="26" spans="2:16">
      <c r="K26" s="34">
        <f t="shared" si="9"/>
        <v>5</v>
      </c>
      <c r="L26" s="450">
        <f>L7</f>
        <v>15</v>
      </c>
      <c r="M26" s="451">
        <f t="shared" si="7"/>
        <v>0.10895883777239711</v>
      </c>
      <c r="N26" s="34" t="s">
        <v>696</v>
      </c>
      <c r="O26" s="452">
        <f t="shared" si="8"/>
        <v>0.10895883777239711</v>
      </c>
      <c r="P26" s="451">
        <v>8.5002133730269991E-2</v>
      </c>
    </row>
    <row r="27" spans="2:16">
      <c r="K27" s="34">
        <f t="shared" si="9"/>
        <v>6</v>
      </c>
      <c r="L27" s="450">
        <f>AVERAGE(L26,L28)</f>
        <v>15.166666666666668</v>
      </c>
      <c r="M27" s="451">
        <f t="shared" si="7"/>
        <v>0.11016949152542374</v>
      </c>
      <c r="N27" s="34" t="s">
        <v>1014</v>
      </c>
      <c r="O27" s="452">
        <f t="shared" si="8"/>
        <v>0.11016949152542374</v>
      </c>
      <c r="P27" s="451">
        <v>9.4908160377940573E-2</v>
      </c>
    </row>
    <row r="28" spans="2:16">
      <c r="K28" s="34">
        <f t="shared" si="9"/>
        <v>7</v>
      </c>
      <c r="L28" s="450">
        <f>L8</f>
        <v>15.333333333333334</v>
      </c>
      <c r="M28" s="451">
        <f t="shared" si="7"/>
        <v>0.11138014527845037</v>
      </c>
      <c r="N28" s="34" t="s">
        <v>1015</v>
      </c>
      <c r="O28" s="452">
        <f t="shared" si="8"/>
        <v>0.11138014527845037</v>
      </c>
      <c r="P28" s="451">
        <v>0.10451541089732277</v>
      </c>
    </row>
    <row r="29" spans="2:16">
      <c r="K29" s="34">
        <f t="shared" si="9"/>
        <v>8</v>
      </c>
      <c r="L29" s="450">
        <f>AVERAGE(L28,L30)</f>
        <v>12.833333333333334</v>
      </c>
      <c r="M29" s="451">
        <f t="shared" si="7"/>
        <v>9.3220338983050863E-2</v>
      </c>
      <c r="N29" s="34" t="s">
        <v>699</v>
      </c>
      <c r="O29" s="452">
        <f t="shared" si="8"/>
        <v>9.3220338983050863E-2</v>
      </c>
      <c r="P29" s="451">
        <v>0.10781195114364568</v>
      </c>
    </row>
    <row r="30" spans="2:16">
      <c r="K30" s="34">
        <f t="shared" si="9"/>
        <v>9</v>
      </c>
      <c r="L30" s="450">
        <f>L9</f>
        <v>10.333333333333334</v>
      </c>
      <c r="M30" s="451">
        <f t="shared" si="7"/>
        <v>7.5060532687651338E-2</v>
      </c>
      <c r="N30" s="34" t="s">
        <v>1016</v>
      </c>
      <c r="O30" s="452">
        <f t="shared" si="8"/>
        <v>7.5060532687651338E-2</v>
      </c>
      <c r="P30" s="451">
        <v>9.7516063492485483E-2</v>
      </c>
    </row>
    <row r="31" spans="2:16">
      <c r="K31" s="34">
        <f t="shared" si="9"/>
        <v>10</v>
      </c>
      <c r="L31" s="450">
        <f>AVERAGE(L30,L32)</f>
        <v>9.5</v>
      </c>
      <c r="M31" s="451">
        <f t="shared" si="7"/>
        <v>6.9007263922518158E-2</v>
      </c>
      <c r="N31" s="34" t="s">
        <v>701</v>
      </c>
      <c r="O31" s="452">
        <f t="shared" si="8"/>
        <v>6.9007263922518158E-2</v>
      </c>
      <c r="P31" s="451">
        <v>8.7747580715105702E-2</v>
      </c>
    </row>
    <row r="32" spans="2:16">
      <c r="K32" s="34">
        <f t="shared" si="9"/>
        <v>11</v>
      </c>
      <c r="L32" s="450">
        <f>L4</f>
        <v>8.6666666666666661</v>
      </c>
      <c r="M32" s="451">
        <f t="shared" si="7"/>
        <v>6.2953995157384993E-2</v>
      </c>
      <c r="N32" s="34" t="s">
        <v>702</v>
      </c>
      <c r="O32" s="452">
        <f t="shared" si="8"/>
        <v>6.2953995157384993E-2</v>
      </c>
      <c r="P32" s="451">
        <v>6.9027364809337508E-2</v>
      </c>
    </row>
    <row r="33" spans="11:16">
      <c r="K33" s="34">
        <f t="shared" si="9"/>
        <v>12</v>
      </c>
      <c r="L33" s="450">
        <f>AVERAGE(L22,L32)</f>
        <v>8.9166666666666661</v>
      </c>
      <c r="M33" s="451">
        <f t="shared" si="7"/>
        <v>6.4769975786924935E-2</v>
      </c>
      <c r="N33" s="34" t="s">
        <v>703</v>
      </c>
      <c r="O33" s="452">
        <f t="shared" si="8"/>
        <v>6.4769975786924935E-2</v>
      </c>
      <c r="P33" s="451">
        <v>6.9057939114112968E-2</v>
      </c>
    </row>
    <row r="34" spans="11:16">
      <c r="K34" s="34"/>
      <c r="L34" s="450">
        <f>SUM(L22:L33)</f>
        <v>137.66666666666666</v>
      </c>
    </row>
    <row r="35" spans="11:16">
      <c r="K35" s="34"/>
    </row>
  </sheetData>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sheetPr codeName="Sheet1"/>
  <dimension ref="A1:G12"/>
  <sheetViews>
    <sheetView workbookViewId="0">
      <selection activeCell="E22" sqref="E22"/>
    </sheetView>
  </sheetViews>
  <sheetFormatPr defaultRowHeight="12.75"/>
  <cols>
    <col min="1" max="1" width="34" bestFit="1" customWidth="1"/>
    <col min="2" max="2" width="14.28515625" bestFit="1" customWidth="1"/>
    <col min="3" max="3" width="23.5703125" bestFit="1" customWidth="1"/>
    <col min="4" max="4" width="10.85546875" bestFit="1" customWidth="1"/>
    <col min="5" max="5" width="19.85546875" bestFit="1" customWidth="1"/>
    <col min="6" max="6" width="9.28515625" bestFit="1" customWidth="1"/>
    <col min="7" max="7" width="31.42578125" bestFit="1" customWidth="1"/>
  </cols>
  <sheetData>
    <row r="1" spans="1:7">
      <c r="A1" t="s">
        <v>172</v>
      </c>
      <c r="B1" t="s">
        <v>173</v>
      </c>
      <c r="C1" t="s">
        <v>174</v>
      </c>
      <c r="D1" t="s">
        <v>71</v>
      </c>
      <c r="E1" t="s">
        <v>175</v>
      </c>
      <c r="F1" t="s">
        <v>176</v>
      </c>
      <c r="G1" t="s">
        <v>145</v>
      </c>
    </row>
    <row r="2" spans="1:7">
      <c r="A2" t="s">
        <v>177</v>
      </c>
      <c r="B2" t="s">
        <v>70</v>
      </c>
      <c r="C2" t="s">
        <v>178</v>
      </c>
      <c r="D2" t="s">
        <v>179</v>
      </c>
      <c r="E2" t="s">
        <v>180</v>
      </c>
      <c r="F2" t="s">
        <v>181</v>
      </c>
      <c r="G2" t="s">
        <v>182</v>
      </c>
    </row>
    <row r="3" spans="1:7">
      <c r="A3" t="s">
        <v>183</v>
      </c>
      <c r="B3" t="s">
        <v>184</v>
      </c>
      <c r="C3" t="s">
        <v>185</v>
      </c>
      <c r="D3" t="s">
        <v>186</v>
      </c>
      <c r="E3" t="s">
        <v>187</v>
      </c>
      <c r="F3" t="s">
        <v>188</v>
      </c>
      <c r="G3" t="s">
        <v>189</v>
      </c>
    </row>
    <row r="4" spans="1:7">
      <c r="A4" t="s">
        <v>190</v>
      </c>
      <c r="B4" t="s">
        <v>191</v>
      </c>
      <c r="C4" t="s">
        <v>192</v>
      </c>
      <c r="D4" t="s">
        <v>193</v>
      </c>
      <c r="E4" t="s">
        <v>194</v>
      </c>
      <c r="F4" t="s">
        <v>195</v>
      </c>
      <c r="G4" t="s">
        <v>196</v>
      </c>
    </row>
    <row r="5" spans="1:7">
      <c r="A5" t="s">
        <v>197</v>
      </c>
      <c r="B5" t="s">
        <v>198</v>
      </c>
      <c r="C5" t="s">
        <v>199</v>
      </c>
      <c r="D5" t="s">
        <v>200</v>
      </c>
      <c r="E5" t="s">
        <v>164</v>
      </c>
    </row>
    <row r="6" spans="1:7">
      <c r="A6" t="s">
        <v>201</v>
      </c>
      <c r="B6" t="s">
        <v>202</v>
      </c>
      <c r="C6" t="s">
        <v>164</v>
      </c>
      <c r="D6" t="s">
        <v>164</v>
      </c>
    </row>
    <row r="7" spans="1:7">
      <c r="A7" t="s">
        <v>203</v>
      </c>
      <c r="B7" t="s">
        <v>204</v>
      </c>
    </row>
    <row r="8" spans="1:7">
      <c r="A8" t="s">
        <v>205</v>
      </c>
      <c r="B8" t="s">
        <v>164</v>
      </c>
    </row>
    <row r="9" spans="1:7">
      <c r="A9" t="s">
        <v>206</v>
      </c>
    </row>
    <row r="10" spans="1:7">
      <c r="A10" t="s">
        <v>207</v>
      </c>
    </row>
    <row r="11" spans="1:7">
      <c r="A11" t="s">
        <v>208</v>
      </c>
    </row>
    <row r="12" spans="1:7">
      <c r="A12" t="s">
        <v>209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6</vt:i4>
      </vt:variant>
    </vt:vector>
  </HeadingPairs>
  <TitlesOfParts>
    <vt:vector size="22" baseType="lpstr">
      <vt:lpstr>7PSourceSummary</vt:lpstr>
      <vt:lpstr>Summary</vt:lpstr>
      <vt:lpstr>MeasureTable</vt:lpstr>
      <vt:lpstr>forRPM</vt:lpstr>
      <vt:lpstr>SC-Retro</vt:lpstr>
      <vt:lpstr>Measure InputOutput_Out</vt:lpstr>
      <vt:lpstr>Measure InputOutput</vt:lpstr>
      <vt:lpstr>LookupTable</vt:lpstr>
      <vt:lpstr>SavingsData&amp;Analysis</vt:lpstr>
      <vt:lpstr>CostData&amp;Analysis</vt:lpstr>
      <vt:lpstr>Savings and Cost</vt:lpstr>
      <vt:lpstr>Data</vt:lpstr>
      <vt:lpstr>Accomplishments</vt:lpstr>
      <vt:lpstr>To Do 7P</vt:lpstr>
      <vt:lpstr>Load Shape</vt:lpstr>
      <vt:lpstr>ValidationLists</vt:lpstr>
      <vt:lpstr>CostDataSourceTypes</vt:lpstr>
      <vt:lpstr>LinkedWorkbooks</vt:lpstr>
      <vt:lpstr>LookupTable</vt:lpstr>
      <vt:lpstr>MeasureOutputR</vt:lpstr>
      <vt:lpstr>OutSCurve</vt:lpstr>
      <vt:lpstr>'SC-Retro'!SC_Retro</vt:lpstr>
    </vt:vector>
  </TitlesOfParts>
  <Company>Preferred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Smit, Kevin</dc:creator>
  <cp:lastModifiedBy>Kevin Smit</cp:lastModifiedBy>
  <cp:lastPrinted>2005-03-03T04:28:51Z</cp:lastPrinted>
  <dcterms:created xsi:type="dcterms:W3CDTF">1998-09-25T20:50:37Z</dcterms:created>
  <dcterms:modified xsi:type="dcterms:W3CDTF">2015-03-19T16:25:12Z</dcterms:modified>
</cp:coreProperties>
</file>